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9B5BBAE7-966F-427D-9335-489EDADDE3E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Bentley" sheetId="21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5" sheetId="6" r:id="rId7"/>
    <sheet name="2014" sheetId="7" r:id="rId8"/>
    <sheet name="2013" sheetId="8" r:id="rId9"/>
    <sheet name="2012" sheetId="9" r:id="rId10"/>
    <sheet name="2011" sheetId="10" r:id="rId11"/>
    <sheet name="2020 (2)" sheetId="11" r:id="rId12"/>
    <sheet name="2019 (2)" sheetId="12" r:id="rId13"/>
    <sheet name="2018 (2)" sheetId="13" r:id="rId14"/>
    <sheet name="2017 (2)" sheetId="14" r:id="rId15"/>
    <sheet name="2016 (2)" sheetId="15" r:id="rId16"/>
    <sheet name="2015 (2)" sheetId="16" r:id="rId17"/>
    <sheet name="2014 (2)" sheetId="17" r:id="rId18"/>
    <sheet name="2013 (2)" sheetId="18" r:id="rId19"/>
    <sheet name="2012 (2)" sheetId="19" r:id="rId20"/>
    <sheet name="2011 (2)" sheetId="20" r:id="rId21"/>
    <sheet name="Consol" sheetId="32" r:id="rId22"/>
    <sheet name="Sheet1" sheetId="33" r:id="rId23"/>
    <sheet name="2020 (3)" sheetId="22" r:id="rId24"/>
    <sheet name="2019 (3)" sheetId="23" r:id="rId25"/>
    <sheet name="2018 (3)" sheetId="24" r:id="rId26"/>
    <sheet name="2017 (3)" sheetId="25" r:id="rId27"/>
    <sheet name="2016 (3)" sheetId="26" r:id="rId28"/>
    <sheet name="2015 (3)" sheetId="27" r:id="rId29"/>
    <sheet name="2014 (3)" sheetId="28" r:id="rId30"/>
    <sheet name="2013 (3)" sheetId="29" r:id="rId31"/>
    <sheet name="2012 (3)" sheetId="30" r:id="rId32"/>
    <sheet name="2011 (3)" sheetId="31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" i="21" l="1"/>
  <c r="K46" i="21"/>
  <c r="J46" i="21"/>
  <c r="I46" i="21"/>
  <c r="H46" i="21"/>
  <c r="G46" i="21"/>
  <c r="F46" i="21"/>
  <c r="E46" i="21"/>
  <c r="D46" i="21"/>
  <c r="C46" i="21"/>
  <c r="L44" i="21"/>
  <c r="K44" i="21"/>
  <c r="J44" i="21"/>
  <c r="I44" i="21"/>
  <c r="H44" i="21"/>
  <c r="G44" i="21"/>
  <c r="F44" i="21"/>
  <c r="E44" i="21"/>
  <c r="D44" i="21"/>
  <c r="C44" i="21"/>
  <c r="L42" i="21"/>
  <c r="K42" i="21"/>
  <c r="J42" i="21"/>
  <c r="I42" i="21"/>
  <c r="H42" i="21"/>
  <c r="G42" i="21"/>
  <c r="F42" i="21"/>
  <c r="E42" i="21"/>
  <c r="D42" i="21"/>
  <c r="C42" i="21"/>
  <c r="L40" i="21"/>
  <c r="K40" i="21"/>
  <c r="J40" i="21"/>
  <c r="I40" i="21"/>
  <c r="H40" i="21"/>
  <c r="G40" i="21"/>
  <c r="F40" i="21"/>
  <c r="E40" i="21"/>
  <c r="D40" i="21"/>
  <c r="C40" i="21"/>
  <c r="L38" i="21"/>
  <c r="K38" i="21"/>
  <c r="J38" i="21"/>
  <c r="I38" i="21"/>
  <c r="H38" i="21"/>
  <c r="G38" i="21"/>
  <c r="F38" i="21"/>
  <c r="E38" i="21"/>
  <c r="D38" i="21"/>
  <c r="C38" i="21"/>
  <c r="L36" i="21"/>
  <c r="K36" i="21"/>
  <c r="J36" i="21"/>
  <c r="I36" i="21"/>
  <c r="H36" i="21"/>
  <c r="G36" i="21"/>
  <c r="F36" i="21"/>
  <c r="E36" i="21"/>
  <c r="D36" i="21"/>
  <c r="C36" i="21"/>
  <c r="L34" i="21"/>
  <c r="K34" i="21"/>
  <c r="J34" i="21"/>
  <c r="I34" i="21"/>
  <c r="H34" i="21"/>
  <c r="G34" i="21"/>
  <c r="F34" i="21"/>
  <c r="E34" i="21"/>
  <c r="D34" i="21"/>
  <c r="C34" i="21"/>
  <c r="E32" i="21"/>
  <c r="F32" i="21"/>
  <c r="G32" i="21"/>
  <c r="H32" i="21"/>
  <c r="I32" i="21"/>
  <c r="J32" i="21"/>
  <c r="K32" i="21"/>
  <c r="L32" i="21"/>
  <c r="D32" i="21"/>
  <c r="C32" i="21"/>
  <c r="L16" i="21"/>
  <c r="K16" i="21"/>
  <c r="J16" i="21"/>
  <c r="I16" i="21"/>
  <c r="H16" i="21"/>
  <c r="G16" i="21"/>
  <c r="F16" i="21"/>
  <c r="E16" i="21"/>
  <c r="D16" i="21"/>
  <c r="C16" i="21"/>
  <c r="C21" i="21"/>
  <c r="D21" i="21"/>
  <c r="E21" i="21"/>
  <c r="F21" i="21"/>
  <c r="G21" i="21"/>
  <c r="H21" i="21"/>
  <c r="I21" i="21"/>
  <c r="J21" i="21"/>
  <c r="K21" i="21"/>
  <c r="L21" i="21"/>
  <c r="C22" i="21"/>
  <c r="D22" i="21"/>
  <c r="E22" i="21"/>
  <c r="F22" i="21"/>
  <c r="G22" i="21"/>
  <c r="H22" i="21"/>
  <c r="H10" i="21" s="1"/>
  <c r="I22" i="21"/>
  <c r="I10" i="21" s="1"/>
  <c r="J22" i="21"/>
  <c r="K22" i="21"/>
  <c r="L22" i="21"/>
  <c r="C23" i="21"/>
  <c r="D23" i="21"/>
  <c r="E23" i="21"/>
  <c r="F23" i="21"/>
  <c r="G23" i="21"/>
  <c r="H23" i="21"/>
  <c r="I23" i="21"/>
  <c r="J23" i="21"/>
  <c r="K23" i="21"/>
  <c r="L23" i="21"/>
  <c r="C24" i="21"/>
  <c r="D24" i="21"/>
  <c r="E24" i="21"/>
  <c r="F24" i="21"/>
  <c r="G24" i="21"/>
  <c r="H24" i="21"/>
  <c r="I24" i="21"/>
  <c r="J24" i="21"/>
  <c r="K24" i="21"/>
  <c r="L24" i="21"/>
  <c r="L8" i="21" l="1"/>
  <c r="M8" i="21" s="1"/>
  <c r="N8" i="21" s="1"/>
  <c r="J17" i="21"/>
  <c r="K10" i="21"/>
  <c r="E12" i="21"/>
  <c r="F10" i="21"/>
  <c r="C10" i="21"/>
  <c r="C11" i="21" s="1"/>
  <c r="D8" i="21"/>
  <c r="E9" i="21" s="1"/>
  <c r="O8" i="21"/>
  <c r="I17" i="21"/>
  <c r="H17" i="21"/>
  <c r="G8" i="21"/>
  <c r="G14" i="21"/>
  <c r="G10" i="21"/>
  <c r="H11" i="21" s="1"/>
  <c r="F17" i="21"/>
  <c r="F8" i="21"/>
  <c r="F14" i="21"/>
  <c r="E8" i="21"/>
  <c r="E17" i="21"/>
  <c r="I11" i="21"/>
  <c r="K12" i="21"/>
  <c r="J8" i="21"/>
  <c r="G17" i="21"/>
  <c r="E14" i="21"/>
  <c r="I12" i="21"/>
  <c r="E10" i="21"/>
  <c r="I8" i="21"/>
  <c r="K8" i="21"/>
  <c r="J12" i="21"/>
  <c r="L14" i="21"/>
  <c r="M14" i="21" s="1"/>
  <c r="N14" i="21" s="1"/>
  <c r="O14" i="21" s="1"/>
  <c r="P14" i="21" s="1"/>
  <c r="Q14" i="21" s="1"/>
  <c r="R14" i="21" s="1"/>
  <c r="S14" i="21" s="1"/>
  <c r="T14" i="21" s="1"/>
  <c r="U14" i="21" s="1"/>
  <c r="V14" i="21" s="1"/>
  <c r="D14" i="21"/>
  <c r="H12" i="21"/>
  <c r="L10" i="21"/>
  <c r="D10" i="21"/>
  <c r="H8" i="21"/>
  <c r="C12" i="21"/>
  <c r="C13" i="21" s="1"/>
  <c r="G12" i="21"/>
  <c r="L17" i="21"/>
  <c r="D17" i="21"/>
  <c r="J14" i="21"/>
  <c r="F12" i="21"/>
  <c r="J10" i="21"/>
  <c r="J11" i="21" s="1"/>
  <c r="C14" i="21"/>
  <c r="C15" i="21" s="1"/>
  <c r="K17" i="21"/>
  <c r="C17" i="21"/>
  <c r="I14" i="21"/>
  <c r="C8" i="21"/>
  <c r="C9" i="21" s="1"/>
  <c r="K14" i="21"/>
  <c r="H14" i="21"/>
  <c r="L12" i="2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D12" i="21"/>
  <c r="L25" i="21"/>
  <c r="K25" i="21"/>
  <c r="J25" i="21"/>
  <c r="I25" i="21"/>
  <c r="H25" i="21"/>
  <c r="G25" i="21"/>
  <c r="F25" i="21"/>
  <c r="E25" i="21"/>
  <c r="G4" i="18"/>
  <c r="G5" i="18"/>
  <c r="G6" i="18"/>
  <c r="G7" i="18"/>
  <c r="G8" i="18"/>
  <c r="G7" i="20"/>
  <c r="G6" i="20"/>
  <c r="G5" i="20"/>
  <c r="G4" i="20"/>
  <c r="G7" i="19"/>
  <c r="G6" i="19"/>
  <c r="G5" i="19"/>
  <c r="G4" i="19"/>
  <c r="G8" i="17"/>
  <c r="G7" i="17"/>
  <c r="G6" i="17"/>
  <c r="G5" i="17"/>
  <c r="G4" i="17"/>
  <c r="G7" i="16"/>
  <c r="G8" i="15"/>
  <c r="G7" i="15"/>
  <c r="G6" i="15"/>
  <c r="G5" i="15"/>
  <c r="G4" i="15"/>
  <c r="G4" i="14"/>
  <c r="G7" i="12"/>
  <c r="G6" i="12"/>
  <c r="G5" i="12"/>
  <c r="G4" i="12"/>
  <c r="G4" i="11"/>
  <c r="I15" i="21" l="1"/>
  <c r="J13" i="21"/>
  <c r="G15" i="21"/>
  <c r="K9" i="21"/>
  <c r="F11" i="21"/>
  <c r="K13" i="21"/>
  <c r="H15" i="21"/>
  <c r="L11" i="21"/>
  <c r="M10" i="21"/>
  <c r="H13" i="21"/>
  <c r="F9" i="21"/>
  <c r="D11" i="21"/>
  <c r="F15" i="21"/>
  <c r="G11" i="21"/>
  <c r="P8" i="21"/>
  <c r="L15" i="21"/>
  <c r="L13" i="21"/>
  <c r="J9" i="21"/>
  <c r="H9" i="21"/>
  <c r="G13" i="21"/>
  <c r="G9" i="21"/>
  <c r="D13" i="21"/>
  <c r="I9" i="21"/>
  <c r="E11" i="21"/>
  <c r="K11" i="21"/>
  <c r="K15" i="21"/>
  <c r="F13" i="21"/>
  <c r="I13" i="21"/>
  <c r="D9" i="21"/>
  <c r="J15" i="21"/>
  <c r="E15" i="21"/>
  <c r="L9" i="21"/>
  <c r="E13" i="21"/>
  <c r="D15" i="21"/>
  <c r="N10" i="21" l="1"/>
  <c r="M16" i="21"/>
  <c r="M17" i="21" s="1"/>
  <c r="Q8" i="21"/>
  <c r="O10" i="21" l="1"/>
  <c r="N16" i="21"/>
  <c r="N17" i="21" s="1"/>
  <c r="R8" i="21"/>
  <c r="P10" i="21" l="1"/>
  <c r="O16" i="21"/>
  <c r="O17" i="21" s="1"/>
  <c r="S8" i="21"/>
  <c r="Q10" i="21" l="1"/>
  <c r="P16" i="21"/>
  <c r="P17" i="21" s="1"/>
  <c r="T8" i="21"/>
  <c r="R10" i="21" l="1"/>
  <c r="Q16" i="21"/>
  <c r="Q17" i="21" s="1"/>
  <c r="U8" i="21"/>
  <c r="S10" i="21" l="1"/>
  <c r="R16" i="21"/>
  <c r="R17" i="21" s="1"/>
  <c r="V8" i="21"/>
  <c r="T10" i="21" l="1"/>
  <c r="S16" i="21"/>
  <c r="S17" i="21" s="1"/>
  <c r="U10" i="21" l="1"/>
  <c r="T16" i="21"/>
  <c r="T17" i="21" s="1"/>
  <c r="V10" i="21" l="1"/>
  <c r="V16" i="21" s="1"/>
  <c r="V17" i="21" s="1"/>
  <c r="U16" i="21"/>
  <c r="U17" i="21" s="1"/>
</calcChain>
</file>

<file path=xl/sharedStrings.xml><?xml version="1.0" encoding="utf-8"?>
<sst xmlns="http://schemas.openxmlformats.org/spreadsheetml/2006/main" count="339" uniqueCount="55">
  <si>
    <t>RODUCTION</t>
  </si>
  <si>
    <t>Units</t>
  </si>
  <si>
    <t>Bentayga</t>
  </si>
  <si>
    <t>Europe/Other markets</t>
  </si>
  <si>
    <t>Flying Spur</t>
  </si>
  <si>
    <t>North America</t>
  </si>
  <si>
    <t>Continental GT Coupé</t>
  </si>
  <si>
    <t>South America</t>
  </si>
  <si>
    <t>Continental GT Convertible</t>
  </si>
  <si>
    <t>Asia-Pacific</t>
  </si>
  <si>
    <t>Mulsanne</t>
  </si>
  <si>
    <t>BENTLEY BRAND</t>
  </si>
  <si>
    <t>%</t>
  </si>
  <si>
    <t>Deliveries (units)</t>
  </si>
  <si>
    <t>Vehicle sales</t>
  </si>
  <si>
    <t>−2.9</t>
  </si>
  <si>
    <t>Production</t>
  </si>
  <si>
    <t>−14.0</t>
  </si>
  <si>
    <t>Sales revenue (€ million)</t>
  </si>
  <si>
    <t>−2.1</t>
  </si>
  <si>
    <t>Operating result</t>
  </si>
  <si>
    <t>−70.1</t>
  </si>
  <si>
    <t>Operating return on sales (%)</t>
  </si>
  <si>
    <t>PRODUCTION</t>
  </si>
  <si>
    <t>−288</t>
  </si>
  <si>
    <t>x</t>
  </si>
  <si>
    <t>−18.6</t>
  </si>
  <si>
    <t>−5.4</t>
  </si>
  <si>
    <t>−9.5</t>
  </si>
  <si>
    <t>−13.6</t>
  </si>
  <si>
    <t>−16.0</t>
  </si>
  <si>
    <t>−6.5</t>
  </si>
  <si>
    <t>−10.7</t>
  </si>
  <si>
    <t>−9.2</t>
  </si>
  <si>
    <t>−50.8</t>
  </si>
  <si>
    <t>as % of sales revenue</t>
  </si>
  <si>
    <t>Continental GT Cabriolet</t>
  </si>
  <si>
    <t>−8.3</t>
  </si>
  <si>
    <t>−1.3</t>
  </si>
  <si>
    <t>−34.9</t>
  </si>
  <si>
    <t>Operating profit</t>
  </si>
  <si>
    <t>Continental Flying Spur</t>
  </si>
  <si>
    <t>Deliveries</t>
  </si>
  <si>
    <t>–245</t>
  </si>
  <si>
    <t>–34.0</t>
  </si>
  <si>
    <t>Total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</si>
  <si>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</si>
  <si>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</si>
  <si>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</si>
  <si>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</si>
  <si>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</si>
  <si>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</si>
  <si>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</si>
  <si>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</si>
  <si>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Bentley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</si>
</sst>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2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00FF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9" fontId="7" fillId="0" borderId="0" xfId="0" applyNumberFormat="1" applyFont="1"/>
    <xf numFmtId="165" fontId="0" fillId="0" borderId="0" xfId="1" applyNumberFormat="1" applyFont="1" applyAlignme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8" fillId="0" borderId="1" xfId="0" applyNumberFormat="1" applyFont="1" applyBorder="1"/>
    <xf numFmtId="0" fontId="3" fillId="0" borderId="1" xfId="0" applyNumberFormat="1" applyFont="1" applyBorder="1"/>
    <xf numFmtId="0" fontId="2" fillId="0" borderId="0" xfId="0" applyNumberFormat="1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165" fontId="2" fillId="0" borderId="0" xfId="1" applyNumberFormat="1" applyFont="1" applyFill="1"/>
    <xf numFmtId="165" fontId="9" fillId="0" borderId="0" xfId="0" applyNumberFormat="1" applyFont="1" applyFill="1"/>
    <xf numFmtId="165" fontId="10" fillId="0" borderId="0" xfId="1" applyNumberFormat="1" applyFont="1" applyFill="1"/>
    <xf numFmtId="164" fontId="2" fillId="2" borderId="0" xfId="0" applyNumberFormat="1" applyFont="1" applyFill="1"/>
    <xf numFmtId="3" fontId="0" fillId="0" borderId="0" xfId="0" applyNumberFormat="1" applyFont="1" applyAlignment="1"/>
    <xf numFmtId="0" fontId="1" fillId="0" borderId="0" xfId="0" applyNumberFormat="1" applyFont="1"/>
    <xf numFmtId="0" fontId="0" fillId="0" borderId="0" xfId="0" applyNumberFormat="1" applyFont="1" applyAlignment="1"/>
    <xf numFmtId="0" fontId="1" fillId="0" borderId="0" xfId="0" applyNumberFormat="1" applyFont="1" applyAlignment="1"/>
    <xf numFmtId="0" fontId="0" fillId="0" borderId="0" xfId="1" applyNumberFormat="1" applyFont="1" applyAlignment="1"/>
    <xf numFmtId="0" fontId="4" fillId="0" borderId="0" xfId="0" applyFont="1" applyAlignment="1">
      <alignment horizontal="center"/>
    </xf>
    <xf numFmtId="0" fontId="11" fillId="0" borderId="0" xfId="0" applyFont="1" applyAlignment="1"/>
    <xf numFmtId="164" fontId="0" fillId="0" borderId="0" xfId="0" applyNumberFormat="1" applyFont="1" applyAlignment="1"/>
    <xf numFmtId="0" fontId="3" fillId="0" borderId="0" xfId="0" applyNumberFormat="1" applyFont="1" applyBorder="1"/>
    <xf numFmtId="0" fontId="0" fillId="0" borderId="0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123A-0D84-49BE-AA4D-0F287C42E46C}">
  <dimension ref="B2:V59"/>
  <sheetViews>
    <sheetView tabSelected="1" topLeftCell="A26" workbookViewId="0">
      <selection activeCell="E34" sqref="E34"/>
    </sheetView>
  </sheetViews>
  <sheetFormatPr defaultRowHeight="12.5" x14ac:dyDescent="0.25"/>
  <cols>
    <col min="1" max="1" width="8.7265625" style="5"/>
    <col min="2" max="2" width="23.7265625" style="13" bestFit="1" customWidth="1"/>
    <col min="3" max="3" width="8.90625" style="5" bestFit="1" customWidth="1"/>
    <col min="4" max="4" width="7.81640625" style="5" bestFit="1" customWidth="1"/>
    <col min="5" max="12" width="10.1796875" style="5" bestFit="1" customWidth="1"/>
    <col min="13" max="16384" width="8.7265625" style="5"/>
  </cols>
  <sheetData>
    <row r="2" spans="2:22" ht="14" x14ac:dyDescent="0.3">
      <c r="C2" s="30" t="s">
        <v>46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47</v>
      </c>
      <c r="N2" s="30"/>
      <c r="O2" s="30"/>
      <c r="P2" s="30"/>
      <c r="Q2" s="30"/>
      <c r="R2" s="30"/>
      <c r="S2" s="30"/>
      <c r="T2" s="30"/>
      <c r="U2" s="30"/>
      <c r="V2" s="30"/>
    </row>
    <row r="3" spans="2:22" x14ac:dyDescent="0.25"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5">
        <v>2024</v>
      </c>
      <c r="Q3" s="5">
        <v>2025</v>
      </c>
      <c r="R3" s="5">
        <v>2026</v>
      </c>
      <c r="S3" s="5">
        <v>2027</v>
      </c>
      <c r="T3" s="5">
        <v>2028</v>
      </c>
      <c r="U3" s="5">
        <v>2029</v>
      </c>
      <c r="V3" s="5">
        <v>2030</v>
      </c>
    </row>
    <row r="5" spans="2:22" ht="18" x14ac:dyDescent="0.4">
      <c r="B5" s="14" t="s">
        <v>54</v>
      </c>
    </row>
    <row r="7" spans="2:22" s="6" customFormat="1" ht="14" x14ac:dyDescent="0.3">
      <c r="B7" s="15" t="s">
        <v>48</v>
      </c>
    </row>
    <row r="8" spans="2:22" s="12" customFormat="1" x14ac:dyDescent="0.25">
      <c r="B8" s="18" t="s">
        <v>49</v>
      </c>
      <c r="C8" s="19">
        <f t="shared" ref="C8:L8" si="0" xml:space="preserve"> IFERROR(C21*C16, "-")</f>
        <v>0</v>
      </c>
      <c r="D8" s="19">
        <f t="shared" si="0"/>
        <v>0</v>
      </c>
      <c r="E8" s="19">
        <f t="shared" si="0"/>
        <v>4017.6400000000003</v>
      </c>
      <c r="F8" s="19">
        <f t="shared" si="0"/>
        <v>4143.5200000000004</v>
      </c>
      <c r="G8" s="19">
        <f t="shared" si="0"/>
        <v>4383.3999999999996</v>
      </c>
      <c r="H8" s="19">
        <f t="shared" si="0"/>
        <v>5566.6149999999998</v>
      </c>
      <c r="I8" s="19">
        <f t="shared" si="0"/>
        <v>5378.165</v>
      </c>
      <c r="J8" s="19">
        <f t="shared" si="0"/>
        <v>4837.7340000000004</v>
      </c>
      <c r="K8" s="19">
        <f t="shared" si="0"/>
        <v>4985.7179999999998</v>
      </c>
      <c r="L8" s="19">
        <f t="shared" si="0"/>
        <v>4067.7779999999998</v>
      </c>
      <c r="M8" s="19">
        <f>L8*(1+M9)</f>
        <v>4311.8446800000002</v>
      </c>
      <c r="N8" s="19">
        <f xml:space="preserve"> M8*(1+N9)</f>
        <v>4570.5553608</v>
      </c>
      <c r="O8" s="19">
        <f t="shared" ref="O8" si="1">N8*(1+O9)</f>
        <v>4844.7886824480001</v>
      </c>
      <c r="P8" s="19">
        <f t="shared" ref="P8" si="2" xml:space="preserve"> O8*(1+P9)</f>
        <v>5135.4760033948805</v>
      </c>
      <c r="Q8" s="19">
        <f t="shared" ref="Q8" si="3">P8*(1+Q9)</f>
        <v>5443.6045635985738</v>
      </c>
      <c r="R8" s="19">
        <f t="shared" ref="R8" si="4" xml:space="preserve"> Q8*(1+R9)</f>
        <v>5770.2208374144884</v>
      </c>
      <c r="S8" s="19">
        <f t="shared" ref="S8" si="5">R8*(1+S9)</f>
        <v>6116.4340876593578</v>
      </c>
      <c r="T8" s="19">
        <f xml:space="preserve"> S8*(1+T9)</f>
        <v>6483.42013291892</v>
      </c>
      <c r="U8" s="19">
        <f t="shared" ref="U8" si="6">T8*(1+U9)</f>
        <v>6872.4253408940558</v>
      </c>
      <c r="V8" s="19">
        <f t="shared" ref="V8" si="7" xml:space="preserve"> U8*(1+V9)</f>
        <v>7284.7708613476998</v>
      </c>
    </row>
    <row r="9" spans="2:22" ht="14" x14ac:dyDescent="0.3">
      <c r="B9" s="18" t="s">
        <v>50</v>
      </c>
      <c r="C9" s="20" t="str">
        <f t="shared" ref="C9:L9" si="8" xml:space="preserve"> IFERROR(C8/B8-1,"-")</f>
        <v>-</v>
      </c>
      <c r="D9" s="21" t="str">
        <f t="shared" si="8"/>
        <v>-</v>
      </c>
      <c r="E9" s="21" t="str">
        <f t="shared" si="8"/>
        <v>-</v>
      </c>
      <c r="F9" s="21">
        <f t="shared" si="8"/>
        <v>3.133182664449774E-2</v>
      </c>
      <c r="G9" s="21">
        <f t="shared" si="8"/>
        <v>5.7892806116538464E-2</v>
      </c>
      <c r="H9" s="21">
        <f t="shared" si="8"/>
        <v>0.26993087557603701</v>
      </c>
      <c r="I9" s="21">
        <f t="shared" si="8"/>
        <v>-3.3853607623304249E-2</v>
      </c>
      <c r="J9" s="21">
        <f t="shared" si="8"/>
        <v>-0.10048613235183368</v>
      </c>
      <c r="K9" s="21">
        <f t="shared" si="8"/>
        <v>3.0589528072440419E-2</v>
      </c>
      <c r="L9" s="21">
        <f t="shared" si="8"/>
        <v>-0.18411390295239327</v>
      </c>
      <c r="M9" s="22">
        <v>0.06</v>
      </c>
      <c r="N9" s="22">
        <v>0.06</v>
      </c>
      <c r="O9" s="22">
        <v>0.06</v>
      </c>
      <c r="P9" s="22">
        <v>0.06</v>
      </c>
      <c r="Q9" s="22">
        <v>0.06</v>
      </c>
      <c r="R9" s="22">
        <v>0.06</v>
      </c>
      <c r="S9" s="22">
        <v>0.06</v>
      </c>
      <c r="T9" s="22">
        <v>0.06</v>
      </c>
      <c r="U9" s="22">
        <v>0.06</v>
      </c>
      <c r="V9" s="22">
        <v>0.06</v>
      </c>
    </row>
    <row r="10" spans="2:22" s="12" customFormat="1" x14ac:dyDescent="0.25">
      <c r="B10" s="18" t="s">
        <v>5</v>
      </c>
      <c r="C10" s="19">
        <f t="shared" ref="C10:L10" si="9" xml:space="preserve"> IFERROR(C22*C16, "-")</f>
        <v>0</v>
      </c>
      <c r="D10" s="19">
        <f t="shared" si="9"/>
        <v>0</v>
      </c>
      <c r="E10" s="19">
        <f t="shared" si="9"/>
        <v>3116.96</v>
      </c>
      <c r="F10" s="19">
        <f t="shared" si="9"/>
        <v>3173.76</v>
      </c>
      <c r="G10" s="19">
        <f t="shared" si="9"/>
        <v>2858.3</v>
      </c>
      <c r="H10" s="19">
        <f t="shared" si="9"/>
        <v>2777.7959999999998</v>
      </c>
      <c r="I10" s="19">
        <f t="shared" si="9"/>
        <v>2617.0040000000004</v>
      </c>
      <c r="J10" s="19">
        <f t="shared" si="9"/>
        <v>2224.7280000000001</v>
      </c>
      <c r="K10" s="19">
        <f t="shared" si="9"/>
        <v>2894.578</v>
      </c>
      <c r="L10" s="19">
        <f t="shared" si="9"/>
        <v>3025.6200000000003</v>
      </c>
      <c r="M10" s="19">
        <f>L10*(1+M11)</f>
        <v>3207.1572000000006</v>
      </c>
      <c r="N10" s="19">
        <f>M10*(1+N11)</f>
        <v>3399.5866320000009</v>
      </c>
      <c r="O10" s="19">
        <f t="shared" ref="O10:V10" si="10">N10*(1+O11)</f>
        <v>3603.5618299200009</v>
      </c>
      <c r="P10" s="19">
        <f t="shared" si="10"/>
        <v>3819.7755397152014</v>
      </c>
      <c r="Q10" s="19">
        <f t="shared" si="10"/>
        <v>4048.9620720981138</v>
      </c>
      <c r="R10" s="19">
        <f t="shared" si="10"/>
        <v>4291.8997964240007</v>
      </c>
      <c r="S10" s="19">
        <f t="shared" si="10"/>
        <v>4549.4137842094406</v>
      </c>
      <c r="T10" s="19">
        <f t="shared" si="10"/>
        <v>4822.3786112620073</v>
      </c>
      <c r="U10" s="19">
        <f t="shared" si="10"/>
        <v>5111.7213279377283</v>
      </c>
      <c r="V10" s="19">
        <f t="shared" si="10"/>
        <v>5418.4246076139925</v>
      </c>
    </row>
    <row r="11" spans="2:22" ht="14" x14ac:dyDescent="0.3">
      <c r="B11" s="18" t="s">
        <v>50</v>
      </c>
      <c r="C11" s="20" t="str">
        <f t="shared" ref="C11:L11" si="11" xml:space="preserve"> IFERROR(C10/B10-1,"-")</f>
        <v>-</v>
      </c>
      <c r="D11" s="20" t="str">
        <f t="shared" si="11"/>
        <v>-</v>
      </c>
      <c r="E11" s="20" t="str">
        <f t="shared" si="11"/>
        <v>-</v>
      </c>
      <c r="F11" s="21">
        <f t="shared" si="11"/>
        <v>1.8222883835532055E-2</v>
      </c>
      <c r="G11" s="21">
        <f t="shared" si="11"/>
        <v>-9.9396299657188991E-2</v>
      </c>
      <c r="H11" s="20">
        <f t="shared" si="11"/>
        <v>-2.8164993177763109E-2</v>
      </c>
      <c r="I11" s="20">
        <f t="shared" si="11"/>
        <v>-5.7884740276103575E-2</v>
      </c>
      <c r="J11" s="20">
        <f t="shared" si="11"/>
        <v>-0.14989507085201259</v>
      </c>
      <c r="K11" s="20">
        <f t="shared" si="11"/>
        <v>0.30109298754724168</v>
      </c>
      <c r="L11" s="20">
        <f t="shared" si="11"/>
        <v>4.5271538718252069E-2</v>
      </c>
      <c r="M11" s="22">
        <v>0.06</v>
      </c>
      <c r="N11" s="22">
        <v>0.06</v>
      </c>
      <c r="O11" s="22">
        <v>0.06</v>
      </c>
      <c r="P11" s="22">
        <v>0.06</v>
      </c>
      <c r="Q11" s="22">
        <v>0.06</v>
      </c>
      <c r="R11" s="22">
        <v>0.06</v>
      </c>
      <c r="S11" s="22">
        <v>0.06</v>
      </c>
      <c r="T11" s="22">
        <v>0.06</v>
      </c>
      <c r="U11" s="22">
        <v>0.06</v>
      </c>
      <c r="V11" s="22">
        <v>0.06</v>
      </c>
    </row>
    <row r="12" spans="2:22" s="12" customFormat="1" x14ac:dyDescent="0.25">
      <c r="B12" s="18" t="s">
        <v>7</v>
      </c>
      <c r="C12" s="19">
        <f t="shared" ref="C12:L12" si="12" xml:space="preserve"> IFERROR(C23*C16, "-")</f>
        <v>0</v>
      </c>
      <c r="D12" s="19">
        <f t="shared" si="12"/>
        <v>0</v>
      </c>
      <c r="E12" s="19">
        <f t="shared" si="12"/>
        <v>20.240000000000002</v>
      </c>
      <c r="F12" s="19">
        <f t="shared" si="12"/>
        <v>11.02</v>
      </c>
      <c r="G12" s="19">
        <f t="shared" si="12"/>
        <v>10.1</v>
      </c>
      <c r="H12" s="19">
        <f t="shared" si="12"/>
        <v>11.023</v>
      </c>
      <c r="I12" s="19">
        <f t="shared" si="12"/>
        <v>11.089</v>
      </c>
      <c r="J12" s="19">
        <f t="shared" si="12"/>
        <v>10.494</v>
      </c>
      <c r="K12" s="19">
        <f t="shared" si="12"/>
        <v>22.012</v>
      </c>
      <c r="L12" s="24">
        <f t="shared" si="12"/>
        <v>0</v>
      </c>
      <c r="M12" s="19">
        <f>L12*(1+M13)</f>
        <v>0</v>
      </c>
      <c r="N12" s="19">
        <f>M12*(1+N13)</f>
        <v>0</v>
      </c>
      <c r="O12" s="19">
        <f t="shared" ref="O12:V12" si="13">N12*(1+O13)</f>
        <v>0</v>
      </c>
      <c r="P12" s="19">
        <f t="shared" si="13"/>
        <v>0</v>
      </c>
      <c r="Q12" s="19">
        <f t="shared" si="13"/>
        <v>0</v>
      </c>
      <c r="R12" s="19">
        <f t="shared" si="13"/>
        <v>0</v>
      </c>
      <c r="S12" s="19">
        <f t="shared" si="13"/>
        <v>0</v>
      </c>
      <c r="T12" s="19">
        <f t="shared" si="13"/>
        <v>0</v>
      </c>
      <c r="U12" s="19">
        <f t="shared" si="13"/>
        <v>0</v>
      </c>
      <c r="V12" s="19">
        <f t="shared" si="13"/>
        <v>0</v>
      </c>
    </row>
    <row r="13" spans="2:22" ht="14" x14ac:dyDescent="0.3">
      <c r="B13" s="18" t="s">
        <v>50</v>
      </c>
      <c r="C13" s="20" t="str">
        <f t="shared" ref="C13:L13" si="14" xml:space="preserve"> IFERROR(C12/B12-1,"-")</f>
        <v>-</v>
      </c>
      <c r="D13" s="20" t="str">
        <f t="shared" si="14"/>
        <v>-</v>
      </c>
      <c r="E13" s="20" t="str">
        <f t="shared" si="14"/>
        <v>-</v>
      </c>
      <c r="F13" s="21">
        <f t="shared" si="14"/>
        <v>-0.4555335968379447</v>
      </c>
      <c r="G13" s="21">
        <f t="shared" si="14"/>
        <v>-8.3484573502722315E-2</v>
      </c>
      <c r="H13" s="20">
        <f t="shared" si="14"/>
        <v>9.1386138613861467E-2</v>
      </c>
      <c r="I13" s="20">
        <f t="shared" si="14"/>
        <v>5.9874807221265147E-3</v>
      </c>
      <c r="J13" s="20">
        <f t="shared" si="14"/>
        <v>-5.3656776986202637E-2</v>
      </c>
      <c r="K13" s="20">
        <f t="shared" si="14"/>
        <v>1.0975795692776824</v>
      </c>
      <c r="L13" s="20">
        <f t="shared" si="14"/>
        <v>-1</v>
      </c>
      <c r="M13" s="22">
        <v>0.06</v>
      </c>
      <c r="N13" s="22">
        <v>0.06</v>
      </c>
      <c r="O13" s="22">
        <v>0.06</v>
      </c>
      <c r="P13" s="22">
        <v>0.06</v>
      </c>
      <c r="Q13" s="22">
        <v>0.06</v>
      </c>
      <c r="R13" s="22">
        <v>0.06</v>
      </c>
      <c r="S13" s="22">
        <v>0.06</v>
      </c>
      <c r="T13" s="22">
        <v>0.06</v>
      </c>
      <c r="U13" s="22">
        <v>0.06</v>
      </c>
      <c r="V13" s="22">
        <v>0.06</v>
      </c>
    </row>
    <row r="14" spans="2:22" s="12" customFormat="1" x14ac:dyDescent="0.25">
      <c r="B14" s="18" t="s">
        <v>9</v>
      </c>
      <c r="C14" s="19">
        <f t="shared" ref="C14:L14" si="15" xml:space="preserve"> IFERROR(C24*C16, "-")</f>
        <v>0</v>
      </c>
      <c r="D14" s="19">
        <f t="shared" si="15"/>
        <v>0</v>
      </c>
      <c r="E14" s="19">
        <f t="shared" si="15"/>
        <v>2965.1600000000003</v>
      </c>
      <c r="F14" s="19">
        <f t="shared" si="15"/>
        <v>3691.7000000000003</v>
      </c>
      <c r="G14" s="19">
        <f t="shared" si="15"/>
        <v>2848.2</v>
      </c>
      <c r="H14" s="19">
        <f t="shared" si="15"/>
        <v>2667.5659999999998</v>
      </c>
      <c r="I14" s="19">
        <f t="shared" si="15"/>
        <v>3093.8309999999997</v>
      </c>
      <c r="J14" s="19">
        <f t="shared" si="15"/>
        <v>3421.0440000000003</v>
      </c>
      <c r="K14" s="19">
        <f t="shared" si="15"/>
        <v>3103.6919999999996</v>
      </c>
      <c r="L14" s="19">
        <f t="shared" si="15"/>
        <v>4101.3960000000006</v>
      </c>
      <c r="M14" s="19">
        <f>L14*(1+M15)</f>
        <v>4347.4797600000011</v>
      </c>
      <c r="N14" s="19">
        <f>M14*(1+N15)</f>
        <v>4608.3285456000012</v>
      </c>
      <c r="O14" s="19">
        <f t="shared" ref="O14:V14" si="16">N14*(1+O15)</f>
        <v>4884.8282583360015</v>
      </c>
      <c r="P14" s="19">
        <f t="shared" si="16"/>
        <v>5177.9179538361614</v>
      </c>
      <c r="Q14" s="19">
        <f t="shared" si="16"/>
        <v>5488.5930310663316</v>
      </c>
      <c r="R14" s="19">
        <f t="shared" si="16"/>
        <v>5817.9086129303114</v>
      </c>
      <c r="S14" s="19">
        <f t="shared" si="16"/>
        <v>6166.9831297061301</v>
      </c>
      <c r="T14" s="19">
        <f t="shared" si="16"/>
        <v>6537.0021174884978</v>
      </c>
      <c r="U14" s="19">
        <f t="shared" si="16"/>
        <v>6929.2222445378084</v>
      </c>
      <c r="V14" s="19">
        <f t="shared" si="16"/>
        <v>7344.9755792100768</v>
      </c>
    </row>
    <row r="15" spans="2:22" ht="14" x14ac:dyDescent="0.3">
      <c r="B15" s="18" t="s">
        <v>50</v>
      </c>
      <c r="C15" s="20" t="str">
        <f t="shared" ref="C15:L15" si="17" xml:space="preserve"> IFERROR(C14/B14-1,"-")</f>
        <v>-</v>
      </c>
      <c r="D15" s="20" t="str">
        <f t="shared" si="17"/>
        <v>-</v>
      </c>
      <c r="E15" s="20" t="str">
        <f t="shared" si="17"/>
        <v>-</v>
      </c>
      <c r="F15" s="21">
        <f t="shared" si="17"/>
        <v>0.24502556354463167</v>
      </c>
      <c r="G15" s="21">
        <f t="shared" si="17"/>
        <v>-0.22848552157542601</v>
      </c>
      <c r="H15" s="20">
        <f t="shared" si="17"/>
        <v>-6.342040587037423E-2</v>
      </c>
      <c r="I15" s="20">
        <f t="shared" si="17"/>
        <v>0.15979548397303001</v>
      </c>
      <c r="J15" s="20">
        <f t="shared" si="17"/>
        <v>0.10576304911289625</v>
      </c>
      <c r="K15" s="20">
        <f t="shared" si="17"/>
        <v>-9.276466482161605E-2</v>
      </c>
      <c r="L15" s="20">
        <f t="shared" si="17"/>
        <v>0.32145715489810245</v>
      </c>
      <c r="M15" s="22">
        <v>0.06</v>
      </c>
      <c r="N15" s="22">
        <v>0.06</v>
      </c>
      <c r="O15" s="22">
        <v>0.06</v>
      </c>
      <c r="P15" s="22">
        <v>0.06</v>
      </c>
      <c r="Q15" s="22">
        <v>0.06</v>
      </c>
      <c r="R15" s="22">
        <v>0.06</v>
      </c>
      <c r="S15" s="22">
        <v>0.06</v>
      </c>
      <c r="T15" s="22">
        <v>0.06</v>
      </c>
      <c r="U15" s="22">
        <v>0.06</v>
      </c>
      <c r="V15" s="22">
        <v>0.06</v>
      </c>
    </row>
    <row r="16" spans="2:22" s="12" customFormat="1" x14ac:dyDescent="0.25">
      <c r="B16" s="18" t="s">
        <v>51</v>
      </c>
      <c r="C16" s="19">
        <f xml:space="preserve"> '2011 (2)'!C5</f>
        <v>7402</v>
      </c>
      <c r="D16" s="19">
        <f xml:space="preserve"> '2012 (2)'!C5</f>
        <v>9186</v>
      </c>
      <c r="E16" s="19">
        <f xml:space="preserve"> '2013 (2)'!C4</f>
        <v>10120</v>
      </c>
      <c r="F16" s="19">
        <f xml:space="preserve"> '2014 (2)'!C4</f>
        <v>11020</v>
      </c>
      <c r="G16" s="19">
        <f xml:space="preserve"> '2015 (2)'!C4</f>
        <v>10100</v>
      </c>
      <c r="H16" s="19">
        <f xml:space="preserve"> '2016 (2)'!C4</f>
        <v>11023</v>
      </c>
      <c r="I16" s="19">
        <f xml:space="preserve"> '2017 (2)'!C4</f>
        <v>11089</v>
      </c>
      <c r="J16" s="19">
        <f xml:space="preserve"> '2018 (2)'!C4</f>
        <v>10494</v>
      </c>
      <c r="K16" s="19">
        <f xml:space="preserve"> '2019 (2)'!C4</f>
        <v>11006</v>
      </c>
      <c r="L16" s="19">
        <f xml:space="preserve"> '2020 (2)'!C4</f>
        <v>11206</v>
      </c>
      <c r="M16" s="19">
        <f>M8+M10+M12+M14</f>
        <v>11866.481640000002</v>
      </c>
      <c r="N16" s="19">
        <f t="shared" ref="N16:V16" si="18">N8+N10+N12+N14</f>
        <v>12578.470538400003</v>
      </c>
      <c r="O16" s="19">
        <f t="shared" si="18"/>
        <v>13333.178770704002</v>
      </c>
      <c r="P16" s="19">
        <f t="shared" si="18"/>
        <v>14133.169496946244</v>
      </c>
      <c r="Q16" s="19">
        <f t="shared" si="18"/>
        <v>14981.159666763018</v>
      </c>
      <c r="R16" s="19">
        <f t="shared" si="18"/>
        <v>15880.029246768801</v>
      </c>
      <c r="S16" s="19">
        <f t="shared" si="18"/>
        <v>16832.83100157493</v>
      </c>
      <c r="T16" s="19">
        <f t="shared" si="18"/>
        <v>17842.800861669424</v>
      </c>
      <c r="U16" s="19">
        <f t="shared" si="18"/>
        <v>18913.368913369595</v>
      </c>
      <c r="V16" s="19">
        <f t="shared" si="18"/>
        <v>20048.171048171767</v>
      </c>
    </row>
    <row r="17" spans="2:22" ht="13" x14ac:dyDescent="0.3">
      <c r="B17" s="18" t="s">
        <v>50</v>
      </c>
      <c r="C17" s="20" t="str">
        <f t="shared" ref="C17:L17" si="19" xml:space="preserve"> IFERROR(C16/B16-1,"")</f>
        <v/>
      </c>
      <c r="D17" s="20">
        <f t="shared" si="19"/>
        <v>0.24101594163739537</v>
      </c>
      <c r="E17" s="20">
        <f t="shared" si="19"/>
        <v>0.10167646418462883</v>
      </c>
      <c r="F17" s="21">
        <f t="shared" si="19"/>
        <v>8.8932806324110603E-2</v>
      </c>
      <c r="G17" s="21">
        <f t="shared" si="19"/>
        <v>-8.3484573502722315E-2</v>
      </c>
      <c r="H17" s="21">
        <f t="shared" si="19"/>
        <v>9.1386138613861467E-2</v>
      </c>
      <c r="I17" s="21">
        <f t="shared" si="19"/>
        <v>5.9874807221265147E-3</v>
      </c>
      <c r="J17" s="21">
        <f t="shared" si="19"/>
        <v>-5.3656776986202526E-2</v>
      </c>
      <c r="K17" s="21">
        <f t="shared" si="19"/>
        <v>4.8789784638841205E-2</v>
      </c>
      <c r="L17" s="21">
        <f t="shared" si="19"/>
        <v>1.8171906232963941E-2</v>
      </c>
      <c r="M17" s="23">
        <f t="shared" ref="M17:V17" si="20">IFERROR(M16/L16-1,"")</f>
        <v>5.8940000000000214E-2</v>
      </c>
      <c r="N17" s="23">
        <f t="shared" si="20"/>
        <v>6.0000000000000053E-2</v>
      </c>
      <c r="O17" s="23">
        <f t="shared" si="20"/>
        <v>6.0000000000000053E-2</v>
      </c>
      <c r="P17" s="23">
        <f t="shared" si="20"/>
        <v>6.0000000000000053E-2</v>
      </c>
      <c r="Q17" s="23">
        <f t="shared" si="20"/>
        <v>6.0000000000000053E-2</v>
      </c>
      <c r="R17" s="23">
        <f t="shared" si="20"/>
        <v>6.0000000000000053E-2</v>
      </c>
      <c r="S17" s="23">
        <f t="shared" si="20"/>
        <v>6.0000000000000053E-2</v>
      </c>
      <c r="T17" s="23">
        <f t="shared" si="20"/>
        <v>5.9999999999999831E-2</v>
      </c>
      <c r="U17" s="23">
        <f t="shared" si="20"/>
        <v>6.0000000000000275E-2</v>
      </c>
      <c r="V17" s="23">
        <f t="shared" si="20"/>
        <v>5.9999999999999831E-2</v>
      </c>
    </row>
    <row r="20" spans="2:22" s="6" customFormat="1" ht="14" x14ac:dyDescent="0.3">
      <c r="B20" s="16" t="s">
        <v>52</v>
      </c>
    </row>
    <row r="21" spans="2:22" x14ac:dyDescent="0.25">
      <c r="B21" s="13" t="s">
        <v>49</v>
      </c>
      <c r="C21" s="5">
        <f xml:space="preserve"> '2011'!J4</f>
        <v>0</v>
      </c>
      <c r="D21" s="5">
        <f xml:space="preserve"> '2012'!J4</f>
        <v>0</v>
      </c>
      <c r="E21" s="8">
        <f xml:space="preserve"> '2013'!J4</f>
        <v>0.39700000000000002</v>
      </c>
      <c r="F21" s="8">
        <f xml:space="preserve"> '2014'!J4</f>
        <v>0.376</v>
      </c>
      <c r="G21" s="8">
        <f xml:space="preserve"> '2015'!J4</f>
        <v>0.434</v>
      </c>
      <c r="H21" s="8">
        <f xml:space="preserve"> '2016'!J4</f>
        <v>0.505</v>
      </c>
      <c r="I21" s="8">
        <f xml:space="preserve"> '2017'!J4</f>
        <v>0.48499999999999999</v>
      </c>
      <c r="J21" s="8">
        <f xml:space="preserve"> '2018'!J4</f>
        <v>0.46100000000000002</v>
      </c>
      <c r="K21" s="8">
        <f xml:space="preserve"> '2019'!J4</f>
        <v>0.45299999999999996</v>
      </c>
      <c r="L21" s="8">
        <f xml:space="preserve"> '2020'!J4</f>
        <v>0.36299999999999999</v>
      </c>
    </row>
    <row r="22" spans="2:22" x14ac:dyDescent="0.25">
      <c r="B22" s="13" t="s">
        <v>5</v>
      </c>
      <c r="C22" s="5">
        <f xml:space="preserve"> '2011'!J5</f>
        <v>0</v>
      </c>
      <c r="D22" s="5">
        <f xml:space="preserve"> '2012'!J5</f>
        <v>0</v>
      </c>
      <c r="E22" s="8">
        <f xml:space="preserve"> '2013'!J5</f>
        <v>0.308</v>
      </c>
      <c r="F22" s="8">
        <f xml:space="preserve"> '2014'!J5</f>
        <v>0.28800000000000003</v>
      </c>
      <c r="G22" s="8">
        <f xml:space="preserve"> '2015'!J5</f>
        <v>0.28300000000000003</v>
      </c>
      <c r="H22" s="8">
        <f xml:space="preserve"> '2016'!J5</f>
        <v>0.252</v>
      </c>
      <c r="I22" s="8">
        <f xml:space="preserve"> '2017'!J5</f>
        <v>0.23600000000000002</v>
      </c>
      <c r="J22" s="8">
        <f xml:space="preserve"> '2018'!J5</f>
        <v>0.21199999999999999</v>
      </c>
      <c r="K22" s="8">
        <f xml:space="preserve"> '2019'!J5</f>
        <v>0.26300000000000001</v>
      </c>
      <c r="L22" s="8">
        <f xml:space="preserve"> '2020'!J5</f>
        <v>0.27</v>
      </c>
    </row>
    <row r="23" spans="2:22" x14ac:dyDescent="0.25">
      <c r="B23" s="13" t="s">
        <v>7</v>
      </c>
      <c r="C23" s="5">
        <f xml:space="preserve"> '2011'!J6</f>
        <v>0</v>
      </c>
      <c r="D23" s="5">
        <f xml:space="preserve"> '2012'!J6</f>
        <v>0</v>
      </c>
      <c r="E23" s="8">
        <f xml:space="preserve"> '2013'!J6</f>
        <v>2E-3</v>
      </c>
      <c r="F23" s="8">
        <f xml:space="preserve"> '2014'!J6</f>
        <v>1E-3</v>
      </c>
      <c r="G23" s="8">
        <f xml:space="preserve"> '2015'!J6</f>
        <v>1E-3</v>
      </c>
      <c r="H23" s="8">
        <f xml:space="preserve"> '2016'!J6</f>
        <v>1E-3</v>
      </c>
      <c r="I23" s="8">
        <f xml:space="preserve"> '2017'!J6</f>
        <v>1E-3</v>
      </c>
      <c r="J23" s="8">
        <f xml:space="preserve"> '2018'!J6</f>
        <v>1E-3</v>
      </c>
      <c r="K23" s="8">
        <f xml:space="preserve"> '2019'!J6</f>
        <v>2E-3</v>
      </c>
      <c r="L23" s="8">
        <f xml:space="preserve"> '2020'!J6</f>
        <v>0</v>
      </c>
    </row>
    <row r="24" spans="2:22" x14ac:dyDescent="0.25">
      <c r="B24" s="13" t="s">
        <v>9</v>
      </c>
      <c r="C24" s="5">
        <f xml:space="preserve"> '2011'!J7</f>
        <v>0</v>
      </c>
      <c r="D24" s="5">
        <f xml:space="preserve"> '2012'!J7</f>
        <v>0</v>
      </c>
      <c r="E24" s="8">
        <f xml:space="preserve"> '2013'!J7</f>
        <v>0.29300000000000004</v>
      </c>
      <c r="F24" s="8">
        <f xml:space="preserve"> '2014'!J7</f>
        <v>0.33500000000000002</v>
      </c>
      <c r="G24" s="8">
        <f xml:space="preserve"> '2015'!J7</f>
        <v>0.28199999999999997</v>
      </c>
      <c r="H24" s="8">
        <f xml:space="preserve"> '2016'!J7</f>
        <v>0.24199999999999999</v>
      </c>
      <c r="I24" s="8">
        <f xml:space="preserve"> '2017'!J7</f>
        <v>0.27899999999999997</v>
      </c>
      <c r="J24" s="8">
        <f xml:space="preserve"> '2018'!J7</f>
        <v>0.32600000000000001</v>
      </c>
      <c r="K24" s="8">
        <f xml:space="preserve"> '2019'!J7</f>
        <v>0.28199999999999997</v>
      </c>
      <c r="L24" s="8">
        <f xml:space="preserve"> '2020'!J7</f>
        <v>0.36600000000000005</v>
      </c>
    </row>
    <row r="25" spans="2:22" x14ac:dyDescent="0.25">
      <c r="B25" s="13" t="s">
        <v>51</v>
      </c>
      <c r="E25" s="8">
        <f>SUM(E21:E24)</f>
        <v>1</v>
      </c>
      <c r="F25" s="8">
        <f t="shared" ref="F25:L25" si="21">SUM(F21:F24)</f>
        <v>1</v>
      </c>
      <c r="G25" s="8">
        <f t="shared" si="21"/>
        <v>1</v>
      </c>
      <c r="H25" s="8">
        <f t="shared" si="21"/>
        <v>1</v>
      </c>
      <c r="I25" s="8">
        <f t="shared" si="21"/>
        <v>1.0009999999999999</v>
      </c>
      <c r="J25" s="8">
        <f t="shared" si="21"/>
        <v>1</v>
      </c>
      <c r="K25" s="8">
        <f t="shared" si="21"/>
        <v>1</v>
      </c>
      <c r="L25" s="8">
        <f t="shared" si="21"/>
        <v>0.99900000000000011</v>
      </c>
    </row>
    <row r="28" spans="2:22" s="6" customFormat="1" ht="14" x14ac:dyDescent="0.3">
      <c r="B28" s="17" t="s">
        <v>53</v>
      </c>
    </row>
    <row r="29" spans="2:22" s="34" customFormat="1" ht="14" x14ac:dyDescent="0.3">
      <c r="B29" s="33"/>
    </row>
    <row r="30" spans="2:22" ht="13" x14ac:dyDescent="0.3">
      <c r="B30" s="31"/>
      <c r="C30" s="31">
        <v>2011</v>
      </c>
      <c r="D30" s="31">
        <v>2012</v>
      </c>
      <c r="E30" s="31">
        <v>2013</v>
      </c>
      <c r="F30" s="31">
        <v>2014</v>
      </c>
      <c r="G30" s="31">
        <v>2015</v>
      </c>
      <c r="H30" s="31">
        <v>2016</v>
      </c>
      <c r="I30" s="31">
        <v>2017</v>
      </c>
      <c r="J30" s="31">
        <v>2018</v>
      </c>
      <c r="K30" s="31">
        <v>2019</v>
      </c>
      <c r="L30" s="31">
        <v>2020</v>
      </c>
    </row>
    <row r="31" spans="2:22" ht="14" x14ac:dyDescent="0.3">
      <c r="B31" s="27" t="s">
        <v>41</v>
      </c>
      <c r="C31" s="32">
        <v>2354</v>
      </c>
      <c r="D31" s="32">
        <v>1764</v>
      </c>
      <c r="E31" s="32"/>
      <c r="F31" s="32"/>
      <c r="G31" s="32"/>
      <c r="H31" s="32"/>
      <c r="I31" s="32"/>
      <c r="J31" s="32"/>
      <c r="K31" s="32"/>
      <c r="L31" s="32"/>
      <c r="M31" s="12"/>
      <c r="N31" s="9"/>
      <c r="O31" s="9"/>
      <c r="P31" s="9"/>
      <c r="Q31" s="9"/>
      <c r="R31" s="9"/>
      <c r="S31" s="9"/>
      <c r="T31" s="9"/>
      <c r="U31" s="9"/>
      <c r="V31" s="9"/>
    </row>
    <row r="32" spans="2:22" x14ac:dyDescent="0.25">
      <c r="B32" s="13" t="s">
        <v>50</v>
      </c>
      <c r="C32" s="7" t="str">
        <f>IFERROR(C31/B31-1,"")</f>
        <v/>
      </c>
      <c r="D32" s="7">
        <f>IFERROR(D31/C31-1,"")</f>
        <v>-0.25063721325403565</v>
      </c>
      <c r="E32" s="7">
        <f t="shared" ref="E32:L32" si="22">IFERROR(E31/D31-1,"")</f>
        <v>-1</v>
      </c>
      <c r="F32" s="7" t="str">
        <f t="shared" si="22"/>
        <v/>
      </c>
      <c r="G32" s="7" t="str">
        <f t="shared" si="22"/>
        <v/>
      </c>
      <c r="H32" s="7" t="str">
        <f t="shared" si="22"/>
        <v/>
      </c>
      <c r="I32" s="7" t="str">
        <f t="shared" si="22"/>
        <v/>
      </c>
      <c r="J32" s="7" t="str">
        <f t="shared" si="22"/>
        <v/>
      </c>
      <c r="K32" s="7" t="str">
        <f t="shared" si="22"/>
        <v/>
      </c>
      <c r="L32" s="7" t="str">
        <f t="shared" si="22"/>
        <v/>
      </c>
    </row>
    <row r="33" spans="2:13" x14ac:dyDescent="0.25">
      <c r="B33" s="27" t="s">
        <v>2</v>
      </c>
      <c r="C33" s="32"/>
      <c r="D33" s="32"/>
      <c r="E33" s="32"/>
      <c r="F33" s="32"/>
      <c r="G33" s="32">
        <v>96</v>
      </c>
      <c r="H33" s="32">
        <v>5586</v>
      </c>
      <c r="I33" s="32">
        <v>4849</v>
      </c>
      <c r="J33" s="32">
        <v>4072</v>
      </c>
      <c r="K33" s="32">
        <v>5232</v>
      </c>
      <c r="L33" s="32">
        <v>3946</v>
      </c>
      <c r="M33" s="12"/>
    </row>
    <row r="34" spans="2:13" x14ac:dyDescent="0.25">
      <c r="B34" s="13" t="s">
        <v>50</v>
      </c>
      <c r="C34" s="7" t="str">
        <f>IFERROR(C33/B33-1,"")</f>
        <v/>
      </c>
      <c r="D34" s="7" t="str">
        <f>IFERROR(D33/C33-1,"")</f>
        <v/>
      </c>
      <c r="E34" s="7" t="str">
        <f t="shared" ref="E34" si="23">IFERROR(E33/D33-1,"")</f>
        <v/>
      </c>
      <c r="F34" s="7" t="str">
        <f t="shared" ref="F34" si="24">IFERROR(F33/E33-1,"")</f>
        <v/>
      </c>
      <c r="G34" s="7" t="str">
        <f t="shared" ref="G34" si="25">IFERROR(G33/F33-1,"")</f>
        <v/>
      </c>
      <c r="H34" s="7">
        <f t="shared" ref="H34" si="26">IFERROR(H33/G33-1,"")</f>
        <v>57.1875</v>
      </c>
      <c r="I34" s="7">
        <f t="shared" ref="I34" si="27">IFERROR(I33/H33-1,"")</f>
        <v>-0.13193698532044396</v>
      </c>
      <c r="J34" s="7">
        <f t="shared" ref="J34" si="28">IFERROR(J33/I33-1,"")</f>
        <v>-0.16023922458238815</v>
      </c>
      <c r="K34" s="7">
        <f t="shared" ref="K34" si="29">IFERROR(K33/J33-1,"")</f>
        <v>0.28487229862475449</v>
      </c>
      <c r="L34" s="7">
        <f t="shared" ref="L34" si="30">IFERROR(L33/K33-1,"")</f>
        <v>-0.24579510703363916</v>
      </c>
    </row>
    <row r="35" spans="2:13" x14ac:dyDescent="0.25">
      <c r="B35" s="27" t="s">
        <v>36</v>
      </c>
      <c r="C35" s="32">
        <v>677</v>
      </c>
      <c r="D35" s="32">
        <v>2638</v>
      </c>
      <c r="E35" s="32"/>
      <c r="F35" s="32">
        <v>2151</v>
      </c>
      <c r="G35" s="32">
        <v>2216</v>
      </c>
      <c r="H35" s="32"/>
      <c r="I35" s="32"/>
      <c r="J35" s="32"/>
      <c r="K35" s="32"/>
      <c r="L35" s="32"/>
      <c r="M35" s="12"/>
    </row>
    <row r="36" spans="2:13" x14ac:dyDescent="0.25">
      <c r="B36" s="13" t="s">
        <v>50</v>
      </c>
      <c r="C36" s="7" t="str">
        <f>IFERROR(C35/B35-1,"")</f>
        <v/>
      </c>
      <c r="D36" s="7">
        <f>IFERROR(D35/C35-1,"")</f>
        <v>2.8966026587887739</v>
      </c>
      <c r="E36" s="7">
        <f t="shared" ref="E36" si="31">IFERROR(E35/D35-1,"")</f>
        <v>-1</v>
      </c>
      <c r="F36" s="7" t="str">
        <f t="shared" ref="F36" si="32">IFERROR(F35/E35-1,"")</f>
        <v/>
      </c>
      <c r="G36" s="7">
        <f t="shared" ref="G36" si="33">IFERROR(G35/F35-1,"")</f>
        <v>3.0218503021850251E-2</v>
      </c>
      <c r="H36" s="7">
        <f t="shared" ref="H36" si="34">IFERROR(H35/G35-1,"")</f>
        <v>-1</v>
      </c>
      <c r="I36" s="7" t="str">
        <f t="shared" ref="I36" si="35">IFERROR(I35/H35-1,"")</f>
        <v/>
      </c>
      <c r="J36" s="7" t="str">
        <f t="shared" ref="J36" si="36">IFERROR(J35/I35-1,"")</f>
        <v/>
      </c>
      <c r="K36" s="7" t="str">
        <f t="shared" ref="K36" si="37">IFERROR(K35/J35-1,"")</f>
        <v/>
      </c>
      <c r="L36" s="7" t="str">
        <f t="shared" ref="L36" si="38">IFERROR(L35/K35-1,"")</f>
        <v/>
      </c>
    </row>
    <row r="37" spans="2:13" x14ac:dyDescent="0.25">
      <c r="B37" s="27" t="s">
        <v>8</v>
      </c>
      <c r="C37" s="32"/>
      <c r="D37" s="32"/>
      <c r="E37" s="32">
        <v>2197</v>
      </c>
      <c r="F37" s="32"/>
      <c r="G37" s="32"/>
      <c r="H37" s="32">
        <v>1600</v>
      </c>
      <c r="I37" s="32">
        <v>1468</v>
      </c>
      <c r="J37" s="32">
        <v>28</v>
      </c>
      <c r="K37" s="32">
        <v>2750</v>
      </c>
      <c r="L37" s="32">
        <v>1244</v>
      </c>
      <c r="M37" s="12"/>
    </row>
    <row r="38" spans="2:13" x14ac:dyDescent="0.25">
      <c r="B38" s="13" t="s">
        <v>50</v>
      </c>
      <c r="C38" s="7" t="str">
        <f>IFERROR(C37/B37-1,"")</f>
        <v/>
      </c>
      <c r="D38" s="7" t="str">
        <f>IFERROR(D37/C37-1,"")</f>
        <v/>
      </c>
      <c r="E38" s="7" t="str">
        <f t="shared" ref="E38" si="39">IFERROR(E37/D37-1,"")</f>
        <v/>
      </c>
      <c r="F38" s="7">
        <f t="shared" ref="F38" si="40">IFERROR(F37/E37-1,"")</f>
        <v>-1</v>
      </c>
      <c r="G38" s="7" t="str">
        <f t="shared" ref="G38" si="41">IFERROR(G37/F37-1,"")</f>
        <v/>
      </c>
      <c r="H38" s="7" t="str">
        <f t="shared" ref="H38" si="42">IFERROR(H37/G37-1,"")</f>
        <v/>
      </c>
      <c r="I38" s="7">
        <f t="shared" ref="I38" si="43">IFERROR(I37/H37-1,"")</f>
        <v>-8.2500000000000018E-2</v>
      </c>
      <c r="J38" s="7">
        <f t="shared" ref="J38" si="44">IFERROR(J37/I37-1,"")</f>
        <v>-0.98092643051771122</v>
      </c>
      <c r="K38" s="7">
        <f t="shared" ref="K38" si="45">IFERROR(K37/J37-1,"")</f>
        <v>97.214285714285708</v>
      </c>
      <c r="L38" s="7">
        <f t="shared" ref="L38" si="46">IFERROR(L37/K37-1,"")</f>
        <v>-0.5476363636363637</v>
      </c>
    </row>
    <row r="39" spans="2:13" x14ac:dyDescent="0.25">
      <c r="B39" s="27" t="s">
        <v>6</v>
      </c>
      <c r="C39" s="32">
        <v>3416</v>
      </c>
      <c r="D39" s="32">
        <v>3536</v>
      </c>
      <c r="E39" s="32">
        <v>3602</v>
      </c>
      <c r="F39" s="32">
        <v>3442</v>
      </c>
      <c r="G39" s="32">
        <v>3997</v>
      </c>
      <c r="H39" s="32">
        <v>2272</v>
      </c>
      <c r="I39" s="32">
        <v>1345</v>
      </c>
      <c r="J39" s="32">
        <v>2841</v>
      </c>
      <c r="K39" s="32">
        <v>3903</v>
      </c>
      <c r="L39" s="32">
        <v>1995</v>
      </c>
      <c r="M39" s="12"/>
    </row>
    <row r="40" spans="2:13" x14ac:dyDescent="0.25">
      <c r="B40" s="13" t="s">
        <v>50</v>
      </c>
      <c r="C40" s="7" t="str">
        <f>IFERROR(C39/B39-1,"")</f>
        <v/>
      </c>
      <c r="D40" s="7">
        <f>IFERROR(D39/C39-1,"")</f>
        <v>3.5128805620608938E-2</v>
      </c>
      <c r="E40" s="7">
        <f t="shared" ref="E40" si="47">IFERROR(E39/D39-1,"")</f>
        <v>1.8665158371040658E-2</v>
      </c>
      <c r="F40" s="7">
        <f t="shared" ref="F40" si="48">IFERROR(F39/E39-1,"")</f>
        <v>-4.441976679622428E-2</v>
      </c>
      <c r="G40" s="7">
        <f t="shared" ref="G40" si="49">IFERROR(G39/F39-1,"")</f>
        <v>0.16124346310284721</v>
      </c>
      <c r="H40" s="7">
        <f t="shared" ref="H40" si="50">IFERROR(H39/G39-1,"")</f>
        <v>-0.43157368026019516</v>
      </c>
      <c r="I40" s="7">
        <f t="shared" ref="I40" si="51">IFERROR(I39/H39-1,"")</f>
        <v>-0.40801056338028174</v>
      </c>
      <c r="J40" s="7">
        <f t="shared" ref="J40" si="52">IFERROR(J39/I39-1,"")</f>
        <v>1.112267657992565</v>
      </c>
      <c r="K40" s="7">
        <f t="shared" ref="K40" si="53">IFERROR(K39/J39-1,"")</f>
        <v>0.37381203801478358</v>
      </c>
      <c r="L40" s="7">
        <f t="shared" ref="L40" si="54">IFERROR(L39/K39-1,"")</f>
        <v>-0.48885472713297462</v>
      </c>
    </row>
    <row r="41" spans="2:13" x14ac:dyDescent="0.25">
      <c r="B41" s="27" t="s">
        <v>4</v>
      </c>
      <c r="C41" s="32"/>
      <c r="D41" s="32"/>
      <c r="E41" s="32">
        <v>3960</v>
      </c>
      <c r="F41" s="32">
        <v>4556</v>
      </c>
      <c r="G41" s="32">
        <v>3660</v>
      </c>
      <c r="H41" s="32">
        <v>1731</v>
      </c>
      <c r="I41" s="32">
        <v>2295</v>
      </c>
      <c r="J41" s="32">
        <v>1627</v>
      </c>
      <c r="K41" s="32">
        <v>102</v>
      </c>
      <c r="L41" s="32">
        <v>3381</v>
      </c>
      <c r="M41" s="12"/>
    </row>
    <row r="42" spans="2:13" x14ac:dyDescent="0.25">
      <c r="B42" s="13" t="s">
        <v>50</v>
      </c>
      <c r="C42" s="7" t="str">
        <f>IFERROR(C41/B41-1,"")</f>
        <v/>
      </c>
      <c r="D42" s="7" t="str">
        <f>IFERROR(D41/C41-1,"")</f>
        <v/>
      </c>
      <c r="E42" s="7" t="str">
        <f t="shared" ref="E42" si="55">IFERROR(E41/D41-1,"")</f>
        <v/>
      </c>
      <c r="F42" s="7">
        <f t="shared" ref="F42" si="56">IFERROR(F41/E41-1,"")</f>
        <v>0.15050505050505047</v>
      </c>
      <c r="G42" s="7">
        <f t="shared" ref="G42" si="57">IFERROR(G41/F41-1,"")</f>
        <v>-0.19666374012291488</v>
      </c>
      <c r="H42" s="7">
        <f t="shared" ref="H42" si="58">IFERROR(H41/G41-1,"")</f>
        <v>-0.52704918032786885</v>
      </c>
      <c r="I42" s="7">
        <f t="shared" ref="I42" si="59">IFERROR(I41/H41-1,"")</f>
        <v>0.32582322357019056</v>
      </c>
      <c r="J42" s="7">
        <f t="shared" ref="J42" si="60">IFERROR(J41/I41-1,"")</f>
        <v>-0.29106753812636166</v>
      </c>
      <c r="K42" s="7">
        <f t="shared" ref="K42" si="61">IFERROR(K41/J41-1,"")</f>
        <v>-0.93730792870313462</v>
      </c>
      <c r="L42" s="7">
        <f t="shared" ref="L42" si="62">IFERROR(L41/K41-1,"")</f>
        <v>32.147058823529413</v>
      </c>
    </row>
    <row r="43" spans="2:13" x14ac:dyDescent="0.25">
      <c r="B43" s="27" t="s">
        <v>10</v>
      </c>
      <c r="C43" s="32">
        <v>1146</v>
      </c>
      <c r="D43" s="32">
        <v>1169</v>
      </c>
      <c r="E43" s="32">
        <v>1117</v>
      </c>
      <c r="F43" s="32">
        <v>884</v>
      </c>
      <c r="G43" s="32">
        <v>919</v>
      </c>
      <c r="H43" s="32">
        <v>628</v>
      </c>
      <c r="I43" s="32">
        <v>595</v>
      </c>
      <c r="J43" s="32">
        <v>547</v>
      </c>
      <c r="K43" s="32">
        <v>443</v>
      </c>
      <c r="L43" s="32">
        <v>127</v>
      </c>
      <c r="M43" s="12"/>
    </row>
    <row r="44" spans="2:13" x14ac:dyDescent="0.25">
      <c r="B44" s="13" t="s">
        <v>50</v>
      </c>
      <c r="C44" s="7" t="str">
        <f>IFERROR(C43/B43-1,"")</f>
        <v/>
      </c>
      <c r="D44" s="7">
        <f>IFERROR(D43/C43-1,"")</f>
        <v>2.0069808027923131E-2</v>
      </c>
      <c r="E44" s="7">
        <f t="shared" ref="E44" si="63">IFERROR(E43/D43-1,"")</f>
        <v>-4.4482463644140324E-2</v>
      </c>
      <c r="F44" s="7">
        <f t="shared" ref="F44" si="64">IFERROR(F43/E43-1,"")</f>
        <v>-0.20859444941808414</v>
      </c>
      <c r="G44" s="7">
        <f t="shared" ref="G44" si="65">IFERROR(G43/F43-1,"")</f>
        <v>3.9592760180995556E-2</v>
      </c>
      <c r="H44" s="7">
        <f t="shared" ref="H44" si="66">IFERROR(H43/G43-1,"")</f>
        <v>-0.31664853101196955</v>
      </c>
      <c r="I44" s="7">
        <f t="shared" ref="I44" si="67">IFERROR(I43/H43-1,"")</f>
        <v>-5.2547770700636987E-2</v>
      </c>
      <c r="J44" s="7">
        <f t="shared" ref="J44" si="68">IFERROR(J43/I43-1,"")</f>
        <v>-8.0672268907563072E-2</v>
      </c>
      <c r="K44" s="7">
        <f t="shared" ref="K44" si="69">IFERROR(K43/J43-1,"")</f>
        <v>-0.19012797074954291</v>
      </c>
      <c r="L44" s="7">
        <f t="shared" ref="L44" si="70">IFERROR(L43/K43-1,"")</f>
        <v>-0.71331828442437928</v>
      </c>
    </row>
    <row r="45" spans="2:13" s="12" customFormat="1" x14ac:dyDescent="0.25">
      <c r="B45" s="27" t="s">
        <v>45</v>
      </c>
      <c r="C45" s="32">
        <v>7593</v>
      </c>
      <c r="D45" s="32">
        <v>9107</v>
      </c>
      <c r="E45" s="32">
        <v>10876</v>
      </c>
      <c r="F45" s="32">
        <v>11033</v>
      </c>
      <c r="G45" s="32">
        <v>10888</v>
      </c>
      <c r="H45" s="32">
        <v>11817</v>
      </c>
      <c r="I45" s="32">
        <v>10552</v>
      </c>
      <c r="J45" s="32">
        <v>9115</v>
      </c>
      <c r="K45" s="32">
        <v>12430</v>
      </c>
      <c r="L45" s="32">
        <v>10693</v>
      </c>
    </row>
    <row r="46" spans="2:13" x14ac:dyDescent="0.25">
      <c r="C46" s="7" t="str">
        <f>IFERROR(C45/B45-1,"")</f>
        <v/>
      </c>
      <c r="D46" s="7">
        <f>IFERROR(D45/C45-1,"")</f>
        <v>0.19939417884893973</v>
      </c>
      <c r="E46" s="7">
        <f t="shared" ref="E46" si="71">IFERROR(E45/D45-1,"")</f>
        <v>0.19424618425387075</v>
      </c>
      <c r="F46" s="7">
        <f t="shared" ref="F46" si="72">IFERROR(F45/E45-1,"")</f>
        <v>1.4435454211106924E-2</v>
      </c>
      <c r="G46" s="7">
        <f t="shared" ref="G46" si="73">IFERROR(G45/F45-1,"")</f>
        <v>-1.3142391008791776E-2</v>
      </c>
      <c r="H46" s="7">
        <f t="shared" ref="H46" si="74">IFERROR(H45/G45-1,"")</f>
        <v>8.5323291697281478E-2</v>
      </c>
      <c r="I46" s="7">
        <f t="shared" ref="I46" si="75">IFERROR(I45/H45-1,"")</f>
        <v>-0.10704916645510709</v>
      </c>
      <c r="J46" s="7">
        <f t="shared" ref="J46" si="76">IFERROR(J45/I45-1,"")</f>
        <v>-0.13618271417740713</v>
      </c>
      <c r="K46" s="7">
        <f t="shared" ref="K46" si="77">IFERROR(K45/J45-1,"")</f>
        <v>0.36368623148656054</v>
      </c>
      <c r="L46" s="7">
        <f t="shared" ref="L46" si="78">IFERROR(L45/K45-1,"")</f>
        <v>-0.13974255832662907</v>
      </c>
    </row>
    <row r="47" spans="2:13" s="12" customFormat="1" x14ac:dyDescent="0.25">
      <c r="B47" s="13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9" spans="2:13" s="12" customFormat="1" x14ac:dyDescent="0.25">
      <c r="B49" s="13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</row>
    <row r="51" spans="2:13" s="12" customFormat="1" x14ac:dyDescent="0.25">
      <c r="B51" s="13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</row>
    <row r="53" spans="2:13" s="12" customFormat="1" x14ac:dyDescent="0.25">
      <c r="B53" s="13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</row>
    <row r="55" spans="2:13" s="12" customFormat="1" x14ac:dyDescent="0.25">
      <c r="B55" s="13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</row>
    <row r="57" spans="2:13" s="12" customFormat="1" x14ac:dyDescent="0.25">
      <c r="B57" s="13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</row>
    <row r="59" spans="2:13" s="12" customFormat="1" x14ac:dyDescent="0.25">
      <c r="B59" s="13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C10:L17 N8:V1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7"/>
  <sheetViews>
    <sheetView workbookViewId="0">
      <selection activeCell="C16" sqref="C16"/>
    </sheetView>
  </sheetViews>
  <sheetFormatPr defaultColWidth="14.453125" defaultRowHeight="15.75" customHeight="1" x14ac:dyDescent="0.25"/>
  <cols>
    <col min="7" max="7" width="20.453125" customWidth="1"/>
  </cols>
  <sheetData>
    <row r="1" spans="1:12" ht="15.75" customHeight="1" x14ac:dyDescent="0.25">
      <c r="A1" s="1" t="s">
        <v>23</v>
      </c>
      <c r="B1" s="3"/>
    </row>
    <row r="2" spans="1:12" ht="15.75" customHeight="1" x14ac:dyDescent="0.25">
      <c r="A2" s="1" t="s">
        <v>1</v>
      </c>
      <c r="B2" s="3"/>
      <c r="C2" s="1">
        <v>2012</v>
      </c>
      <c r="D2" s="3"/>
      <c r="E2" s="1"/>
    </row>
    <row r="3" spans="1:12" ht="15.75" customHeight="1" x14ac:dyDescent="0.25">
      <c r="A3" s="1"/>
      <c r="B3" s="3"/>
      <c r="C3" s="1"/>
      <c r="D3" s="3"/>
      <c r="E3" s="1"/>
    </row>
    <row r="4" spans="1:12" ht="15.75" customHeight="1" x14ac:dyDescent="0.25">
      <c r="A4" s="1" t="s">
        <v>41</v>
      </c>
      <c r="B4" s="3"/>
      <c r="C4" s="2">
        <v>1764</v>
      </c>
      <c r="D4" s="2"/>
      <c r="E4" s="2"/>
      <c r="I4" s="1" t="s">
        <v>3</v>
      </c>
      <c r="J4" s="11">
        <v>0</v>
      </c>
      <c r="L4" s="10"/>
    </row>
    <row r="5" spans="1:12" ht="15.75" customHeight="1" x14ac:dyDescent="0.25">
      <c r="A5" s="1" t="s">
        <v>36</v>
      </c>
      <c r="B5" s="3"/>
      <c r="C5" s="2">
        <v>2638</v>
      </c>
      <c r="D5" s="2"/>
      <c r="E5" s="3"/>
      <c r="I5" s="1" t="s">
        <v>5</v>
      </c>
      <c r="J5" s="11">
        <v>0</v>
      </c>
      <c r="L5" s="10"/>
    </row>
    <row r="6" spans="1:12" ht="15.75" customHeight="1" x14ac:dyDescent="0.25">
      <c r="A6" s="1" t="s">
        <v>6</v>
      </c>
      <c r="B6" s="3"/>
      <c r="C6" s="2">
        <v>3536</v>
      </c>
      <c r="D6" s="2"/>
      <c r="E6" s="2"/>
      <c r="I6" s="1" t="s">
        <v>7</v>
      </c>
      <c r="J6" s="11">
        <v>0</v>
      </c>
      <c r="L6" s="10"/>
    </row>
    <row r="7" spans="1:12" ht="15.75" customHeight="1" x14ac:dyDescent="0.25">
      <c r="A7" s="1" t="s">
        <v>10</v>
      </c>
      <c r="B7" s="3"/>
      <c r="C7" s="2">
        <v>1169</v>
      </c>
      <c r="D7" s="2"/>
      <c r="E7" s="2"/>
      <c r="I7" s="1" t="s">
        <v>9</v>
      </c>
      <c r="J7" s="11">
        <v>0</v>
      </c>
      <c r="L7" s="10"/>
    </row>
    <row r="8" spans="1:12" ht="15.75" customHeight="1" x14ac:dyDescent="0.25">
      <c r="D8" s="2"/>
      <c r="E8" s="2"/>
    </row>
    <row r="9" spans="1:12" ht="15.75" customHeight="1" x14ac:dyDescent="0.25">
      <c r="A9" s="4" t="s">
        <v>45</v>
      </c>
      <c r="B9" s="4"/>
      <c r="C9" s="2">
        <v>9107</v>
      </c>
    </row>
    <row r="20" spans="1:7" ht="15.75" customHeight="1" x14ac:dyDescent="0.25">
      <c r="A20" s="1"/>
      <c r="B20" s="3"/>
      <c r="E20" s="1"/>
      <c r="G20" s="1"/>
    </row>
    <row r="21" spans="1:7" ht="15.75" customHeight="1" x14ac:dyDescent="0.25">
      <c r="E21" s="2"/>
      <c r="G21" s="3"/>
    </row>
    <row r="22" spans="1:7" ht="12.5" x14ac:dyDescent="0.25">
      <c r="A22" s="1"/>
      <c r="B22" s="3"/>
      <c r="E22" s="2"/>
      <c r="G22" s="3"/>
    </row>
    <row r="23" spans="1:7" ht="12.5" x14ac:dyDescent="0.25">
      <c r="A23" s="1"/>
      <c r="B23" s="3"/>
      <c r="E23" s="2"/>
      <c r="G23" s="3"/>
    </row>
    <row r="24" spans="1:7" ht="12.5" x14ac:dyDescent="0.25">
      <c r="A24" s="1"/>
      <c r="B24" s="3"/>
      <c r="E24" s="2"/>
      <c r="G24" s="3"/>
    </row>
    <row r="25" spans="1:7" ht="12.5" x14ac:dyDescent="0.25">
      <c r="A25" s="1"/>
      <c r="B25" s="3"/>
      <c r="E25" s="1"/>
      <c r="G25" s="1"/>
    </row>
    <row r="26" spans="1:7" ht="12.5" x14ac:dyDescent="0.25">
      <c r="A26" s="1"/>
      <c r="B26" s="3"/>
      <c r="E26" s="1"/>
    </row>
    <row r="27" spans="1:7" ht="15.75" customHeight="1" x14ac:dyDescent="0.25">
      <c r="A27" s="1"/>
      <c r="B27" s="3"/>
    </row>
  </sheetData>
  <sortState xmlns:xlrd2="http://schemas.microsoft.com/office/spreadsheetml/2017/richdata2" ref="A4:E7">
    <sortCondition ref="A4:A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L30"/>
  <sheetViews>
    <sheetView workbookViewId="0">
      <selection activeCell="C16" sqref="C16"/>
    </sheetView>
  </sheetViews>
  <sheetFormatPr defaultColWidth="14.453125" defaultRowHeight="15.75" customHeight="1" x14ac:dyDescent="0.25"/>
  <sheetData>
    <row r="1" spans="1:12" ht="15.75" customHeight="1" x14ac:dyDescent="0.25">
      <c r="A1" s="1" t="s">
        <v>23</v>
      </c>
      <c r="B1" s="3"/>
    </row>
    <row r="2" spans="1:12" ht="15.75" customHeight="1" x14ac:dyDescent="0.25">
      <c r="A2" s="1" t="s">
        <v>1</v>
      </c>
      <c r="B2" s="3"/>
      <c r="C2" s="1">
        <v>2011</v>
      </c>
    </row>
    <row r="3" spans="1:12" ht="15.75" customHeight="1" x14ac:dyDescent="0.25">
      <c r="A3" s="1"/>
      <c r="B3" s="3"/>
      <c r="C3" s="1"/>
    </row>
    <row r="4" spans="1:12" ht="15.75" customHeight="1" x14ac:dyDescent="0.25">
      <c r="A4" s="1" t="s">
        <v>41</v>
      </c>
      <c r="B4" s="3"/>
      <c r="C4" s="2">
        <v>2354</v>
      </c>
      <c r="I4" s="1" t="s">
        <v>3</v>
      </c>
      <c r="J4" s="11">
        <v>0</v>
      </c>
      <c r="L4" s="10"/>
    </row>
    <row r="5" spans="1:12" ht="15.75" customHeight="1" x14ac:dyDescent="0.25">
      <c r="A5" s="1" t="s">
        <v>36</v>
      </c>
      <c r="B5" s="3"/>
      <c r="C5" s="1">
        <v>677</v>
      </c>
      <c r="I5" s="1" t="s">
        <v>5</v>
      </c>
      <c r="J5" s="11">
        <v>0</v>
      </c>
      <c r="L5" s="10"/>
    </row>
    <row r="6" spans="1:12" ht="15.75" customHeight="1" x14ac:dyDescent="0.25">
      <c r="A6" s="1" t="s">
        <v>6</v>
      </c>
      <c r="B6" s="3"/>
      <c r="C6" s="2">
        <v>3416</v>
      </c>
      <c r="I6" s="1" t="s">
        <v>7</v>
      </c>
      <c r="J6" s="11">
        <v>0</v>
      </c>
      <c r="L6" s="10"/>
    </row>
    <row r="7" spans="1:12" ht="15.75" customHeight="1" x14ac:dyDescent="0.25">
      <c r="A7" s="1" t="s">
        <v>10</v>
      </c>
      <c r="B7" s="3"/>
      <c r="C7" s="2">
        <v>1146</v>
      </c>
      <c r="I7" s="1" t="s">
        <v>9</v>
      </c>
      <c r="J7" s="11">
        <v>0</v>
      </c>
      <c r="L7" s="10"/>
    </row>
    <row r="9" spans="1:12" ht="15.75" customHeight="1" x14ac:dyDescent="0.25">
      <c r="A9" s="4" t="s">
        <v>45</v>
      </c>
      <c r="B9" s="4"/>
      <c r="C9" s="2">
        <v>7593</v>
      </c>
    </row>
    <row r="22" spans="1:7" ht="15.75" customHeight="1" x14ac:dyDescent="0.25">
      <c r="A22" s="1"/>
      <c r="B22" s="3"/>
    </row>
    <row r="23" spans="1:7" ht="12.5" x14ac:dyDescent="0.25"/>
    <row r="24" spans="1:7" ht="12.5" x14ac:dyDescent="0.25">
      <c r="A24" s="1"/>
      <c r="B24" s="3"/>
      <c r="D24" s="1"/>
      <c r="F24" s="1"/>
      <c r="G24" s="3"/>
    </row>
    <row r="25" spans="1:7" ht="12.5" x14ac:dyDescent="0.25">
      <c r="A25" s="1"/>
      <c r="B25" s="3"/>
      <c r="D25" s="2"/>
      <c r="F25" s="3"/>
      <c r="G25" s="3"/>
    </row>
    <row r="26" spans="1:7" ht="12.5" x14ac:dyDescent="0.25">
      <c r="A26" s="1"/>
      <c r="B26" s="3"/>
      <c r="D26" s="2"/>
      <c r="F26" s="3"/>
      <c r="G26" s="3"/>
    </row>
    <row r="27" spans="1:7" ht="12.5" x14ac:dyDescent="0.25">
      <c r="A27" s="1"/>
      <c r="B27" s="3"/>
      <c r="D27" s="2"/>
      <c r="F27" s="3"/>
      <c r="G27" s="3"/>
    </row>
    <row r="28" spans="1:7" ht="12.5" x14ac:dyDescent="0.25">
      <c r="A28" s="1"/>
      <c r="B28" s="3"/>
      <c r="D28" s="2"/>
      <c r="F28" s="3"/>
      <c r="G28" s="3"/>
    </row>
    <row r="29" spans="1:7" ht="12.5" x14ac:dyDescent="0.25">
      <c r="A29" s="1"/>
      <c r="B29" s="3"/>
      <c r="D29" s="1"/>
      <c r="F29" s="1"/>
      <c r="G29" s="3"/>
    </row>
    <row r="30" spans="1:7" ht="12.5" x14ac:dyDescent="0.25">
      <c r="D30" s="1"/>
    </row>
  </sheetData>
  <sortState xmlns:xlrd2="http://schemas.microsoft.com/office/spreadsheetml/2017/richdata2" ref="A4:C7">
    <sortCondition ref="A4:A7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E065-617D-4D45-A14E-5B3C8871E7DD}">
  <sheetPr>
    <outlinePr summaryBelow="0" summaryRight="0"/>
  </sheetPr>
  <dimension ref="A1:G28"/>
  <sheetViews>
    <sheetView workbookViewId="0">
      <selection activeCell="C5" sqref="C5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2020</v>
      </c>
      <c r="E2" s="3">
        <v>2019</v>
      </c>
      <c r="G2" s="3" t="s">
        <v>12</v>
      </c>
    </row>
    <row r="4" spans="1:7" ht="15.75" customHeight="1" x14ac:dyDescent="0.25">
      <c r="A4" s="3" t="s">
        <v>13</v>
      </c>
      <c r="C4" s="2">
        <v>11206</v>
      </c>
      <c r="E4" s="2">
        <v>11006</v>
      </c>
      <c r="G4" s="3">
        <f>1.8</f>
        <v>1.8</v>
      </c>
    </row>
    <row r="5" spans="1:7" ht="15.75" customHeight="1" x14ac:dyDescent="0.25">
      <c r="A5" s="3" t="s">
        <v>14</v>
      </c>
      <c r="C5" s="2">
        <v>11296</v>
      </c>
      <c r="E5" s="2">
        <v>11631</v>
      </c>
      <c r="G5" s="3" t="s">
        <v>15</v>
      </c>
    </row>
    <row r="6" spans="1:7" ht="15.75" customHeight="1" x14ac:dyDescent="0.25">
      <c r="A6" s="3" t="s">
        <v>16</v>
      </c>
      <c r="C6" s="2">
        <v>10693</v>
      </c>
      <c r="E6" s="2">
        <v>12430</v>
      </c>
      <c r="G6" s="3" t="s">
        <v>17</v>
      </c>
    </row>
    <row r="7" spans="1:7" ht="15.75" customHeight="1" x14ac:dyDescent="0.25">
      <c r="A7" s="3" t="s">
        <v>18</v>
      </c>
      <c r="C7" s="2">
        <v>2049</v>
      </c>
      <c r="E7" s="2">
        <v>2092</v>
      </c>
      <c r="G7" s="3" t="s">
        <v>19</v>
      </c>
    </row>
    <row r="8" spans="1:7" ht="15.75" customHeight="1" x14ac:dyDescent="0.25">
      <c r="A8" s="3" t="s">
        <v>20</v>
      </c>
      <c r="C8" s="3">
        <v>20</v>
      </c>
      <c r="E8" s="3">
        <v>65</v>
      </c>
      <c r="G8" s="3" t="s">
        <v>21</v>
      </c>
    </row>
    <row r="9" spans="1:7" ht="15.75" customHeight="1" x14ac:dyDescent="0.25">
      <c r="A9" s="3" t="s">
        <v>22</v>
      </c>
      <c r="C9" s="3">
        <v>1</v>
      </c>
      <c r="E9" s="3">
        <v>3.1</v>
      </c>
    </row>
    <row r="23" ht="12.5" x14ac:dyDescent="0.25"/>
    <row r="24" ht="12.5" x14ac:dyDescent="0.25"/>
    <row r="25" ht="12.5" x14ac:dyDescent="0.25"/>
    <row r="26" ht="12.5" x14ac:dyDescent="0.25"/>
    <row r="27" ht="12.5" x14ac:dyDescent="0.25"/>
    <row r="28" ht="12.5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09748-411D-4B61-87D1-52613ABD3515}">
  <sheetPr>
    <outlinePr summaryBelow="0" summaryRight="0"/>
  </sheetPr>
  <dimension ref="A1:G9"/>
  <sheetViews>
    <sheetView workbookViewId="0">
      <selection activeCell="D18" sqref="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2019</v>
      </c>
      <c r="E2" s="3">
        <v>2018</v>
      </c>
      <c r="G2" s="3" t="s">
        <v>12</v>
      </c>
    </row>
    <row r="4" spans="1:7" ht="12.5" x14ac:dyDescent="0.25">
      <c r="A4" s="3" t="s">
        <v>13</v>
      </c>
      <c r="C4" s="2">
        <v>11006</v>
      </c>
      <c r="E4" s="2">
        <v>10494</v>
      </c>
      <c r="G4" s="3">
        <f>4.9</f>
        <v>4.9000000000000004</v>
      </c>
    </row>
    <row r="5" spans="1:7" ht="12.5" x14ac:dyDescent="0.25">
      <c r="A5" s="3" t="s">
        <v>14</v>
      </c>
      <c r="C5" s="2">
        <v>11631</v>
      </c>
      <c r="E5" s="2">
        <v>9559</v>
      </c>
      <c r="G5" s="3">
        <f>21.7</f>
        <v>21.7</v>
      </c>
    </row>
    <row r="6" spans="1:7" ht="12.5" x14ac:dyDescent="0.25">
      <c r="A6" s="3" t="s">
        <v>16</v>
      </c>
      <c r="C6" s="2">
        <v>12430</v>
      </c>
      <c r="E6" s="2">
        <v>9115</v>
      </c>
      <c r="G6" s="3">
        <f>36.4</f>
        <v>36.4</v>
      </c>
    </row>
    <row r="7" spans="1:7" ht="12.5" x14ac:dyDescent="0.25">
      <c r="A7" s="3" t="s">
        <v>18</v>
      </c>
      <c r="C7" s="2">
        <v>2092</v>
      </c>
      <c r="E7" s="2">
        <v>1548</v>
      </c>
      <c r="G7" s="3">
        <f>35.1</f>
        <v>35.1</v>
      </c>
    </row>
    <row r="8" spans="1:7" ht="12.5" x14ac:dyDescent="0.25">
      <c r="A8" s="3" t="s">
        <v>20</v>
      </c>
      <c r="C8" s="3">
        <v>65</v>
      </c>
      <c r="E8" s="3" t="s">
        <v>24</v>
      </c>
      <c r="G8" s="3" t="s">
        <v>25</v>
      </c>
    </row>
    <row r="9" spans="1:7" ht="12.5" x14ac:dyDescent="0.25">
      <c r="A9" s="3" t="s">
        <v>22</v>
      </c>
      <c r="C9" s="3">
        <v>3.1</v>
      </c>
      <c r="E9" s="3" t="s">
        <v>26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44688-8601-4550-AAC7-53512E463D68}">
  <sheetPr>
    <outlinePr summaryBelow="0" summaryRight="0"/>
  </sheetPr>
  <dimension ref="A1:G9"/>
  <sheetViews>
    <sheetView workbookViewId="0">
      <selection activeCell="D18" sqref="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  <c r="B1" s="3"/>
      <c r="C1" s="3"/>
      <c r="D1" s="3"/>
      <c r="E1" s="3"/>
      <c r="F1" s="3"/>
      <c r="G1" s="3"/>
    </row>
    <row r="2" spans="1:7" ht="12.5" x14ac:dyDescent="0.25">
      <c r="C2" s="3">
        <v>2018</v>
      </c>
      <c r="E2" s="3">
        <v>2017</v>
      </c>
      <c r="G2" s="3" t="s">
        <v>12</v>
      </c>
    </row>
    <row r="4" spans="1:7" ht="12.5" x14ac:dyDescent="0.25">
      <c r="A4" s="3" t="s">
        <v>13</v>
      </c>
      <c r="C4" s="2">
        <v>10494</v>
      </c>
      <c r="E4" s="2">
        <v>11089</v>
      </c>
      <c r="G4" s="3" t="s">
        <v>27</v>
      </c>
    </row>
    <row r="5" spans="1:7" ht="12.5" x14ac:dyDescent="0.25">
      <c r="A5" s="3" t="s">
        <v>14</v>
      </c>
      <c r="C5" s="2">
        <v>9559</v>
      </c>
      <c r="E5" s="2">
        <v>10566</v>
      </c>
      <c r="G5" s="3" t="s">
        <v>28</v>
      </c>
    </row>
    <row r="6" spans="1:7" ht="12.5" x14ac:dyDescent="0.25">
      <c r="A6" s="3" t="s">
        <v>16</v>
      </c>
      <c r="C6" s="2">
        <v>9115</v>
      </c>
      <c r="E6" s="2">
        <v>10552</v>
      </c>
      <c r="G6" s="3" t="s">
        <v>29</v>
      </c>
    </row>
    <row r="7" spans="1:7" ht="12.5" x14ac:dyDescent="0.25">
      <c r="A7" s="3" t="s">
        <v>18</v>
      </c>
      <c r="C7" s="2">
        <v>1548</v>
      </c>
      <c r="E7" s="2">
        <v>1843</v>
      </c>
      <c r="G7" s="3" t="s">
        <v>30</v>
      </c>
    </row>
    <row r="8" spans="1:7" ht="12.5" x14ac:dyDescent="0.25">
      <c r="A8" s="3" t="s">
        <v>20</v>
      </c>
      <c r="C8" s="3" t="s">
        <v>24</v>
      </c>
      <c r="E8" s="3">
        <v>55</v>
      </c>
      <c r="G8" s="3" t="s">
        <v>25</v>
      </c>
    </row>
    <row r="9" spans="1:7" ht="12.5" x14ac:dyDescent="0.25">
      <c r="A9" s="3" t="s">
        <v>22</v>
      </c>
      <c r="C9" s="3" t="s">
        <v>26</v>
      </c>
      <c r="E9" s="3">
        <v>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0769A-395B-4F48-8FF8-C466AFB84B69}">
  <sheetPr>
    <outlinePr summaryBelow="0" summaryRight="0"/>
  </sheetPr>
  <dimension ref="A1:G9"/>
  <sheetViews>
    <sheetView workbookViewId="0">
      <selection activeCell="C10" sqref="C10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  <c r="B1" s="3"/>
      <c r="C1" s="3"/>
      <c r="D1" s="3"/>
      <c r="E1" s="3"/>
      <c r="F1" s="3"/>
      <c r="G1" s="3"/>
    </row>
    <row r="2" spans="1:7" ht="12.5" x14ac:dyDescent="0.25">
      <c r="C2" s="3">
        <v>2017</v>
      </c>
      <c r="E2" s="3">
        <v>2016</v>
      </c>
      <c r="G2" s="3" t="s">
        <v>12</v>
      </c>
    </row>
    <row r="4" spans="1:7" ht="12.5" x14ac:dyDescent="0.25">
      <c r="A4" s="3" t="s">
        <v>13</v>
      </c>
      <c r="C4" s="2">
        <v>11089</v>
      </c>
      <c r="E4" s="2">
        <v>11023</v>
      </c>
      <c r="G4" s="3">
        <f>0.6</f>
        <v>0.6</v>
      </c>
    </row>
    <row r="5" spans="1:7" ht="12.5" x14ac:dyDescent="0.25">
      <c r="A5" s="3" t="s">
        <v>14</v>
      </c>
      <c r="C5" s="2">
        <v>10566</v>
      </c>
      <c r="E5" s="2">
        <v>11298</v>
      </c>
      <c r="G5" s="3" t="s">
        <v>31</v>
      </c>
    </row>
    <row r="6" spans="1:7" ht="12.5" x14ac:dyDescent="0.25">
      <c r="A6" s="3" t="s">
        <v>16</v>
      </c>
      <c r="C6" s="2">
        <v>10552</v>
      </c>
      <c r="E6" s="2">
        <v>11817</v>
      </c>
      <c r="G6" s="3" t="s">
        <v>32</v>
      </c>
    </row>
    <row r="7" spans="1:7" ht="12.5" x14ac:dyDescent="0.25">
      <c r="A7" s="3" t="s">
        <v>18</v>
      </c>
      <c r="C7" s="2">
        <v>1843</v>
      </c>
      <c r="E7" s="2">
        <v>2031</v>
      </c>
      <c r="G7" s="3" t="s">
        <v>33</v>
      </c>
    </row>
    <row r="8" spans="1:7" ht="12.5" x14ac:dyDescent="0.25">
      <c r="A8" s="3" t="s">
        <v>20</v>
      </c>
      <c r="C8" s="3">
        <v>55</v>
      </c>
      <c r="E8" s="3">
        <v>112</v>
      </c>
      <c r="G8" s="3" t="s">
        <v>34</v>
      </c>
    </row>
    <row r="9" spans="1:7" ht="12.5" x14ac:dyDescent="0.25">
      <c r="A9" s="3" t="s">
        <v>35</v>
      </c>
      <c r="C9" s="3">
        <v>3</v>
      </c>
      <c r="E9" s="3">
        <v>5.5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89D69-A9F1-492A-A1E2-07B7132485DC}">
  <sheetPr>
    <outlinePr summaryBelow="0" summaryRight="0"/>
  </sheetPr>
  <dimension ref="A1:G9"/>
  <sheetViews>
    <sheetView workbookViewId="0">
      <selection activeCell="C12" sqref="C12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11</v>
      </c>
      <c r="B1" s="3"/>
      <c r="C1" s="3"/>
      <c r="D1" s="3"/>
      <c r="E1" s="3"/>
      <c r="F1" s="3"/>
      <c r="G1" s="3"/>
    </row>
    <row r="2" spans="1:7" ht="12.5" x14ac:dyDescent="0.25">
      <c r="C2" s="3">
        <v>2016</v>
      </c>
      <c r="E2" s="3">
        <v>2015</v>
      </c>
      <c r="G2" s="3" t="s">
        <v>12</v>
      </c>
    </row>
    <row r="4" spans="1:7" ht="12.5" x14ac:dyDescent="0.25">
      <c r="A4" s="3" t="s">
        <v>13</v>
      </c>
      <c r="C4" s="2">
        <v>11023</v>
      </c>
      <c r="E4" s="2">
        <v>10100</v>
      </c>
      <c r="G4" s="3">
        <f>9.1</f>
        <v>9.1</v>
      </c>
    </row>
    <row r="5" spans="1:7" ht="12.5" x14ac:dyDescent="0.25">
      <c r="A5" s="3" t="s">
        <v>14</v>
      </c>
      <c r="C5" s="2">
        <v>11298</v>
      </c>
      <c r="E5" s="2">
        <v>10616</v>
      </c>
      <c r="G5" s="3">
        <f>6.4</f>
        <v>6.4</v>
      </c>
    </row>
    <row r="6" spans="1:7" ht="12.5" x14ac:dyDescent="0.25">
      <c r="A6" s="3" t="s">
        <v>16</v>
      </c>
      <c r="C6" s="2">
        <v>11817</v>
      </c>
      <c r="E6" s="2">
        <v>10888</v>
      </c>
      <c r="G6" s="3">
        <f>8.5</f>
        <v>8.5</v>
      </c>
    </row>
    <row r="7" spans="1:7" ht="12.5" x14ac:dyDescent="0.25">
      <c r="A7" s="3" t="s">
        <v>18</v>
      </c>
      <c r="C7" s="2">
        <v>2031</v>
      </c>
      <c r="E7" s="2">
        <v>1936</v>
      </c>
      <c r="G7" s="3">
        <f>4.9</f>
        <v>4.9000000000000004</v>
      </c>
    </row>
    <row r="8" spans="1:7" ht="12.5" x14ac:dyDescent="0.25">
      <c r="A8" s="3" t="s">
        <v>20</v>
      </c>
      <c r="C8" s="3">
        <v>112</v>
      </c>
      <c r="E8" s="3">
        <v>110</v>
      </c>
      <c r="G8" s="3">
        <f>1.5</f>
        <v>1.5</v>
      </c>
    </row>
    <row r="9" spans="1:7" ht="12.5" x14ac:dyDescent="0.25">
      <c r="A9" s="3" t="s">
        <v>35</v>
      </c>
      <c r="C9" s="3">
        <v>5.5</v>
      </c>
      <c r="E9" s="3">
        <v>5.7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E535-5220-4477-AF4F-48EC56FEA1F8}">
  <sheetPr>
    <outlinePr summaryBelow="0" summaryRight="0"/>
  </sheetPr>
  <dimension ref="A1:G9"/>
  <sheetViews>
    <sheetView workbookViewId="0">
      <selection activeCell="A20" sqref="A1:XFD20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</row>
    <row r="2" spans="1:7" ht="12.5" x14ac:dyDescent="0.25">
      <c r="C2" s="3">
        <v>2015</v>
      </c>
      <c r="E2" s="3">
        <v>2014</v>
      </c>
      <c r="G2" s="3" t="s">
        <v>12</v>
      </c>
    </row>
    <row r="4" spans="1:7" ht="12.5" x14ac:dyDescent="0.25">
      <c r="A4" s="3" t="s">
        <v>13</v>
      </c>
      <c r="C4" s="2">
        <v>10100</v>
      </c>
      <c r="E4" s="2">
        <v>11020</v>
      </c>
      <c r="G4" s="3" t="s">
        <v>37</v>
      </c>
    </row>
    <row r="5" spans="1:7" ht="12.5" x14ac:dyDescent="0.25">
      <c r="A5" s="3" t="s">
        <v>14</v>
      </c>
      <c r="C5" s="2">
        <v>10616</v>
      </c>
      <c r="E5" s="2">
        <v>10930</v>
      </c>
      <c r="G5" s="3" t="s">
        <v>15</v>
      </c>
    </row>
    <row r="6" spans="1:7" ht="12.5" x14ac:dyDescent="0.25">
      <c r="A6" s="3" t="s">
        <v>16</v>
      </c>
      <c r="C6" s="2">
        <v>10888</v>
      </c>
      <c r="E6" s="2">
        <v>11033</v>
      </c>
      <c r="G6" s="3" t="s">
        <v>38</v>
      </c>
    </row>
    <row r="7" spans="1:7" ht="12.5" x14ac:dyDescent="0.25">
      <c r="A7" s="3" t="s">
        <v>18</v>
      </c>
      <c r="C7" s="2">
        <v>1936</v>
      </c>
      <c r="E7" s="2">
        <v>1746</v>
      </c>
      <c r="G7" s="3">
        <f>10.9</f>
        <v>10.9</v>
      </c>
    </row>
    <row r="8" spans="1:7" ht="12.5" x14ac:dyDescent="0.25">
      <c r="A8" s="3" t="s">
        <v>20</v>
      </c>
      <c r="C8" s="3">
        <v>110</v>
      </c>
      <c r="E8" s="3">
        <v>170</v>
      </c>
      <c r="G8" s="3" t="s">
        <v>39</v>
      </c>
    </row>
    <row r="9" spans="1:7" ht="12.5" x14ac:dyDescent="0.25">
      <c r="A9" s="3" t="s">
        <v>35</v>
      </c>
      <c r="C9" s="3">
        <v>5.7</v>
      </c>
      <c r="E9" s="3">
        <v>9.6999999999999993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4E2F7-8A5B-460F-900C-CF85132A41CD}">
  <sheetPr>
    <outlinePr summaryBelow="0" summaryRight="0"/>
  </sheetPr>
  <dimension ref="A1:G9"/>
  <sheetViews>
    <sheetView workbookViewId="0">
      <selection activeCell="A22" sqref="A1:XFD22"/>
    </sheetView>
  </sheetViews>
  <sheetFormatPr defaultColWidth="14.453125" defaultRowHeight="15.75" customHeight="1" x14ac:dyDescent="0.25"/>
  <cols>
    <col min="9" max="9" width="20.453125" customWidth="1"/>
  </cols>
  <sheetData>
    <row r="1" spans="1:7" ht="12.5" x14ac:dyDescent="0.25">
      <c r="A1" s="3" t="s">
        <v>11</v>
      </c>
    </row>
    <row r="2" spans="1:7" ht="12.5" x14ac:dyDescent="0.25">
      <c r="C2" s="3">
        <v>2014</v>
      </c>
      <c r="E2" s="3">
        <v>2013</v>
      </c>
      <c r="G2" s="3" t="s">
        <v>12</v>
      </c>
    </row>
    <row r="4" spans="1:7" ht="12.5" x14ac:dyDescent="0.25">
      <c r="A4" s="3" t="s">
        <v>13</v>
      </c>
      <c r="C4" s="2">
        <v>11020</v>
      </c>
      <c r="E4" s="2">
        <v>10120</v>
      </c>
      <c r="G4" s="3">
        <f>8.9</f>
        <v>8.9</v>
      </c>
    </row>
    <row r="5" spans="1:7" ht="12.5" x14ac:dyDescent="0.25">
      <c r="A5" s="3" t="s">
        <v>14</v>
      </c>
      <c r="C5" s="2">
        <v>10930</v>
      </c>
      <c r="E5" s="2">
        <v>10564</v>
      </c>
      <c r="G5" s="3">
        <f>3.5</f>
        <v>3.5</v>
      </c>
    </row>
    <row r="6" spans="1:7" ht="12.5" x14ac:dyDescent="0.25">
      <c r="A6" s="3" t="s">
        <v>16</v>
      </c>
      <c r="C6" s="2">
        <v>11033</v>
      </c>
      <c r="E6" s="2">
        <v>10876</v>
      </c>
      <c r="G6" s="3">
        <f>1.4</f>
        <v>1.4</v>
      </c>
    </row>
    <row r="7" spans="1:7" ht="12.5" x14ac:dyDescent="0.25">
      <c r="A7" s="3" t="s">
        <v>18</v>
      </c>
      <c r="C7" s="2">
        <v>1746</v>
      </c>
      <c r="E7" s="2">
        <v>1679</v>
      </c>
      <c r="G7" s="3">
        <f>4</f>
        <v>4</v>
      </c>
    </row>
    <row r="8" spans="1:7" ht="12.5" x14ac:dyDescent="0.25">
      <c r="A8" s="3" t="s">
        <v>40</v>
      </c>
      <c r="C8" s="3">
        <v>170</v>
      </c>
      <c r="E8" s="3">
        <v>168</v>
      </c>
      <c r="G8" s="3">
        <f>1.2</f>
        <v>1.2</v>
      </c>
    </row>
    <row r="9" spans="1:7" ht="12.5" x14ac:dyDescent="0.25">
      <c r="A9" s="3" t="s">
        <v>35</v>
      </c>
      <c r="C9" s="3">
        <v>9.6999999999999993</v>
      </c>
      <c r="E9" s="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52324-E8EC-466E-82C5-29424DA23E33}">
  <sheetPr>
    <outlinePr summaryBelow="0" summaryRight="0"/>
  </sheetPr>
  <dimension ref="A1:G9"/>
  <sheetViews>
    <sheetView workbookViewId="0">
      <selection activeCell="E21" sqref="E21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11</v>
      </c>
      <c r="C1" s="3"/>
      <c r="E1" s="3"/>
      <c r="G1" s="3"/>
    </row>
    <row r="2" spans="1:7" ht="15.75" customHeight="1" x14ac:dyDescent="0.25">
      <c r="C2" s="3">
        <v>2013</v>
      </c>
      <c r="E2" s="3">
        <v>2012</v>
      </c>
      <c r="G2" s="3" t="s">
        <v>12</v>
      </c>
    </row>
    <row r="3" spans="1:7" ht="15.75" customHeight="1" x14ac:dyDescent="0.25">
      <c r="A3" s="3"/>
      <c r="C3" s="2"/>
      <c r="E3" s="2"/>
    </row>
    <row r="4" spans="1:7" ht="15.75" customHeight="1" x14ac:dyDescent="0.25">
      <c r="A4" s="3" t="s">
        <v>13</v>
      </c>
      <c r="C4" s="2">
        <v>10120</v>
      </c>
      <c r="E4" s="2">
        <v>8510</v>
      </c>
      <c r="G4" s="3">
        <f>18.9</f>
        <v>18.899999999999999</v>
      </c>
    </row>
    <row r="5" spans="1:7" ht="12.5" x14ac:dyDescent="0.25">
      <c r="A5" s="3" t="s">
        <v>14</v>
      </c>
      <c r="C5" s="2">
        <v>10564</v>
      </c>
      <c r="E5" s="2">
        <v>9186</v>
      </c>
      <c r="G5" s="3">
        <f>15</f>
        <v>15</v>
      </c>
    </row>
    <row r="6" spans="1:7" ht="12.5" x14ac:dyDescent="0.25">
      <c r="A6" s="3" t="s">
        <v>16</v>
      </c>
      <c r="C6" s="2">
        <v>10876</v>
      </c>
      <c r="E6" s="2">
        <v>9107</v>
      </c>
      <c r="G6" s="3">
        <f>19.4</f>
        <v>19.399999999999999</v>
      </c>
    </row>
    <row r="7" spans="1:7" ht="12.5" x14ac:dyDescent="0.25">
      <c r="A7" s="3" t="s">
        <v>18</v>
      </c>
      <c r="C7" s="2">
        <v>1679</v>
      </c>
      <c r="E7" s="2">
        <v>1453</v>
      </c>
      <c r="G7" s="3">
        <f>15.5</f>
        <v>15.5</v>
      </c>
    </row>
    <row r="8" spans="1:7" ht="12.5" x14ac:dyDescent="0.25">
      <c r="A8" s="3" t="s">
        <v>40</v>
      </c>
      <c r="C8" s="3">
        <v>168</v>
      </c>
      <c r="E8" s="3">
        <v>100</v>
      </c>
      <c r="G8" s="3">
        <f>66.9</f>
        <v>66.900000000000006</v>
      </c>
    </row>
    <row r="9" spans="1:7" ht="12.5" x14ac:dyDescent="0.25">
      <c r="A9" s="3" t="s">
        <v>35</v>
      </c>
      <c r="C9" s="3">
        <v>10</v>
      </c>
      <c r="E9" s="3">
        <v>6.9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/>
    </row>
    <row r="4" spans="1:12" ht="15.75" customHeight="1" x14ac:dyDescent="0.25">
      <c r="A4" s="1" t="s">
        <v>2</v>
      </c>
      <c r="C4" s="2">
        <v>3946</v>
      </c>
      <c r="E4" s="2"/>
      <c r="I4" s="1" t="s">
        <v>3</v>
      </c>
      <c r="J4" s="11">
        <v>0.36299999999999999</v>
      </c>
      <c r="K4" s="1"/>
      <c r="L4" s="10"/>
    </row>
    <row r="5" spans="1:12" ht="15.75" customHeight="1" x14ac:dyDescent="0.25">
      <c r="A5" s="1" t="s">
        <v>8</v>
      </c>
      <c r="C5" s="2">
        <v>1244</v>
      </c>
      <c r="E5" s="1"/>
      <c r="I5" s="1" t="s">
        <v>5</v>
      </c>
      <c r="J5" s="11">
        <v>0.27</v>
      </c>
      <c r="K5" s="1"/>
      <c r="L5" s="10"/>
    </row>
    <row r="6" spans="1:12" ht="15.75" customHeight="1" x14ac:dyDescent="0.25">
      <c r="A6" s="1" t="s">
        <v>6</v>
      </c>
      <c r="C6" s="2">
        <v>1995</v>
      </c>
      <c r="E6" s="2"/>
      <c r="I6" s="1" t="s">
        <v>7</v>
      </c>
      <c r="J6" s="11">
        <v>0</v>
      </c>
      <c r="K6" s="1"/>
      <c r="L6" s="10"/>
    </row>
    <row r="7" spans="1:12" ht="15.75" customHeight="1" x14ac:dyDescent="0.25">
      <c r="A7" s="1" t="s">
        <v>4</v>
      </c>
      <c r="C7" s="2">
        <v>3381</v>
      </c>
      <c r="E7" s="2"/>
      <c r="I7" s="1" t="s">
        <v>9</v>
      </c>
      <c r="J7" s="11">
        <v>0.36600000000000005</v>
      </c>
      <c r="K7" s="1"/>
      <c r="L7" s="10"/>
    </row>
    <row r="8" spans="1:12" ht="15.75" customHeight="1" x14ac:dyDescent="0.25">
      <c r="A8" s="1" t="s">
        <v>10</v>
      </c>
      <c r="C8" s="1">
        <v>127</v>
      </c>
      <c r="E8" s="1"/>
    </row>
    <row r="9" spans="1:12" ht="15.75" customHeight="1" x14ac:dyDescent="0.25">
      <c r="A9" s="4" t="s">
        <v>45</v>
      </c>
      <c r="C9" s="2">
        <v>10693</v>
      </c>
      <c r="E9" s="2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1"/>
      <c r="E27" s="1"/>
      <c r="G27" s="1"/>
    </row>
    <row r="28" spans="1:7" ht="12.5" x14ac:dyDescent="0.25">
      <c r="A28" s="1"/>
      <c r="C28" s="1"/>
      <c r="E28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1D91B-90D0-488A-8FCA-8C55FE3A4656}">
  <sheetPr>
    <outlinePr summaryBelow="0" summaryRight="0"/>
  </sheetPr>
  <dimension ref="A1:G9"/>
  <sheetViews>
    <sheetView workbookViewId="0">
      <selection activeCell="C4" sqref="C4"/>
    </sheetView>
  </sheetViews>
  <sheetFormatPr defaultColWidth="14.453125" defaultRowHeight="15.75" customHeight="1" x14ac:dyDescent="0.25"/>
  <cols>
    <col min="7" max="7" width="20.453125" customWidth="1"/>
  </cols>
  <sheetData>
    <row r="1" spans="1:7" ht="15.75" customHeight="1" x14ac:dyDescent="0.25">
      <c r="A1" s="3" t="s">
        <v>11</v>
      </c>
    </row>
    <row r="2" spans="1:7" ht="15.75" customHeight="1" x14ac:dyDescent="0.25">
      <c r="C2" s="3">
        <v>2012</v>
      </c>
      <c r="E2" s="3">
        <v>2011</v>
      </c>
      <c r="G2" s="3" t="s">
        <v>12</v>
      </c>
    </row>
    <row r="3" spans="1:7" ht="15.75" customHeight="1" x14ac:dyDescent="0.25">
      <c r="C3" s="3"/>
      <c r="E3" s="3"/>
      <c r="G3" s="3"/>
    </row>
    <row r="4" spans="1:7" ht="15.75" customHeight="1" x14ac:dyDescent="0.25">
      <c r="A4" s="3" t="s">
        <v>13</v>
      </c>
      <c r="C4" s="2">
        <v>8510</v>
      </c>
      <c r="E4" s="2">
        <v>7003</v>
      </c>
      <c r="G4" s="3">
        <f>21.5</f>
        <v>21.5</v>
      </c>
    </row>
    <row r="5" spans="1:7" ht="12.5" x14ac:dyDescent="0.25">
      <c r="A5" s="3" t="s">
        <v>14</v>
      </c>
      <c r="C5" s="2">
        <v>9186</v>
      </c>
      <c r="E5" s="2">
        <v>7402</v>
      </c>
      <c r="G5" s="3">
        <f>24.1</f>
        <v>24.1</v>
      </c>
    </row>
    <row r="6" spans="1:7" ht="12.5" x14ac:dyDescent="0.25">
      <c r="A6" s="3" t="s">
        <v>16</v>
      </c>
      <c r="C6" s="2">
        <v>9107</v>
      </c>
      <c r="E6" s="2">
        <v>7593</v>
      </c>
      <c r="G6" s="3">
        <f>19.9</f>
        <v>19.899999999999999</v>
      </c>
    </row>
    <row r="7" spans="1:7" ht="12.5" x14ac:dyDescent="0.25">
      <c r="A7" s="3" t="s">
        <v>18</v>
      </c>
      <c r="C7" s="2">
        <v>1453</v>
      </c>
      <c r="E7" s="2">
        <v>1119</v>
      </c>
      <c r="G7" s="3">
        <f>29.9</f>
        <v>29.9</v>
      </c>
    </row>
    <row r="8" spans="1:7" ht="12.5" x14ac:dyDescent="0.25">
      <c r="A8" s="3" t="s">
        <v>40</v>
      </c>
      <c r="C8" s="3">
        <v>100</v>
      </c>
      <c r="E8" s="3">
        <v>8</v>
      </c>
      <c r="G8" s="3" t="s">
        <v>25</v>
      </c>
    </row>
    <row r="9" spans="1:7" ht="12.5" x14ac:dyDescent="0.25">
      <c r="A9" s="3" t="s">
        <v>35</v>
      </c>
      <c r="C9" s="3">
        <v>6.9</v>
      </c>
      <c r="E9" s="3">
        <v>0.7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2FAC-4B2D-4486-A0D4-2CB4494F5DA9}">
  <sheetPr>
    <outlinePr summaryBelow="0" summaryRight="0"/>
  </sheetPr>
  <dimension ref="A1:G9"/>
  <sheetViews>
    <sheetView workbookViewId="0">
      <selection activeCell="B12" sqref="B12"/>
    </sheetView>
  </sheetViews>
  <sheetFormatPr defaultColWidth="14.453125" defaultRowHeight="15.75" customHeight="1" x14ac:dyDescent="0.25"/>
  <cols>
    <col min="6" max="6" width="20.453125" customWidth="1"/>
  </cols>
  <sheetData>
    <row r="1" spans="1:7" ht="12.5" x14ac:dyDescent="0.25">
      <c r="A1" s="3" t="s">
        <v>11</v>
      </c>
    </row>
    <row r="2" spans="1:7" ht="12.5" x14ac:dyDescent="0.25">
      <c r="C2" s="3">
        <v>2011</v>
      </c>
      <c r="E2" s="3">
        <v>2010</v>
      </c>
      <c r="G2" s="3" t="s">
        <v>12</v>
      </c>
    </row>
    <row r="3" spans="1:7" ht="12.5" x14ac:dyDescent="0.25">
      <c r="C3" s="3"/>
      <c r="E3" s="3"/>
      <c r="G3" s="3"/>
    </row>
    <row r="4" spans="1:7" ht="12.5" x14ac:dyDescent="0.25">
      <c r="A4" s="3" t="s">
        <v>42</v>
      </c>
      <c r="C4" s="2">
        <v>7003</v>
      </c>
      <c r="E4" s="2">
        <v>5117</v>
      </c>
      <c r="G4" s="3">
        <f>36.9</f>
        <v>36.9</v>
      </c>
    </row>
    <row r="5" spans="1:7" ht="12.5" x14ac:dyDescent="0.25">
      <c r="A5" s="3" t="s">
        <v>14</v>
      </c>
      <c r="C5" s="2">
        <v>7402</v>
      </c>
      <c r="E5" s="2">
        <v>4804</v>
      </c>
      <c r="G5" s="3">
        <f>54.1</f>
        <v>54.1</v>
      </c>
    </row>
    <row r="6" spans="1:7" ht="12.5" x14ac:dyDescent="0.25">
      <c r="A6" s="3" t="s">
        <v>16</v>
      </c>
      <c r="C6" s="2">
        <v>7593</v>
      </c>
      <c r="E6" s="2">
        <v>4854</v>
      </c>
      <c r="G6" s="3">
        <f>56.4</f>
        <v>56.4</v>
      </c>
    </row>
    <row r="7" spans="1:7" ht="12.5" x14ac:dyDescent="0.25">
      <c r="A7" s="3" t="s">
        <v>18</v>
      </c>
      <c r="C7" s="2">
        <v>1119</v>
      </c>
      <c r="E7" s="3">
        <v>721</v>
      </c>
      <c r="G7" s="3">
        <f>55.3</f>
        <v>55.3</v>
      </c>
    </row>
    <row r="8" spans="1:7" ht="12.5" x14ac:dyDescent="0.25">
      <c r="A8" s="3" t="s">
        <v>20</v>
      </c>
      <c r="C8" s="3">
        <v>8</v>
      </c>
      <c r="E8" s="3" t="s">
        <v>43</v>
      </c>
      <c r="G8" s="3" t="s">
        <v>25</v>
      </c>
    </row>
    <row r="9" spans="1:7" ht="12.5" x14ac:dyDescent="0.25">
      <c r="A9" s="3" t="s">
        <v>35</v>
      </c>
      <c r="C9" s="3">
        <v>0.7</v>
      </c>
      <c r="E9" s="3" t="s">
        <v>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F28F5-8A2E-4F1A-88B5-7FF091BFD2B3}">
  <dimension ref="A17:L46"/>
  <sheetViews>
    <sheetView topLeftCell="A26" workbookViewId="0">
      <selection activeCell="B30" sqref="B30:L45"/>
    </sheetView>
  </sheetViews>
  <sheetFormatPr defaultRowHeight="12.5" x14ac:dyDescent="0.25"/>
  <cols>
    <col min="1" max="1" width="22.453125" bestFit="1" customWidth="1"/>
  </cols>
  <sheetData>
    <row r="17" spans="1:12" x14ac:dyDescent="0.25">
      <c r="A17" t="s">
        <v>1</v>
      </c>
      <c r="B17">
        <v>2011</v>
      </c>
      <c r="C17">
        <v>2012</v>
      </c>
      <c r="D17">
        <v>2013</v>
      </c>
      <c r="E17">
        <v>2014</v>
      </c>
      <c r="F17">
        <v>2015</v>
      </c>
      <c r="G17">
        <v>2016</v>
      </c>
      <c r="H17">
        <v>2017</v>
      </c>
      <c r="I17">
        <v>2018</v>
      </c>
      <c r="J17">
        <v>2019</v>
      </c>
      <c r="K17">
        <v>2020</v>
      </c>
    </row>
    <row r="18" spans="1:12" x14ac:dyDescent="0.25">
      <c r="B18">
        <v>2354</v>
      </c>
      <c r="C18">
        <v>1764</v>
      </c>
      <c r="D18">
        <v>2197</v>
      </c>
      <c r="E18">
        <v>2151</v>
      </c>
      <c r="F18">
        <v>96</v>
      </c>
      <c r="G18">
        <v>5586</v>
      </c>
      <c r="H18">
        <v>4849</v>
      </c>
      <c r="I18">
        <v>4072</v>
      </c>
      <c r="J18">
        <v>5232</v>
      </c>
      <c r="K18">
        <v>3946</v>
      </c>
    </row>
    <row r="19" spans="1:12" x14ac:dyDescent="0.25">
      <c r="B19">
        <v>677</v>
      </c>
      <c r="C19">
        <v>2638</v>
      </c>
      <c r="D19">
        <v>3602</v>
      </c>
      <c r="E19">
        <v>3442</v>
      </c>
      <c r="F19">
        <v>2216</v>
      </c>
      <c r="G19">
        <v>1600</v>
      </c>
      <c r="H19">
        <v>1468</v>
      </c>
      <c r="I19">
        <v>28</v>
      </c>
      <c r="J19">
        <v>2750</v>
      </c>
      <c r="K19">
        <v>1244</v>
      </c>
    </row>
    <row r="20" spans="1:12" x14ac:dyDescent="0.25">
      <c r="B20">
        <v>3416</v>
      </c>
      <c r="C20">
        <v>3536</v>
      </c>
      <c r="D20">
        <v>3960</v>
      </c>
      <c r="E20">
        <v>4556</v>
      </c>
      <c r="F20">
        <v>3997</v>
      </c>
      <c r="G20">
        <v>2272</v>
      </c>
      <c r="H20">
        <v>1345</v>
      </c>
      <c r="I20">
        <v>2841</v>
      </c>
      <c r="J20">
        <v>3903</v>
      </c>
      <c r="K20">
        <v>1995</v>
      </c>
    </row>
    <row r="21" spans="1:12" x14ac:dyDescent="0.25">
      <c r="B21">
        <v>1146</v>
      </c>
      <c r="C21">
        <v>1169</v>
      </c>
      <c r="D21">
        <v>1117</v>
      </c>
      <c r="E21">
        <v>884</v>
      </c>
      <c r="F21">
        <v>3660</v>
      </c>
      <c r="G21">
        <v>1731</v>
      </c>
      <c r="H21">
        <v>2295</v>
      </c>
      <c r="I21">
        <v>1627</v>
      </c>
      <c r="J21">
        <v>102</v>
      </c>
      <c r="K21">
        <v>3381</v>
      </c>
    </row>
    <row r="22" spans="1:12" x14ac:dyDescent="0.25">
      <c r="F22">
        <v>919</v>
      </c>
      <c r="G22">
        <v>628</v>
      </c>
      <c r="H22">
        <v>595</v>
      </c>
      <c r="I22">
        <v>547</v>
      </c>
      <c r="J22">
        <v>443</v>
      </c>
      <c r="K22">
        <v>127</v>
      </c>
    </row>
    <row r="23" spans="1:12" x14ac:dyDescent="0.25">
      <c r="B23">
        <v>7593</v>
      </c>
      <c r="C23" s="27">
        <v>9107</v>
      </c>
      <c r="D23">
        <v>10876</v>
      </c>
      <c r="E23">
        <v>11033</v>
      </c>
      <c r="F23">
        <v>10888</v>
      </c>
      <c r="G23">
        <v>11817</v>
      </c>
      <c r="H23">
        <v>10552</v>
      </c>
      <c r="I23">
        <v>9115</v>
      </c>
      <c r="J23">
        <v>12430</v>
      </c>
      <c r="K23">
        <v>10693</v>
      </c>
    </row>
    <row r="24" spans="1:12" x14ac:dyDescent="0.25">
      <c r="C24" s="25"/>
    </row>
    <row r="25" spans="1:12" x14ac:dyDescent="0.25">
      <c r="C25" s="25"/>
    </row>
    <row r="28" spans="1:12" x14ac:dyDescent="0.25">
      <c r="C28" s="25"/>
    </row>
    <row r="30" spans="1:12" s="31" customFormat="1" ht="13" x14ac:dyDescent="0.3">
      <c r="C30" s="31">
        <v>2011</v>
      </c>
      <c r="D30" s="31">
        <v>2012</v>
      </c>
      <c r="E30" s="31">
        <v>2013</v>
      </c>
      <c r="F30" s="31">
        <v>2014</v>
      </c>
      <c r="G30" s="31">
        <v>2015</v>
      </c>
      <c r="H30" s="31">
        <v>2016</v>
      </c>
      <c r="I30" s="31">
        <v>2017</v>
      </c>
      <c r="J30" s="31">
        <v>2018</v>
      </c>
      <c r="K30" s="31">
        <v>2019</v>
      </c>
      <c r="L30" s="31">
        <v>2020</v>
      </c>
    </row>
    <row r="31" spans="1:12" x14ac:dyDescent="0.25">
      <c r="A31">
        <v>1</v>
      </c>
      <c r="B31" t="s">
        <v>41</v>
      </c>
      <c r="C31">
        <v>2354</v>
      </c>
      <c r="D31">
        <v>1764</v>
      </c>
    </row>
    <row r="32" spans="1:12" x14ac:dyDescent="0.25">
      <c r="A32">
        <v>1</v>
      </c>
    </row>
    <row r="33" spans="1:12" x14ac:dyDescent="0.25">
      <c r="A33">
        <v>2</v>
      </c>
      <c r="B33" t="s">
        <v>2</v>
      </c>
      <c r="G33">
        <v>96</v>
      </c>
      <c r="H33">
        <v>5586</v>
      </c>
      <c r="I33">
        <v>4849</v>
      </c>
      <c r="J33">
        <v>4072</v>
      </c>
      <c r="K33">
        <v>5232</v>
      </c>
      <c r="L33">
        <v>3946</v>
      </c>
    </row>
    <row r="34" spans="1:12" x14ac:dyDescent="0.25">
      <c r="A34">
        <v>2</v>
      </c>
    </row>
    <row r="35" spans="1:12" x14ac:dyDescent="0.25">
      <c r="A35">
        <v>3</v>
      </c>
      <c r="B35" t="s">
        <v>36</v>
      </c>
      <c r="C35">
        <v>677</v>
      </c>
      <c r="D35">
        <v>2638</v>
      </c>
      <c r="F35">
        <v>2151</v>
      </c>
      <c r="G35">
        <v>2216</v>
      </c>
    </row>
    <row r="36" spans="1:12" x14ac:dyDescent="0.25">
      <c r="A36">
        <v>3</v>
      </c>
    </row>
    <row r="37" spans="1:12" x14ac:dyDescent="0.25">
      <c r="A37">
        <v>4</v>
      </c>
      <c r="B37" t="s">
        <v>8</v>
      </c>
      <c r="E37">
        <v>2197</v>
      </c>
      <c r="H37">
        <v>1600</v>
      </c>
      <c r="I37">
        <v>1468</v>
      </c>
      <c r="J37">
        <v>28</v>
      </c>
      <c r="K37">
        <v>2750</v>
      </c>
      <c r="L37">
        <v>1244</v>
      </c>
    </row>
    <row r="38" spans="1:12" x14ac:dyDescent="0.25">
      <c r="A38">
        <v>4</v>
      </c>
    </row>
    <row r="39" spans="1:12" x14ac:dyDescent="0.25">
      <c r="A39">
        <v>5</v>
      </c>
      <c r="B39" t="s">
        <v>6</v>
      </c>
      <c r="C39">
        <v>3416</v>
      </c>
      <c r="D39">
        <v>3536</v>
      </c>
      <c r="E39">
        <v>3602</v>
      </c>
      <c r="F39">
        <v>3442</v>
      </c>
      <c r="G39">
        <v>3997</v>
      </c>
      <c r="H39">
        <v>2272</v>
      </c>
      <c r="I39">
        <v>1345</v>
      </c>
      <c r="J39">
        <v>2841</v>
      </c>
      <c r="K39">
        <v>3903</v>
      </c>
      <c r="L39">
        <v>1995</v>
      </c>
    </row>
    <row r="40" spans="1:12" x14ac:dyDescent="0.25">
      <c r="A40">
        <v>5</v>
      </c>
    </row>
    <row r="41" spans="1:12" x14ac:dyDescent="0.25">
      <c r="A41">
        <v>6</v>
      </c>
      <c r="B41" t="s">
        <v>4</v>
      </c>
      <c r="E41">
        <v>3960</v>
      </c>
      <c r="F41">
        <v>4556</v>
      </c>
      <c r="G41">
        <v>3660</v>
      </c>
      <c r="H41">
        <v>1731</v>
      </c>
      <c r="I41">
        <v>2295</v>
      </c>
      <c r="J41">
        <v>1627</v>
      </c>
      <c r="K41">
        <v>102</v>
      </c>
      <c r="L41">
        <v>3381</v>
      </c>
    </row>
    <row r="42" spans="1:12" x14ac:dyDescent="0.25">
      <c r="A42">
        <v>6</v>
      </c>
    </row>
    <row r="43" spans="1:12" x14ac:dyDescent="0.25">
      <c r="A43">
        <v>7</v>
      </c>
      <c r="B43" t="s">
        <v>10</v>
      </c>
      <c r="C43">
        <v>1146</v>
      </c>
      <c r="D43">
        <v>1169</v>
      </c>
      <c r="E43">
        <v>1117</v>
      </c>
      <c r="F43">
        <v>884</v>
      </c>
      <c r="G43">
        <v>919</v>
      </c>
      <c r="H43">
        <v>628</v>
      </c>
      <c r="I43">
        <v>595</v>
      </c>
      <c r="J43">
        <v>547</v>
      </c>
      <c r="K43">
        <v>443</v>
      </c>
      <c r="L43">
        <v>127</v>
      </c>
    </row>
    <row r="44" spans="1:12" x14ac:dyDescent="0.25">
      <c r="A44">
        <v>7</v>
      </c>
    </row>
    <row r="45" spans="1:12" x14ac:dyDescent="0.25">
      <c r="A45">
        <v>8</v>
      </c>
      <c r="B45" t="s">
        <v>45</v>
      </c>
      <c r="C45">
        <v>7593</v>
      </c>
      <c r="D45">
        <v>9107</v>
      </c>
      <c r="E45">
        <v>10876</v>
      </c>
      <c r="F45">
        <v>11033</v>
      </c>
      <c r="G45">
        <v>10888</v>
      </c>
      <c r="H45">
        <v>11817</v>
      </c>
      <c r="I45">
        <v>10552</v>
      </c>
      <c r="J45">
        <v>9115</v>
      </c>
      <c r="K45">
        <v>12430</v>
      </c>
      <c r="L45">
        <v>10693</v>
      </c>
    </row>
    <row r="46" spans="1:12" x14ac:dyDescent="0.25">
      <c r="A46">
        <v>8</v>
      </c>
    </row>
  </sheetData>
  <sortState xmlns:xlrd2="http://schemas.microsoft.com/office/spreadsheetml/2017/richdata2" ref="A31:L46">
    <sortCondition ref="A31:A46"/>
  </sortState>
  <dataConsolidate leftLabels="1" topLabels="1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D795-695A-409F-BECD-8D376A83EF5C}">
  <dimension ref="A16:K78"/>
  <sheetViews>
    <sheetView topLeftCell="F38" workbookViewId="0">
      <selection activeCell="I81" sqref="I81"/>
    </sheetView>
  </sheetViews>
  <sheetFormatPr defaultRowHeight="12.5" outlineLevelRow="1" x14ac:dyDescent="0.25"/>
  <cols>
    <col min="1" max="1" width="22.453125" bestFit="1" customWidth="1"/>
    <col min="2" max="3" width="4.81640625" bestFit="1" customWidth="1"/>
    <col min="4" max="8" width="5.81640625" bestFit="1" customWidth="1"/>
    <col min="9" max="9" width="4.81640625" bestFit="1" customWidth="1"/>
    <col min="10" max="11" width="5.81640625" bestFit="1" customWidth="1"/>
    <col min="12" max="12" width="22.453125" bestFit="1" customWidth="1"/>
    <col min="13" max="13" width="6.90625" customWidth="1"/>
  </cols>
  <sheetData>
    <row r="16" spans="2:11" x14ac:dyDescent="0.25">
      <c r="B16">
        <v>2011</v>
      </c>
      <c r="C16">
        <v>2012</v>
      </c>
      <c r="D16">
        <v>2013</v>
      </c>
      <c r="E16">
        <v>2014</v>
      </c>
      <c r="F16">
        <v>2015</v>
      </c>
      <c r="G16">
        <v>2016</v>
      </c>
      <c r="H16">
        <v>2017</v>
      </c>
      <c r="I16">
        <v>2018</v>
      </c>
      <c r="J16">
        <v>2019</v>
      </c>
      <c r="K16">
        <v>2020</v>
      </c>
    </row>
    <row r="17" spans="1:11" x14ac:dyDescent="0.25">
      <c r="A17" t="s">
        <v>41</v>
      </c>
      <c r="B17">
        <v>2354</v>
      </c>
      <c r="C17">
        <v>1764</v>
      </c>
    </row>
    <row r="18" spans="1:11" x14ac:dyDescent="0.25">
      <c r="A18" t="s">
        <v>2</v>
      </c>
      <c r="F18">
        <v>96</v>
      </c>
      <c r="G18">
        <v>5586</v>
      </c>
      <c r="H18">
        <v>4849</v>
      </c>
      <c r="I18">
        <v>4072</v>
      </c>
      <c r="J18">
        <v>5232</v>
      </c>
      <c r="K18">
        <v>3946</v>
      </c>
    </row>
    <row r="19" spans="1:11" x14ac:dyDescent="0.25">
      <c r="A19" t="s">
        <v>36</v>
      </c>
      <c r="B19">
        <v>677</v>
      </c>
      <c r="C19">
        <v>2638</v>
      </c>
      <c r="E19">
        <v>2151</v>
      </c>
      <c r="F19">
        <v>2216</v>
      </c>
    </row>
    <row r="20" spans="1:11" x14ac:dyDescent="0.25">
      <c r="A20" t="s">
        <v>8</v>
      </c>
      <c r="D20">
        <v>2197</v>
      </c>
      <c r="G20">
        <v>1600</v>
      </c>
      <c r="H20">
        <v>1468</v>
      </c>
      <c r="I20">
        <v>28</v>
      </c>
      <c r="J20">
        <v>2750</v>
      </c>
      <c r="K20">
        <v>1244</v>
      </c>
    </row>
    <row r="21" spans="1:11" x14ac:dyDescent="0.25">
      <c r="A21" t="s">
        <v>6</v>
      </c>
      <c r="B21">
        <v>3416</v>
      </c>
      <c r="C21">
        <v>3536</v>
      </c>
      <c r="D21">
        <v>3602</v>
      </c>
      <c r="E21">
        <v>3442</v>
      </c>
      <c r="F21">
        <v>3997</v>
      </c>
      <c r="G21">
        <v>2272</v>
      </c>
      <c r="H21">
        <v>1345</v>
      </c>
      <c r="I21">
        <v>2841</v>
      </c>
      <c r="J21">
        <v>3903</v>
      </c>
      <c r="K21">
        <v>1995</v>
      </c>
    </row>
    <row r="22" spans="1:11" x14ac:dyDescent="0.25">
      <c r="A22" t="s">
        <v>4</v>
      </c>
      <c r="D22">
        <v>3960</v>
      </c>
      <c r="E22">
        <v>4556</v>
      </c>
      <c r="F22">
        <v>3660</v>
      </c>
      <c r="G22">
        <v>1731</v>
      </c>
      <c r="H22">
        <v>2295</v>
      </c>
      <c r="I22">
        <v>1627</v>
      </c>
      <c r="J22">
        <v>102</v>
      </c>
      <c r="K22">
        <v>3381</v>
      </c>
    </row>
    <row r="23" spans="1:11" x14ac:dyDescent="0.25">
      <c r="A23" t="s">
        <v>10</v>
      </c>
      <c r="B23">
        <v>1146</v>
      </c>
      <c r="C23">
        <v>1169</v>
      </c>
      <c r="D23">
        <v>1117</v>
      </c>
      <c r="E23">
        <v>884</v>
      </c>
      <c r="F23">
        <v>919</v>
      </c>
      <c r="G23">
        <v>628</v>
      </c>
      <c r="H23">
        <v>595</v>
      </c>
      <c r="I23">
        <v>547</v>
      </c>
      <c r="J23">
        <v>443</v>
      </c>
      <c r="K23">
        <v>127</v>
      </c>
    </row>
    <row r="24" spans="1:11" x14ac:dyDescent="0.25">
      <c r="A24" t="s">
        <v>45</v>
      </c>
      <c r="B24">
        <v>7593</v>
      </c>
      <c r="C24">
        <v>9107</v>
      </c>
      <c r="D24">
        <v>10876</v>
      </c>
      <c r="E24">
        <v>11033</v>
      </c>
      <c r="F24">
        <v>10888</v>
      </c>
      <c r="G24">
        <v>11817</v>
      </c>
      <c r="H24">
        <v>10552</v>
      </c>
      <c r="I24">
        <v>9115</v>
      </c>
      <c r="J24">
        <v>12430</v>
      </c>
      <c r="K24">
        <v>10693</v>
      </c>
    </row>
    <row r="36" hidden="1" outlineLevel="1" x14ac:dyDescent="0.25"/>
    <row r="37" hidden="1" outlineLevel="1" collapsed="1" x14ac:dyDescent="0.25"/>
    <row r="38" collapsed="1" x14ac:dyDescent="0.25"/>
    <row r="39" hidden="1" outlineLevel="1" x14ac:dyDescent="0.25"/>
    <row r="40" hidden="1" outlineLevel="1" collapsed="1" x14ac:dyDescent="0.25"/>
    <row r="41" collapsed="1" x14ac:dyDescent="0.25"/>
    <row r="42" hidden="1" outlineLevel="1" x14ac:dyDescent="0.25"/>
    <row r="43" hidden="1" outlineLevel="1" collapsed="1" x14ac:dyDescent="0.25"/>
    <row r="44" collapsed="1" x14ac:dyDescent="0.25"/>
    <row r="45" hidden="1" outlineLevel="1" x14ac:dyDescent="0.25"/>
    <row r="46" hidden="1" outlineLevel="1" collapsed="1" x14ac:dyDescent="0.25"/>
    <row r="47" collapsed="1" x14ac:dyDescent="0.25"/>
    <row r="48" hidden="1" outlineLevel="1" x14ac:dyDescent="0.25"/>
    <row r="49" hidden="1" outlineLevel="1" collapsed="1" x14ac:dyDescent="0.25"/>
    <row r="50" collapsed="1" x14ac:dyDescent="0.25"/>
    <row r="51" hidden="1" outlineLevel="1" x14ac:dyDescent="0.25"/>
    <row r="52" hidden="1" outlineLevel="1" collapsed="1" x14ac:dyDescent="0.25"/>
    <row r="53" collapsed="1" x14ac:dyDescent="0.25"/>
    <row r="54" hidden="1" outlineLevel="1" x14ac:dyDescent="0.25"/>
    <row r="55" hidden="1" outlineLevel="1" collapsed="1" x14ac:dyDescent="0.25"/>
    <row r="56" collapsed="1" x14ac:dyDescent="0.25"/>
    <row r="61" hidden="1" outlineLevel="1" x14ac:dyDescent="0.25"/>
    <row r="62" hidden="1" outlineLevel="1" collapsed="1" x14ac:dyDescent="0.25"/>
    <row r="63" collapsed="1" x14ac:dyDescent="0.25"/>
    <row r="64" hidden="1" outlineLevel="1" x14ac:dyDescent="0.25"/>
    <row r="65" hidden="1" outlineLevel="1" collapsed="1" x14ac:dyDescent="0.25"/>
    <row r="66" collapsed="1" x14ac:dyDescent="0.25"/>
    <row r="67" hidden="1" outlineLevel="1" x14ac:dyDescent="0.25"/>
    <row r="68" hidden="1" outlineLevel="1" collapsed="1" x14ac:dyDescent="0.25"/>
    <row r="69" collapsed="1" x14ac:dyDescent="0.25"/>
    <row r="70" hidden="1" outlineLevel="1" x14ac:dyDescent="0.25"/>
    <row r="71" hidden="1" outlineLevel="1" collapsed="1" x14ac:dyDescent="0.25"/>
    <row r="72" collapsed="1" x14ac:dyDescent="0.25"/>
    <row r="73" hidden="1" outlineLevel="1" x14ac:dyDescent="0.25"/>
    <row r="74" hidden="1" outlineLevel="1" collapsed="1" x14ac:dyDescent="0.25"/>
    <row r="75" collapsed="1" x14ac:dyDescent="0.25"/>
    <row r="76" hidden="1" outlineLevel="1" x14ac:dyDescent="0.25"/>
    <row r="77" hidden="1" outlineLevel="1" collapsed="1" x14ac:dyDescent="0.25"/>
    <row r="78" collapsed="1" x14ac:dyDescent="0.25"/>
  </sheetData>
  <dataConsolidate leftLabels="1" topLabels="1" link="1">
    <dataRefs count="2">
      <dataRef ref="A1:K7" sheet="2019 (3)"/>
      <dataRef ref="A1:K7" sheet="2020 (3)"/>
    </dataRefs>
  </dataConsolid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BFC1F-10F5-4DF8-8E31-0997D9DA597D}">
  <sheetPr>
    <outlinePr summaryBelow="0" summaryRight="0"/>
  </sheetPr>
  <dimension ref="A1:S26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/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6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7"/>
      <c r="G2" s="27"/>
      <c r="H2" s="26"/>
      <c r="I2" s="27"/>
      <c r="J2" s="26"/>
      <c r="K2" s="26">
        <v>3946</v>
      </c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8</v>
      </c>
      <c r="B3" s="27"/>
      <c r="C3" s="27"/>
      <c r="D3" s="26"/>
      <c r="E3" s="27"/>
      <c r="F3" s="27"/>
      <c r="G3" s="27"/>
      <c r="H3" s="26"/>
      <c r="I3" s="27"/>
      <c r="J3" s="26"/>
      <c r="K3" s="26">
        <v>1244</v>
      </c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7"/>
      <c r="G4" s="27"/>
      <c r="H4" s="26"/>
      <c r="I4" s="27"/>
      <c r="J4" s="26"/>
      <c r="K4" s="26">
        <v>1995</v>
      </c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7"/>
      <c r="G5" s="27"/>
      <c r="H5" s="26"/>
      <c r="I5" s="27"/>
      <c r="J5" s="26"/>
      <c r="K5" s="26">
        <v>3381</v>
      </c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7"/>
      <c r="G6" s="27"/>
      <c r="H6" s="27"/>
      <c r="I6" s="27"/>
      <c r="J6" s="27"/>
      <c r="K6" s="26">
        <v>127</v>
      </c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7"/>
      <c r="G7" s="27"/>
      <c r="H7" s="27"/>
      <c r="I7" s="27"/>
      <c r="J7" s="27"/>
      <c r="K7" s="26">
        <v>10693</v>
      </c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8" spans="1:6" ht="15.75" customHeight="1" x14ac:dyDescent="0.25">
      <c r="A18" s="3"/>
      <c r="B18" s="3"/>
      <c r="C18" s="3"/>
      <c r="D18" s="3"/>
      <c r="E18" s="3"/>
      <c r="F18" s="3"/>
    </row>
    <row r="19" spans="1:6" ht="15.75" customHeight="1" x14ac:dyDescent="0.25">
      <c r="B19" s="3"/>
      <c r="D19" s="3"/>
      <c r="F19" s="3"/>
    </row>
    <row r="21" spans="1:6" ht="12.5" x14ac:dyDescent="0.25">
      <c r="A21" s="3"/>
      <c r="B21" s="2"/>
      <c r="D21" s="2"/>
      <c r="F21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3"/>
      <c r="D25" s="3"/>
      <c r="F25" s="3"/>
    </row>
    <row r="26" spans="1:6" ht="12.5" x14ac:dyDescent="0.25">
      <c r="A26" s="3"/>
      <c r="B26" s="3"/>
      <c r="D26" s="3"/>
    </row>
  </sheetData>
  <dataConsolidate leftLabels="1" topLabels="1">
    <dataRefs count="3">
      <dataRef ref="A1:K8" sheet="2019 (3)"/>
      <dataRef ref="A1:K7" sheet="2020 (3)"/>
      <dataRef ref="A30" sheet="Sheet1"/>
    </dataRefs>
  </dataConsolid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F95C-030B-45F2-9A0A-B9F9226BA333}">
  <sheetPr>
    <outlinePr summaryBelow="0" summaryRight="0"/>
  </sheetPr>
  <dimension ref="A1:S26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/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6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7"/>
      <c r="G2" s="27"/>
      <c r="H2" s="26"/>
      <c r="I2" s="27"/>
      <c r="J2" s="26">
        <v>5232</v>
      </c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8</v>
      </c>
      <c r="B3" s="27"/>
      <c r="C3" s="27"/>
      <c r="D3" s="26"/>
      <c r="E3" s="27"/>
      <c r="F3" s="27"/>
      <c r="G3" s="27"/>
      <c r="H3" s="26"/>
      <c r="I3" s="27"/>
      <c r="J3" s="26">
        <v>2750</v>
      </c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7"/>
      <c r="G4" s="27"/>
      <c r="H4" s="26"/>
      <c r="I4" s="27"/>
      <c r="J4" s="26">
        <v>3903</v>
      </c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7"/>
      <c r="G5" s="27"/>
      <c r="H5" s="26"/>
      <c r="I5" s="27"/>
      <c r="J5" s="26">
        <v>102</v>
      </c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7"/>
      <c r="G6" s="27"/>
      <c r="H6" s="27"/>
      <c r="I6" s="27"/>
      <c r="J6" s="26">
        <v>443</v>
      </c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7"/>
      <c r="G7" s="27"/>
      <c r="H7" s="27"/>
      <c r="I7" s="27"/>
      <c r="J7" s="26">
        <v>12430</v>
      </c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8" spans="1:6" ht="15.75" customHeight="1" x14ac:dyDescent="0.25">
      <c r="A18" s="3"/>
      <c r="B18" s="3"/>
      <c r="C18" s="3"/>
      <c r="D18" s="3"/>
      <c r="E18" s="3"/>
      <c r="F18" s="3"/>
    </row>
    <row r="19" spans="1:6" ht="15.75" customHeight="1" x14ac:dyDescent="0.25">
      <c r="B19" s="3"/>
      <c r="D19" s="3"/>
      <c r="F19" s="3"/>
    </row>
    <row r="21" spans="1:6" ht="12.5" x14ac:dyDescent="0.25">
      <c r="A21" s="3"/>
      <c r="B21" s="2"/>
      <c r="D21" s="2"/>
      <c r="F21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3"/>
      <c r="D25" s="3"/>
      <c r="F25" s="3"/>
    </row>
    <row r="26" spans="1:6" ht="12.5" x14ac:dyDescent="0.25">
      <c r="A26" s="3"/>
      <c r="B26" s="3"/>
      <c r="D2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C386-6D74-4493-99E0-05C24EBB58A2}">
  <sheetPr>
    <outlinePr summaryBelow="0" summaryRight="0"/>
  </sheetPr>
  <dimension ref="A1:S27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7">
        <v>2016</v>
      </c>
      <c r="H1" s="27">
        <v>2017</v>
      </c>
      <c r="I1" s="26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7"/>
      <c r="G2" s="27"/>
      <c r="H2" s="26"/>
      <c r="I2" s="26">
        <v>4072</v>
      </c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8</v>
      </c>
      <c r="B3" s="27"/>
      <c r="C3" s="27"/>
      <c r="D3" s="26"/>
      <c r="E3" s="27"/>
      <c r="F3" s="27"/>
      <c r="G3" s="27"/>
      <c r="H3" s="26"/>
      <c r="I3" s="26">
        <v>28</v>
      </c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7"/>
      <c r="G4" s="27"/>
      <c r="H4" s="26"/>
      <c r="I4" s="26">
        <v>2841</v>
      </c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7"/>
      <c r="G5" s="27"/>
      <c r="H5" s="26"/>
      <c r="I5" s="26">
        <v>1627</v>
      </c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7"/>
      <c r="G6" s="27"/>
      <c r="H6" s="27"/>
      <c r="I6" s="26">
        <v>547</v>
      </c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7"/>
      <c r="G7" s="27"/>
      <c r="H7" s="27"/>
      <c r="I7" s="26">
        <v>9115</v>
      </c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9" spans="1:6" ht="15.75" customHeight="1" x14ac:dyDescent="0.25">
      <c r="A19" s="3"/>
      <c r="B19" s="3"/>
      <c r="C19" s="3"/>
      <c r="D19" s="3"/>
      <c r="E19" s="3"/>
      <c r="F19" s="3"/>
    </row>
    <row r="20" spans="1:6" ht="12.5" x14ac:dyDescent="0.25">
      <c r="B20" s="3"/>
      <c r="D20" s="3"/>
      <c r="F20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2"/>
      <c r="D25" s="2"/>
      <c r="F25" s="3"/>
    </row>
    <row r="26" spans="1:6" ht="12.5" x14ac:dyDescent="0.25">
      <c r="A26" s="3"/>
      <c r="B26" s="3"/>
      <c r="D26" s="3"/>
      <c r="F26" s="3"/>
    </row>
    <row r="27" spans="1:6" ht="12.5" x14ac:dyDescent="0.25">
      <c r="A27" s="3"/>
      <c r="B27" s="3"/>
      <c r="D27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ABB8C-0B10-4A69-831A-0A8A9250D5E5}">
  <sheetPr>
    <outlinePr summaryBelow="0" summaryRight="0"/>
  </sheetPr>
  <dimension ref="A1:S27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7">
        <v>2016</v>
      </c>
      <c r="H1" s="26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7"/>
      <c r="G2" s="27"/>
      <c r="H2" s="26">
        <v>4849</v>
      </c>
      <c r="I2" s="27"/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8</v>
      </c>
      <c r="B3" s="27"/>
      <c r="C3" s="27"/>
      <c r="D3" s="26"/>
      <c r="E3" s="27"/>
      <c r="F3" s="27"/>
      <c r="G3" s="27"/>
      <c r="H3" s="26">
        <v>1468</v>
      </c>
      <c r="I3" s="27"/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7"/>
      <c r="G4" s="27"/>
      <c r="H4" s="26">
        <v>1345</v>
      </c>
      <c r="I4" s="27"/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7"/>
      <c r="G5" s="27"/>
      <c r="H5" s="26">
        <v>2295</v>
      </c>
      <c r="I5" s="27"/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7"/>
      <c r="G6" s="27"/>
      <c r="H6" s="26">
        <v>595</v>
      </c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7"/>
      <c r="G7" s="27"/>
      <c r="H7" s="26">
        <v>10552</v>
      </c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9" spans="1:6" ht="15.75" customHeight="1" x14ac:dyDescent="0.25">
      <c r="A19" s="3"/>
      <c r="B19" s="3"/>
      <c r="C19" s="3"/>
      <c r="D19" s="3"/>
      <c r="E19" s="3"/>
      <c r="F19" s="3"/>
    </row>
    <row r="20" spans="1:6" ht="12.5" x14ac:dyDescent="0.25">
      <c r="B20" s="3"/>
      <c r="D20" s="3"/>
      <c r="F20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2"/>
      <c r="D25" s="2"/>
      <c r="F25" s="3"/>
    </row>
    <row r="26" spans="1:6" ht="12.5" x14ac:dyDescent="0.25">
      <c r="A26" s="3"/>
      <c r="B26" s="3"/>
      <c r="D26" s="3"/>
      <c r="F26" s="3"/>
    </row>
    <row r="27" spans="1:6" ht="12.5" x14ac:dyDescent="0.25">
      <c r="A27" s="3"/>
      <c r="B27" s="3"/>
      <c r="D27" s="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3C12-854C-43B5-BEE4-151D74F3EA87}">
  <sheetPr>
    <outlinePr summaryBelow="0" summaryRight="0"/>
  </sheetPr>
  <dimension ref="A1:S28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6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7"/>
      <c r="G2" s="26">
        <v>5586</v>
      </c>
      <c r="H2" s="26"/>
      <c r="I2" s="27"/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8</v>
      </c>
      <c r="B3" s="27"/>
      <c r="C3" s="27"/>
      <c r="D3" s="26"/>
      <c r="E3" s="27"/>
      <c r="F3" s="27"/>
      <c r="G3" s="26">
        <v>1600</v>
      </c>
      <c r="H3" s="26"/>
      <c r="I3" s="27"/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7"/>
      <c r="G4" s="26">
        <v>2272</v>
      </c>
      <c r="H4" s="26"/>
      <c r="I4" s="27"/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7"/>
      <c r="G5" s="26">
        <v>1731</v>
      </c>
      <c r="H5" s="26"/>
      <c r="I5" s="27"/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7"/>
      <c r="G6" s="26">
        <v>628</v>
      </c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7"/>
      <c r="G7" s="26">
        <v>11817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20" spans="1:6" ht="12.5" x14ac:dyDescent="0.25">
      <c r="A20" s="3"/>
      <c r="B20" s="3"/>
      <c r="C20" s="3"/>
      <c r="D20" s="3"/>
      <c r="E20" s="3"/>
      <c r="F20" s="3"/>
    </row>
    <row r="21" spans="1:6" ht="12.5" x14ac:dyDescent="0.25">
      <c r="B21" s="3"/>
      <c r="D21" s="3"/>
      <c r="F21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2"/>
      <c r="D25" s="2"/>
      <c r="F25" s="3"/>
    </row>
    <row r="26" spans="1:6" ht="12.5" x14ac:dyDescent="0.25">
      <c r="A26" s="3"/>
      <c r="B26" s="2"/>
      <c r="D26" s="2"/>
      <c r="F26" s="3"/>
    </row>
    <row r="27" spans="1:6" ht="12.5" x14ac:dyDescent="0.25">
      <c r="A27" s="3"/>
      <c r="B27" s="3"/>
      <c r="D27" s="3"/>
      <c r="F27" s="3"/>
    </row>
    <row r="28" spans="1:6" ht="12.5" x14ac:dyDescent="0.25">
      <c r="A28" s="3"/>
      <c r="B28" s="3"/>
      <c r="D28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A9052-DC59-4E4E-B28F-D3B357C94B46}">
  <sheetPr>
    <outlinePr summaryBelow="0" summaryRight="0"/>
  </sheetPr>
  <dimension ref="A1:S27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7">
        <v>2014</v>
      </c>
      <c r="F1" s="26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2</v>
      </c>
      <c r="B2" s="27"/>
      <c r="C2" s="27"/>
      <c r="D2" s="26"/>
      <c r="E2" s="27"/>
      <c r="F2" s="26">
        <v>96</v>
      </c>
      <c r="G2" s="27"/>
      <c r="H2" s="26"/>
      <c r="I2" s="27"/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36</v>
      </c>
      <c r="B3" s="27"/>
      <c r="C3" s="27"/>
      <c r="D3" s="26"/>
      <c r="E3" s="27"/>
      <c r="F3" s="26">
        <v>2216</v>
      </c>
      <c r="G3" s="27"/>
      <c r="H3" s="26"/>
      <c r="I3" s="27"/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7"/>
      <c r="D4" s="26"/>
      <c r="E4" s="27"/>
      <c r="F4" s="26">
        <v>3997</v>
      </c>
      <c r="G4" s="27"/>
      <c r="H4" s="26"/>
      <c r="I4" s="27"/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4</v>
      </c>
      <c r="B5" s="27"/>
      <c r="C5" s="27"/>
      <c r="D5" s="26"/>
      <c r="E5" s="27"/>
      <c r="F5" s="26">
        <v>3660</v>
      </c>
      <c r="G5" s="27"/>
      <c r="H5" s="26"/>
      <c r="I5" s="27"/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 t="s">
        <v>10</v>
      </c>
      <c r="B6" s="27"/>
      <c r="C6" s="27"/>
      <c r="D6" s="26"/>
      <c r="E6" s="27"/>
      <c r="F6" s="26">
        <v>919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6"/>
      <c r="E7" s="27"/>
      <c r="F7" s="26">
        <v>10888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9" spans="1:6" ht="15.75" customHeight="1" x14ac:dyDescent="0.25">
      <c r="A19" s="3"/>
    </row>
    <row r="20" spans="1:6" ht="12.5" x14ac:dyDescent="0.25">
      <c r="B20" s="3"/>
      <c r="D20" s="3"/>
      <c r="F20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2"/>
      <c r="F23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2"/>
      <c r="D25" s="2"/>
      <c r="F25" s="3"/>
    </row>
    <row r="26" spans="1:6" ht="12.5" x14ac:dyDescent="0.25">
      <c r="A26" s="3"/>
      <c r="B26" s="3"/>
      <c r="D26" s="3"/>
      <c r="F26" s="3"/>
    </row>
    <row r="27" spans="1:6" ht="12.5" x14ac:dyDescent="0.25">
      <c r="A27" s="3"/>
      <c r="B27" s="3"/>
      <c r="D2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8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/>
    </row>
    <row r="4" spans="1:12" ht="15.75" customHeight="1" x14ac:dyDescent="0.25">
      <c r="A4" s="1" t="s">
        <v>2</v>
      </c>
      <c r="C4" s="2">
        <v>5232</v>
      </c>
      <c r="E4" s="2"/>
      <c r="I4" s="1" t="s">
        <v>3</v>
      </c>
      <c r="J4" s="11">
        <v>0.45299999999999996</v>
      </c>
      <c r="K4" s="1"/>
      <c r="L4" s="10"/>
    </row>
    <row r="5" spans="1:12" ht="15.75" customHeight="1" x14ac:dyDescent="0.25">
      <c r="A5" s="1" t="s">
        <v>8</v>
      </c>
      <c r="C5" s="2">
        <v>2750</v>
      </c>
      <c r="E5" s="2"/>
      <c r="I5" s="1" t="s">
        <v>5</v>
      </c>
      <c r="J5" s="11">
        <v>0.26300000000000001</v>
      </c>
      <c r="K5" s="1"/>
      <c r="L5" s="10"/>
    </row>
    <row r="6" spans="1:12" ht="15.75" customHeight="1" x14ac:dyDescent="0.25">
      <c r="A6" s="1" t="s">
        <v>6</v>
      </c>
      <c r="C6" s="2">
        <v>3903</v>
      </c>
      <c r="E6" s="1"/>
      <c r="I6" s="1" t="s">
        <v>7</v>
      </c>
      <c r="J6" s="11">
        <v>2E-3</v>
      </c>
      <c r="K6" s="1"/>
      <c r="L6" s="10"/>
    </row>
    <row r="7" spans="1:12" ht="15.75" customHeight="1" x14ac:dyDescent="0.25">
      <c r="A7" s="1" t="s">
        <v>4</v>
      </c>
      <c r="C7" s="1">
        <v>102</v>
      </c>
      <c r="E7" s="2"/>
      <c r="I7" s="1" t="s">
        <v>9</v>
      </c>
      <c r="J7" s="11">
        <v>0.28199999999999997</v>
      </c>
      <c r="K7" s="1"/>
      <c r="L7" s="10"/>
    </row>
    <row r="8" spans="1:12" ht="15.75" customHeight="1" x14ac:dyDescent="0.25">
      <c r="A8" s="1" t="s">
        <v>10</v>
      </c>
      <c r="C8" s="3">
        <v>443</v>
      </c>
      <c r="E8" s="1"/>
    </row>
    <row r="9" spans="1:12" ht="15.75" customHeight="1" x14ac:dyDescent="0.25">
      <c r="A9" s="4" t="s">
        <v>45</v>
      </c>
      <c r="C9" s="2">
        <v>12430</v>
      </c>
      <c r="E9" s="2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  <c r="G27" s="1"/>
    </row>
    <row r="28" spans="1:7" ht="12.5" x14ac:dyDescent="0.25">
      <c r="A28" s="1"/>
      <c r="C28" s="1"/>
      <c r="E28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6EBD-2827-48A8-87F5-49D65DD33194}">
  <sheetPr>
    <outlinePr summaryBelow="0" summaryRight="0"/>
  </sheetPr>
  <dimension ref="A1:S29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6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36</v>
      </c>
      <c r="B2" s="27"/>
      <c r="C2" s="27"/>
      <c r="D2" s="26"/>
      <c r="E2" s="26">
        <v>2151</v>
      </c>
      <c r="F2" s="27"/>
      <c r="G2" s="27"/>
      <c r="H2" s="26"/>
      <c r="I2" s="27"/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6</v>
      </c>
      <c r="B3" s="27"/>
      <c r="C3" s="27"/>
      <c r="D3" s="26"/>
      <c r="E3" s="26">
        <v>3442</v>
      </c>
      <c r="F3" s="27"/>
      <c r="G3" s="27"/>
      <c r="H3" s="26"/>
      <c r="I3" s="27"/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4</v>
      </c>
      <c r="B4" s="27"/>
      <c r="C4" s="27"/>
      <c r="D4" s="26"/>
      <c r="E4" s="26">
        <v>4556</v>
      </c>
      <c r="F4" s="27"/>
      <c r="G4" s="27"/>
      <c r="H4" s="26"/>
      <c r="I4" s="27"/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10</v>
      </c>
      <c r="B5" s="27"/>
      <c r="C5" s="27"/>
      <c r="D5" s="26"/>
      <c r="E5" s="26">
        <v>884</v>
      </c>
      <c r="F5" s="27"/>
      <c r="G5" s="27"/>
      <c r="H5" s="26"/>
      <c r="I5" s="27"/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7"/>
      <c r="B6" s="27"/>
      <c r="C6" s="2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7"/>
      <c r="D7" s="27"/>
      <c r="E7" s="26">
        <v>11033</v>
      </c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21" spans="1:6" ht="12.5" x14ac:dyDescent="0.25">
      <c r="A21" s="3"/>
    </row>
    <row r="22" spans="1:6" ht="12.5" x14ac:dyDescent="0.25">
      <c r="B22" s="3"/>
      <c r="D22" s="3"/>
      <c r="F22" s="3"/>
    </row>
    <row r="24" spans="1:6" ht="12.5" x14ac:dyDescent="0.25">
      <c r="A24" s="3"/>
      <c r="B24" s="2"/>
      <c r="D24" s="2"/>
      <c r="F24" s="3"/>
    </row>
    <row r="25" spans="1:6" ht="12.5" x14ac:dyDescent="0.25">
      <c r="A25" s="3"/>
      <c r="B25" s="2"/>
      <c r="D25" s="2"/>
      <c r="F25" s="3"/>
    </row>
    <row r="26" spans="1:6" ht="12.5" x14ac:dyDescent="0.25">
      <c r="A26" s="3"/>
      <c r="B26" s="2"/>
      <c r="D26" s="2"/>
      <c r="F26" s="3"/>
    </row>
    <row r="27" spans="1:6" ht="12.5" x14ac:dyDescent="0.25">
      <c r="A27" s="3"/>
      <c r="B27" s="2"/>
      <c r="D27" s="2"/>
      <c r="F27" s="3"/>
    </row>
    <row r="28" spans="1:6" ht="12.5" x14ac:dyDescent="0.25">
      <c r="A28" s="3"/>
      <c r="B28" s="3"/>
      <c r="D28" s="3"/>
      <c r="F28" s="3"/>
    </row>
    <row r="29" spans="1:6" ht="12.5" x14ac:dyDescent="0.25">
      <c r="A29" s="3"/>
      <c r="B29" s="3"/>
      <c r="D29" s="3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B6C32-9EF4-4C78-9285-D7FD2B6D81A3}">
  <sheetPr>
    <outlinePr summaryBelow="0" summaryRight="0"/>
  </sheetPr>
  <dimension ref="A1:S25"/>
  <sheetViews>
    <sheetView workbookViewId="0">
      <selection sqref="A1:XFD1"/>
    </sheetView>
  </sheetViews>
  <sheetFormatPr defaultColWidth="14.453125" defaultRowHeight="15.75" customHeight="1" x14ac:dyDescent="0.25"/>
  <cols>
    <col min="8" max="8" width="20.453125" customWidth="1"/>
  </cols>
  <sheetData>
    <row r="1" spans="1:19" ht="15.75" customHeight="1" x14ac:dyDescent="0.25">
      <c r="A1" s="26" t="s">
        <v>1</v>
      </c>
      <c r="B1" s="27">
        <v>2011</v>
      </c>
      <c r="C1" s="27">
        <v>2012</v>
      </c>
      <c r="D1" s="26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8</v>
      </c>
      <c r="B2" s="27"/>
      <c r="C2" s="27"/>
      <c r="D2" s="26">
        <v>2197</v>
      </c>
      <c r="E2" s="27"/>
      <c r="F2" s="27"/>
      <c r="G2" s="27"/>
      <c r="H2" s="26"/>
      <c r="I2" s="27"/>
      <c r="J2" s="26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6</v>
      </c>
      <c r="B3" s="27"/>
      <c r="C3" s="27"/>
      <c r="D3" s="26">
        <v>3602</v>
      </c>
      <c r="E3" s="27"/>
      <c r="F3" s="27"/>
      <c r="G3" s="27"/>
      <c r="H3" s="26"/>
      <c r="I3" s="27"/>
      <c r="J3" s="26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4</v>
      </c>
      <c r="B4" s="27"/>
      <c r="C4" s="27"/>
      <c r="D4" s="26">
        <v>3960</v>
      </c>
      <c r="E4" s="27"/>
      <c r="F4" s="27"/>
      <c r="G4" s="27"/>
      <c r="H4" s="26"/>
      <c r="I4" s="27"/>
      <c r="J4" s="26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10</v>
      </c>
      <c r="B5" s="27"/>
      <c r="C5" s="27"/>
      <c r="D5" s="26">
        <v>1117</v>
      </c>
      <c r="E5" s="27"/>
      <c r="F5" s="27"/>
      <c r="G5" s="27"/>
      <c r="H5" s="26"/>
      <c r="I5" s="27"/>
      <c r="J5" s="26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6" t="s">
        <v>45</v>
      </c>
      <c r="B7" s="27"/>
      <c r="C7" s="27"/>
      <c r="D7" s="26">
        <v>10876</v>
      </c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6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9" spans="1:19" ht="15.75" customHeight="1" x14ac:dyDescent="0.25">
      <c r="A9" s="3"/>
    </row>
    <row r="10" spans="1:19" ht="15.75" customHeight="1" x14ac:dyDescent="0.25">
      <c r="A10" s="3"/>
    </row>
    <row r="11" spans="1:19" ht="15.75" customHeight="1" x14ac:dyDescent="0.25">
      <c r="A11" s="3"/>
    </row>
    <row r="12" spans="1:19" ht="15.75" customHeight="1" x14ac:dyDescent="0.25">
      <c r="A12" s="3"/>
    </row>
    <row r="13" spans="1:19" ht="15.75" customHeight="1" x14ac:dyDescent="0.25">
      <c r="A13" s="3"/>
    </row>
    <row r="14" spans="1:19" ht="15.75" customHeight="1" x14ac:dyDescent="0.25">
      <c r="A14" s="3"/>
    </row>
    <row r="15" spans="1:19" ht="15.75" customHeight="1" x14ac:dyDescent="0.25">
      <c r="A15" s="3"/>
    </row>
    <row r="16" spans="1:19" ht="15.75" customHeight="1" x14ac:dyDescent="0.25">
      <c r="A16" s="3"/>
      <c r="D16" s="3"/>
      <c r="F16" s="3"/>
    </row>
    <row r="17" spans="1:6" ht="15.75" customHeight="1" x14ac:dyDescent="0.25">
      <c r="A17" s="3"/>
      <c r="B17" s="3"/>
      <c r="D17" s="3"/>
      <c r="F17" s="3"/>
    </row>
    <row r="18" spans="1:6" ht="15.75" customHeight="1" x14ac:dyDescent="0.25">
      <c r="B18" s="3"/>
      <c r="D18" s="2"/>
    </row>
    <row r="19" spans="1:6" ht="15.75" customHeight="1" x14ac:dyDescent="0.25">
      <c r="A19" s="3"/>
      <c r="B19" s="2"/>
      <c r="D19" s="2"/>
      <c r="F19" s="3"/>
    </row>
    <row r="20" spans="1:6" ht="12.5" x14ac:dyDescent="0.25">
      <c r="A20" s="3"/>
      <c r="B20" s="2"/>
      <c r="D20" s="2"/>
      <c r="F20" s="3"/>
    </row>
    <row r="21" spans="1:6" ht="12.5" x14ac:dyDescent="0.25">
      <c r="A21" s="3"/>
      <c r="B21" s="2"/>
      <c r="D21" s="2"/>
      <c r="F21" s="3"/>
    </row>
    <row r="22" spans="1:6" ht="12.5" x14ac:dyDescent="0.25">
      <c r="A22" s="3"/>
      <c r="B22" s="2"/>
      <c r="D22" s="2"/>
      <c r="F22" s="3"/>
    </row>
    <row r="23" spans="1:6" ht="12.5" x14ac:dyDescent="0.25">
      <c r="A23" s="3"/>
      <c r="B23" s="2"/>
      <c r="D23" s="3"/>
      <c r="F23" s="3"/>
    </row>
    <row r="24" spans="1:6" ht="12.5" x14ac:dyDescent="0.25">
      <c r="A24" s="3"/>
      <c r="B24" s="3"/>
      <c r="D24" s="3"/>
    </row>
    <row r="25" spans="1:6" ht="15.75" customHeight="1" x14ac:dyDescent="0.25">
      <c r="A25" s="3"/>
      <c r="B25" s="3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FE815-4F52-43D3-ADA5-4C01EC4F4464}">
  <sheetPr>
    <outlinePr summaryBelow="0" summaryRight="0"/>
  </sheetPr>
  <dimension ref="A1:S25"/>
  <sheetViews>
    <sheetView workbookViewId="0">
      <selection sqref="A1:XFD1"/>
    </sheetView>
  </sheetViews>
  <sheetFormatPr defaultColWidth="14.453125" defaultRowHeight="15.75" customHeight="1" x14ac:dyDescent="0.25"/>
  <cols>
    <col min="6" max="6" width="20.453125" customWidth="1"/>
  </cols>
  <sheetData>
    <row r="1" spans="1:19" ht="15.75" customHeight="1" x14ac:dyDescent="0.25">
      <c r="A1" s="26" t="s">
        <v>1</v>
      </c>
      <c r="B1" s="27">
        <v>2011</v>
      </c>
      <c r="C1" s="26">
        <v>2012</v>
      </c>
      <c r="D1" s="26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41</v>
      </c>
      <c r="B2" s="27"/>
      <c r="C2" s="26">
        <v>1764</v>
      </c>
      <c r="D2" s="26"/>
      <c r="E2" s="27"/>
      <c r="F2" s="27"/>
      <c r="G2" s="27"/>
      <c r="H2" s="26"/>
      <c r="I2" s="27"/>
      <c r="J2" s="27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36</v>
      </c>
      <c r="B3" s="27"/>
      <c r="C3" s="26">
        <v>2638</v>
      </c>
      <c r="D3" s="26"/>
      <c r="E3" s="27"/>
      <c r="F3" s="27"/>
      <c r="G3" s="27"/>
      <c r="H3" s="26"/>
      <c r="I3" s="27"/>
      <c r="J3" s="27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7"/>
      <c r="C4" s="26">
        <v>3536</v>
      </c>
      <c r="D4" s="26"/>
      <c r="E4" s="27"/>
      <c r="F4" s="27"/>
      <c r="G4" s="27"/>
      <c r="H4" s="26"/>
      <c r="I4" s="27"/>
      <c r="J4" s="27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10</v>
      </c>
      <c r="B5" s="27"/>
      <c r="C5" s="26">
        <v>1169</v>
      </c>
      <c r="D5" s="26"/>
      <c r="E5" s="27"/>
      <c r="F5" s="27"/>
      <c r="G5" s="27"/>
      <c r="H5" s="26"/>
      <c r="I5" s="27"/>
      <c r="J5" s="27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7"/>
      <c r="B6" s="27"/>
      <c r="C6" s="27"/>
      <c r="D6" s="26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7"/>
      <c r="C7" s="26">
        <v>9107</v>
      </c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18" spans="1:6" ht="15.75" customHeight="1" x14ac:dyDescent="0.25">
      <c r="A18" s="3"/>
      <c r="D18" s="3"/>
      <c r="F18" s="3"/>
    </row>
    <row r="19" spans="1:6" ht="15.75" customHeight="1" x14ac:dyDescent="0.25">
      <c r="D19" s="2"/>
      <c r="F19" s="3"/>
    </row>
    <row r="20" spans="1:6" ht="12.5" x14ac:dyDescent="0.25">
      <c r="A20" s="3"/>
      <c r="D20" s="2"/>
      <c r="F20" s="3"/>
    </row>
    <row r="21" spans="1:6" ht="12.5" x14ac:dyDescent="0.25">
      <c r="A21" s="3"/>
      <c r="D21" s="2"/>
      <c r="F21" s="3"/>
    </row>
    <row r="22" spans="1:6" ht="12.5" x14ac:dyDescent="0.25">
      <c r="A22" s="3"/>
      <c r="D22" s="2"/>
      <c r="F22" s="3"/>
    </row>
    <row r="23" spans="1:6" ht="12.5" x14ac:dyDescent="0.25">
      <c r="A23" s="3"/>
      <c r="D23" s="3"/>
      <c r="F23" s="3"/>
    </row>
    <row r="24" spans="1:6" ht="12.5" x14ac:dyDescent="0.25">
      <c r="A24" s="3"/>
      <c r="D24" s="3"/>
    </row>
    <row r="25" spans="1:6" ht="15.75" customHeight="1" x14ac:dyDescent="0.25">
      <c r="A25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DE8A-6606-4714-90D5-01D66194D9D6}">
  <sheetPr>
    <outlinePr summaryBelow="0" summaryRight="0"/>
  </sheetPr>
  <dimension ref="A1:S28"/>
  <sheetViews>
    <sheetView workbookViewId="0">
      <selection sqref="A1:XFD1"/>
    </sheetView>
  </sheetViews>
  <sheetFormatPr defaultColWidth="14.453125" defaultRowHeight="15.75" customHeight="1" x14ac:dyDescent="0.25"/>
  <sheetData>
    <row r="1" spans="1:19" ht="15.75" customHeight="1" x14ac:dyDescent="0.25">
      <c r="A1" s="26" t="s">
        <v>1</v>
      </c>
      <c r="B1" s="26">
        <v>2011</v>
      </c>
      <c r="C1" s="27">
        <v>2012</v>
      </c>
      <c r="D1" s="27">
        <v>2013</v>
      </c>
      <c r="E1" s="27">
        <v>2014</v>
      </c>
      <c r="F1" s="27">
        <v>2015</v>
      </c>
      <c r="G1" s="27">
        <v>2016</v>
      </c>
      <c r="H1" s="27">
        <v>2017</v>
      </c>
      <c r="I1" s="27">
        <v>2018</v>
      </c>
      <c r="J1" s="27">
        <v>2019</v>
      </c>
      <c r="K1" s="27">
        <v>2020</v>
      </c>
      <c r="L1" s="27"/>
      <c r="M1" s="27"/>
      <c r="N1" s="27"/>
      <c r="O1" s="27"/>
      <c r="P1" s="27"/>
      <c r="Q1" s="27"/>
      <c r="R1" s="27"/>
      <c r="S1" s="27"/>
    </row>
    <row r="2" spans="1:19" ht="15.75" customHeight="1" x14ac:dyDescent="0.25">
      <c r="A2" s="26" t="s">
        <v>41</v>
      </c>
      <c r="B2" s="26">
        <v>2354</v>
      </c>
      <c r="C2" s="27"/>
      <c r="D2" s="27"/>
      <c r="E2" s="27"/>
      <c r="F2" s="27"/>
      <c r="G2" s="27"/>
      <c r="H2" s="26"/>
      <c r="I2" s="27"/>
      <c r="J2" s="27"/>
      <c r="K2" s="29"/>
      <c r="L2" s="27"/>
      <c r="M2" s="27"/>
      <c r="N2" s="27"/>
      <c r="O2" s="27"/>
      <c r="P2" s="27"/>
      <c r="Q2" s="27"/>
      <c r="R2" s="27"/>
      <c r="S2" s="27"/>
    </row>
    <row r="3" spans="1:19" ht="15.75" customHeight="1" x14ac:dyDescent="0.25">
      <c r="A3" s="26" t="s">
        <v>36</v>
      </c>
      <c r="B3" s="26">
        <v>677</v>
      </c>
      <c r="C3" s="27"/>
      <c r="D3" s="27"/>
      <c r="E3" s="27"/>
      <c r="F3" s="27"/>
      <c r="G3" s="27"/>
      <c r="H3" s="26"/>
      <c r="I3" s="27"/>
      <c r="J3" s="27"/>
      <c r="K3" s="29"/>
      <c r="L3" s="27"/>
      <c r="M3" s="27"/>
      <c r="N3" s="27"/>
      <c r="O3" s="27"/>
      <c r="P3" s="27"/>
      <c r="Q3" s="27"/>
      <c r="R3" s="27"/>
      <c r="S3" s="27"/>
    </row>
    <row r="4" spans="1:19" ht="15.75" customHeight="1" x14ac:dyDescent="0.25">
      <c r="A4" s="26" t="s">
        <v>6</v>
      </c>
      <c r="B4" s="26">
        <v>3416</v>
      </c>
      <c r="C4" s="27"/>
      <c r="D4" s="27"/>
      <c r="E4" s="27"/>
      <c r="F4" s="27"/>
      <c r="G4" s="27"/>
      <c r="H4" s="26"/>
      <c r="I4" s="27"/>
      <c r="J4" s="27"/>
      <c r="K4" s="29"/>
      <c r="L4" s="27"/>
      <c r="M4" s="27"/>
      <c r="N4" s="27"/>
      <c r="O4" s="27"/>
      <c r="P4" s="27"/>
      <c r="Q4" s="27"/>
      <c r="R4" s="27"/>
      <c r="S4" s="27"/>
    </row>
    <row r="5" spans="1:19" ht="15.75" customHeight="1" x14ac:dyDescent="0.25">
      <c r="A5" s="26" t="s">
        <v>10</v>
      </c>
      <c r="B5" s="26">
        <v>1146</v>
      </c>
      <c r="C5" s="27"/>
      <c r="D5" s="27"/>
      <c r="E5" s="27"/>
      <c r="F5" s="27"/>
      <c r="G5" s="27"/>
      <c r="H5" s="26"/>
      <c r="I5" s="27"/>
      <c r="J5" s="27"/>
      <c r="K5" s="29"/>
      <c r="L5" s="27"/>
      <c r="M5" s="27"/>
      <c r="N5" s="27"/>
      <c r="O5" s="27"/>
      <c r="P5" s="27"/>
      <c r="Q5" s="27"/>
      <c r="R5" s="27"/>
      <c r="S5" s="27"/>
    </row>
    <row r="6" spans="1:19" ht="15.75" customHeight="1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</row>
    <row r="7" spans="1:19" ht="15.75" customHeight="1" x14ac:dyDescent="0.25">
      <c r="A7" s="28" t="s">
        <v>45</v>
      </c>
      <c r="B7" s="26">
        <v>7593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</row>
    <row r="8" spans="1:19" ht="15.75" customHeight="1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</row>
    <row r="20" spans="1:6" ht="15.75" customHeight="1" x14ac:dyDescent="0.25">
      <c r="A20" s="3"/>
    </row>
    <row r="21" spans="1:6" ht="12.5" x14ac:dyDescent="0.25"/>
    <row r="22" spans="1:6" ht="12.5" x14ac:dyDescent="0.25">
      <c r="A22" s="3"/>
      <c r="C22" s="3"/>
      <c r="E22" s="3"/>
      <c r="F22" s="3"/>
    </row>
    <row r="23" spans="1:6" ht="12.5" x14ac:dyDescent="0.25">
      <c r="A23" s="3"/>
      <c r="C23" s="2"/>
      <c r="E23" s="3"/>
      <c r="F23" s="3"/>
    </row>
    <row r="24" spans="1:6" ht="12.5" x14ac:dyDescent="0.25">
      <c r="A24" s="3"/>
      <c r="C24" s="2"/>
      <c r="E24" s="3"/>
      <c r="F24" s="3"/>
    </row>
    <row r="25" spans="1:6" ht="12.5" x14ac:dyDescent="0.25">
      <c r="A25" s="3"/>
      <c r="C25" s="2"/>
      <c r="E25" s="3"/>
      <c r="F25" s="3"/>
    </row>
    <row r="26" spans="1:6" ht="12.5" x14ac:dyDescent="0.25">
      <c r="A26" s="3"/>
      <c r="C26" s="2"/>
      <c r="E26" s="3"/>
      <c r="F26" s="3"/>
    </row>
    <row r="27" spans="1:6" ht="12.5" x14ac:dyDescent="0.25">
      <c r="A27" s="3"/>
      <c r="C27" s="3"/>
      <c r="E27" s="3"/>
      <c r="F27" s="3"/>
    </row>
    <row r="28" spans="1:6" ht="12.5" x14ac:dyDescent="0.25">
      <c r="C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9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/>
    </row>
    <row r="4" spans="1:12" ht="15.75" customHeight="1" x14ac:dyDescent="0.25">
      <c r="A4" s="1" t="s">
        <v>2</v>
      </c>
      <c r="C4" s="2">
        <v>4072</v>
      </c>
      <c r="E4" s="2"/>
      <c r="I4" s="1" t="s">
        <v>3</v>
      </c>
      <c r="J4" s="11">
        <v>0.46100000000000002</v>
      </c>
      <c r="K4" s="1"/>
      <c r="L4" s="10"/>
    </row>
    <row r="5" spans="1:12" ht="15.75" customHeight="1" x14ac:dyDescent="0.25">
      <c r="A5" s="1" t="s">
        <v>8</v>
      </c>
      <c r="C5" s="3">
        <v>28</v>
      </c>
      <c r="E5" s="2"/>
      <c r="I5" s="1" t="s">
        <v>5</v>
      </c>
      <c r="J5" s="11">
        <v>0.21199999999999999</v>
      </c>
      <c r="K5" s="1"/>
      <c r="L5" s="10"/>
    </row>
    <row r="6" spans="1:12" ht="15.75" customHeight="1" x14ac:dyDescent="0.25">
      <c r="A6" s="1" t="s">
        <v>6</v>
      </c>
      <c r="C6" s="2">
        <v>2841</v>
      </c>
      <c r="E6" s="2"/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4</v>
      </c>
      <c r="C7" s="2">
        <v>1627</v>
      </c>
      <c r="E7" s="1"/>
      <c r="I7" s="1" t="s">
        <v>9</v>
      </c>
      <c r="J7" s="11">
        <v>0.32600000000000001</v>
      </c>
      <c r="K7" s="1"/>
      <c r="L7" s="10"/>
    </row>
    <row r="8" spans="1:12" ht="15.75" customHeight="1" x14ac:dyDescent="0.25">
      <c r="A8" s="1" t="s">
        <v>10</v>
      </c>
      <c r="C8" s="1">
        <v>547</v>
      </c>
      <c r="E8" s="2"/>
    </row>
    <row r="9" spans="1:12" ht="15.75" customHeight="1" x14ac:dyDescent="0.25">
      <c r="A9" s="4" t="s">
        <v>45</v>
      </c>
      <c r="C9" s="2">
        <v>9115</v>
      </c>
      <c r="E9" s="2"/>
    </row>
    <row r="21" spans="1:7" ht="15.75" customHeight="1" x14ac:dyDescent="0.25">
      <c r="A21" s="1"/>
      <c r="B21" s="1"/>
      <c r="C21" s="1"/>
      <c r="D21" s="1"/>
      <c r="E21" s="1"/>
      <c r="F21" s="1"/>
      <c r="G21" s="1"/>
    </row>
    <row r="22" spans="1:7" ht="12.5" x14ac:dyDescent="0.25">
      <c r="C22" s="1"/>
      <c r="E22" s="1"/>
      <c r="G22" s="1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2"/>
      <c r="E27" s="2"/>
      <c r="G27" s="1"/>
    </row>
    <row r="28" spans="1:7" ht="12.5" x14ac:dyDescent="0.25">
      <c r="A28" s="1"/>
      <c r="C28" s="1"/>
      <c r="E28" s="1"/>
      <c r="G28" s="1"/>
    </row>
    <row r="29" spans="1:7" ht="12.5" x14ac:dyDescent="0.25">
      <c r="A29" s="1"/>
      <c r="C29" s="1"/>
      <c r="E29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9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/>
    </row>
    <row r="4" spans="1:12" ht="15.75" customHeight="1" x14ac:dyDescent="0.25">
      <c r="A4" s="1" t="s">
        <v>2</v>
      </c>
      <c r="C4" s="2">
        <v>4849</v>
      </c>
      <c r="E4" s="2"/>
      <c r="I4" s="1" t="s">
        <v>3</v>
      </c>
      <c r="J4" s="11">
        <v>0.48499999999999999</v>
      </c>
      <c r="K4" s="1"/>
      <c r="L4" s="10"/>
    </row>
    <row r="5" spans="1:12" ht="15.75" customHeight="1" x14ac:dyDescent="0.25">
      <c r="A5" s="1" t="s">
        <v>8</v>
      </c>
      <c r="C5" s="2">
        <v>1468</v>
      </c>
      <c r="E5" s="2"/>
      <c r="I5" s="1" t="s">
        <v>5</v>
      </c>
      <c r="J5" s="11">
        <v>0.23600000000000002</v>
      </c>
      <c r="K5" s="1"/>
      <c r="L5" s="10"/>
    </row>
    <row r="6" spans="1:12" ht="15.75" customHeight="1" x14ac:dyDescent="0.25">
      <c r="A6" s="1" t="s">
        <v>6</v>
      </c>
      <c r="C6" s="2">
        <v>1345</v>
      </c>
      <c r="E6" s="2"/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4</v>
      </c>
      <c r="C7" s="2">
        <v>2295</v>
      </c>
      <c r="E7" s="2"/>
      <c r="I7" s="1" t="s">
        <v>9</v>
      </c>
      <c r="J7" s="11">
        <v>0.27899999999999997</v>
      </c>
      <c r="K7" s="1"/>
      <c r="L7" s="10"/>
    </row>
    <row r="8" spans="1:12" ht="15.75" customHeight="1" x14ac:dyDescent="0.25">
      <c r="A8" s="1" t="s">
        <v>10</v>
      </c>
      <c r="C8" s="1">
        <v>595</v>
      </c>
      <c r="E8" s="1"/>
    </row>
    <row r="9" spans="1:12" ht="15.75" customHeight="1" x14ac:dyDescent="0.25">
      <c r="A9" s="4" t="s">
        <v>45</v>
      </c>
      <c r="C9" s="2">
        <v>10552</v>
      </c>
      <c r="E9" s="2"/>
    </row>
    <row r="21" spans="1:7" ht="15.75" customHeight="1" x14ac:dyDescent="0.25">
      <c r="A21" s="1"/>
      <c r="B21" s="1"/>
      <c r="C21" s="1"/>
      <c r="D21" s="1"/>
      <c r="E21" s="1"/>
      <c r="F21" s="1"/>
      <c r="G21" s="1"/>
    </row>
    <row r="22" spans="1:7" ht="12.5" x14ac:dyDescent="0.25">
      <c r="C22" s="1"/>
      <c r="E22" s="1"/>
      <c r="G22" s="1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2"/>
      <c r="E27" s="2"/>
      <c r="G27" s="1"/>
    </row>
    <row r="28" spans="1:7" ht="12.5" x14ac:dyDescent="0.25">
      <c r="A28" s="1"/>
      <c r="C28" s="1"/>
      <c r="E28" s="1"/>
      <c r="G28" s="1"/>
    </row>
    <row r="29" spans="1:7" ht="12.5" x14ac:dyDescent="0.25">
      <c r="A29" s="1"/>
      <c r="C29" s="1"/>
      <c r="E29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30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/>
    </row>
    <row r="4" spans="1:12" ht="15.75" customHeight="1" x14ac:dyDescent="0.25">
      <c r="A4" s="1" t="s">
        <v>2</v>
      </c>
      <c r="C4" s="2">
        <v>5586</v>
      </c>
      <c r="E4" s="1"/>
      <c r="I4" s="1" t="s">
        <v>3</v>
      </c>
      <c r="J4" s="11">
        <v>0.505</v>
      </c>
      <c r="K4" s="1"/>
      <c r="L4" s="10"/>
    </row>
    <row r="5" spans="1:12" ht="15.75" customHeight="1" x14ac:dyDescent="0.25">
      <c r="A5" s="1" t="s">
        <v>8</v>
      </c>
      <c r="C5" s="2">
        <v>1600</v>
      </c>
      <c r="E5" s="2"/>
      <c r="I5" s="1" t="s">
        <v>5</v>
      </c>
      <c r="J5" s="11">
        <v>0.252</v>
      </c>
      <c r="K5" s="1"/>
      <c r="L5" s="10"/>
    </row>
    <row r="6" spans="1:12" ht="15.75" customHeight="1" x14ac:dyDescent="0.25">
      <c r="A6" s="1" t="s">
        <v>6</v>
      </c>
      <c r="C6" s="2">
        <v>2272</v>
      </c>
      <c r="E6" s="2"/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4</v>
      </c>
      <c r="C7" s="2">
        <v>1731</v>
      </c>
      <c r="E7" s="2"/>
      <c r="I7" s="1" t="s">
        <v>9</v>
      </c>
      <c r="J7" s="11">
        <v>0.24199999999999999</v>
      </c>
      <c r="K7" s="1"/>
      <c r="L7" s="10"/>
    </row>
    <row r="8" spans="1:12" ht="15.75" customHeight="1" x14ac:dyDescent="0.25">
      <c r="A8" s="1" t="s">
        <v>10</v>
      </c>
      <c r="C8" s="1">
        <v>628</v>
      </c>
      <c r="E8" s="1"/>
    </row>
    <row r="9" spans="1:12" ht="15.75" customHeight="1" x14ac:dyDescent="0.25">
      <c r="A9" s="4" t="s">
        <v>45</v>
      </c>
      <c r="C9" s="2">
        <v>11817</v>
      </c>
      <c r="E9" s="2"/>
    </row>
    <row r="22" spans="1:7" ht="12.5" x14ac:dyDescent="0.25">
      <c r="A22" s="1"/>
      <c r="B22" s="1"/>
      <c r="C22" s="1"/>
      <c r="D22" s="1"/>
      <c r="E22" s="1"/>
      <c r="F22" s="1"/>
      <c r="G22" s="1"/>
    </row>
    <row r="23" spans="1:7" ht="12.5" x14ac:dyDescent="0.25">
      <c r="C23" s="1"/>
      <c r="E23" s="1"/>
      <c r="G23" s="1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2"/>
      <c r="E27" s="2"/>
      <c r="G27" s="3"/>
    </row>
    <row r="28" spans="1:7" ht="12.5" x14ac:dyDescent="0.25">
      <c r="A28" s="1"/>
      <c r="C28" s="2"/>
      <c r="E28" s="2"/>
      <c r="G28" s="3"/>
    </row>
    <row r="29" spans="1:7" ht="12.5" x14ac:dyDescent="0.25">
      <c r="A29" s="1"/>
      <c r="C29" s="1"/>
      <c r="E29" s="1"/>
      <c r="G29" s="3"/>
    </row>
    <row r="30" spans="1:7" ht="12.5" x14ac:dyDescent="0.25">
      <c r="A30" s="1"/>
      <c r="C30" s="1"/>
      <c r="E30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9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</row>
    <row r="2" spans="1:12" ht="15.75" customHeight="1" x14ac:dyDescent="0.25">
      <c r="A2" s="1" t="s">
        <v>1</v>
      </c>
      <c r="C2" s="1">
        <v>2015</v>
      </c>
      <c r="E2" s="1"/>
    </row>
    <row r="4" spans="1:12" ht="15.75" customHeight="1" x14ac:dyDescent="0.25">
      <c r="A4" s="1" t="s">
        <v>2</v>
      </c>
      <c r="C4" s="3">
        <v>96</v>
      </c>
      <c r="E4" s="2"/>
      <c r="I4" s="1" t="s">
        <v>3</v>
      </c>
      <c r="J4" s="11">
        <v>0.434</v>
      </c>
      <c r="K4" s="1"/>
      <c r="L4" s="10"/>
    </row>
    <row r="5" spans="1:12" ht="15.75" customHeight="1" x14ac:dyDescent="0.25">
      <c r="A5" s="1" t="s">
        <v>36</v>
      </c>
      <c r="C5" s="2">
        <v>2216</v>
      </c>
      <c r="E5" s="2"/>
      <c r="I5" s="1" t="s">
        <v>5</v>
      </c>
      <c r="J5" s="11">
        <v>0.28300000000000003</v>
      </c>
      <c r="K5" s="1"/>
      <c r="L5" s="10"/>
    </row>
    <row r="6" spans="1:12" ht="15.75" customHeight="1" x14ac:dyDescent="0.25">
      <c r="A6" s="1" t="s">
        <v>6</v>
      </c>
      <c r="C6" s="2">
        <v>3997</v>
      </c>
      <c r="E6" s="2"/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4</v>
      </c>
      <c r="C7" s="2">
        <v>3660</v>
      </c>
      <c r="E7" s="1"/>
      <c r="I7" s="1" t="s">
        <v>9</v>
      </c>
      <c r="J7" s="11">
        <v>0.28199999999999997</v>
      </c>
      <c r="K7" s="1"/>
      <c r="L7" s="10"/>
    </row>
    <row r="8" spans="1:12" ht="15.75" customHeight="1" x14ac:dyDescent="0.25">
      <c r="A8" s="1" t="s">
        <v>10</v>
      </c>
      <c r="C8" s="1">
        <v>919</v>
      </c>
      <c r="E8" s="1"/>
    </row>
    <row r="9" spans="1:12" ht="15.75" customHeight="1" x14ac:dyDescent="0.25">
      <c r="A9" s="4" t="s">
        <v>45</v>
      </c>
      <c r="C9" s="2">
        <v>10888</v>
      </c>
      <c r="E9" s="2"/>
    </row>
    <row r="21" spans="1:7" ht="15.75" customHeight="1" x14ac:dyDescent="0.25">
      <c r="A21" s="1"/>
    </row>
    <row r="22" spans="1:7" ht="12.5" x14ac:dyDescent="0.25">
      <c r="C22" s="1"/>
      <c r="E22" s="1"/>
      <c r="G22" s="1"/>
    </row>
    <row r="24" spans="1:7" ht="12.5" x14ac:dyDescent="0.25">
      <c r="A24" s="1"/>
      <c r="C24" s="2"/>
      <c r="E24" s="2"/>
      <c r="G24" s="1"/>
    </row>
    <row r="25" spans="1:7" ht="12.5" x14ac:dyDescent="0.25">
      <c r="A25" s="1"/>
      <c r="C25" s="2"/>
      <c r="E25" s="2"/>
      <c r="G25" s="1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2"/>
      <c r="E27" s="2"/>
      <c r="G27" s="3"/>
    </row>
    <row r="28" spans="1:7" ht="12.5" x14ac:dyDescent="0.25">
      <c r="A28" s="1"/>
      <c r="C28" s="1"/>
      <c r="E28" s="1"/>
      <c r="G28" s="1"/>
    </row>
    <row r="29" spans="1:7" ht="12.5" x14ac:dyDescent="0.25">
      <c r="A29" s="1"/>
      <c r="C29" s="1"/>
      <c r="E29" s="1"/>
    </row>
  </sheetData>
  <sortState xmlns:xlrd2="http://schemas.microsoft.com/office/spreadsheetml/2017/richdata2" ref="A4:C8">
    <sortCondition ref="A4:A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31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</row>
    <row r="2" spans="1:12" ht="15.75" customHeight="1" x14ac:dyDescent="0.25">
      <c r="A2" s="1" t="s">
        <v>1</v>
      </c>
      <c r="C2" s="1">
        <v>2014</v>
      </c>
      <c r="E2" s="1"/>
    </row>
    <row r="4" spans="1:12" ht="15.75" customHeight="1" x14ac:dyDescent="0.25">
      <c r="A4" s="1" t="s">
        <v>36</v>
      </c>
      <c r="C4" s="2">
        <v>2151</v>
      </c>
      <c r="E4" s="2"/>
      <c r="I4" s="1" t="s">
        <v>3</v>
      </c>
      <c r="J4" s="11">
        <v>0.376</v>
      </c>
      <c r="K4" s="1"/>
      <c r="L4" s="10"/>
    </row>
    <row r="5" spans="1:12" ht="15.75" customHeight="1" x14ac:dyDescent="0.25">
      <c r="A5" s="1" t="s">
        <v>6</v>
      </c>
      <c r="C5" s="2">
        <v>3442</v>
      </c>
      <c r="E5" s="2"/>
      <c r="I5" s="1" t="s">
        <v>5</v>
      </c>
      <c r="J5" s="11">
        <v>0.28800000000000003</v>
      </c>
      <c r="K5" s="1"/>
      <c r="L5" s="10"/>
    </row>
    <row r="6" spans="1:12" ht="15.75" customHeight="1" x14ac:dyDescent="0.25">
      <c r="A6" s="1" t="s">
        <v>4</v>
      </c>
      <c r="C6" s="2">
        <v>4556</v>
      </c>
      <c r="E6" s="2"/>
      <c r="I6" s="1" t="s">
        <v>7</v>
      </c>
      <c r="J6" s="11">
        <v>1E-3</v>
      </c>
      <c r="K6" s="1"/>
      <c r="L6" s="10"/>
    </row>
    <row r="7" spans="1:12" ht="15.75" customHeight="1" x14ac:dyDescent="0.25">
      <c r="A7" s="1" t="s">
        <v>10</v>
      </c>
      <c r="C7" s="1">
        <v>884</v>
      </c>
      <c r="E7" s="2"/>
      <c r="I7" s="1" t="s">
        <v>9</v>
      </c>
      <c r="J7" s="11">
        <v>0.33500000000000002</v>
      </c>
      <c r="K7" s="1"/>
      <c r="L7" s="10"/>
    </row>
    <row r="8" spans="1:12" ht="15.75" customHeight="1" x14ac:dyDescent="0.25">
      <c r="E8" s="2"/>
    </row>
    <row r="9" spans="1:12" ht="15.75" customHeight="1" x14ac:dyDescent="0.25">
      <c r="A9" s="4" t="s">
        <v>45</v>
      </c>
      <c r="C9" s="2">
        <v>11033</v>
      </c>
    </row>
    <row r="23" spans="1:7" ht="12.5" x14ac:dyDescent="0.25">
      <c r="A23" s="1"/>
    </row>
    <row r="24" spans="1:7" ht="12.5" x14ac:dyDescent="0.25">
      <c r="C24" s="1"/>
      <c r="E24" s="1"/>
      <c r="G24" s="1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2"/>
      <c r="E27" s="2"/>
      <c r="G27" s="3"/>
    </row>
    <row r="28" spans="1:7" ht="12.5" x14ac:dyDescent="0.25">
      <c r="A28" s="1"/>
      <c r="C28" s="2"/>
      <c r="E28" s="2"/>
      <c r="G28" s="3"/>
    </row>
    <row r="29" spans="1:7" ht="12.5" x14ac:dyDescent="0.25">
      <c r="A29" s="1"/>
      <c r="C29" s="2"/>
      <c r="E29" s="2"/>
      <c r="G29" s="3"/>
    </row>
    <row r="30" spans="1:7" ht="12.5" x14ac:dyDescent="0.25">
      <c r="A30" s="1"/>
      <c r="C30" s="1"/>
      <c r="E30" s="1"/>
      <c r="G30" s="3"/>
    </row>
    <row r="31" spans="1:7" ht="12.5" x14ac:dyDescent="0.25">
      <c r="A31" s="1"/>
      <c r="C31" s="1"/>
      <c r="E31" s="1"/>
    </row>
  </sheetData>
  <sortState xmlns:xlrd2="http://schemas.microsoft.com/office/spreadsheetml/2017/richdata2" ref="A4:C7">
    <sortCondition ref="A4:A7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7"/>
  <sheetViews>
    <sheetView workbookViewId="0">
      <selection activeCell="C16" sqref="C16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23</v>
      </c>
      <c r="B1" s="1"/>
      <c r="C1" s="1"/>
    </row>
    <row r="2" spans="1:12" ht="15.75" customHeight="1" x14ac:dyDescent="0.25">
      <c r="A2" s="1" t="s">
        <v>1</v>
      </c>
      <c r="B2" s="1"/>
      <c r="C2" s="1">
        <v>2013</v>
      </c>
      <c r="E2" s="1"/>
    </row>
    <row r="3" spans="1:12" ht="15.75" customHeight="1" x14ac:dyDescent="0.25">
      <c r="A3" s="1"/>
      <c r="C3" s="1"/>
      <c r="E3" s="1"/>
    </row>
    <row r="4" spans="1:12" ht="15.75" customHeight="1" x14ac:dyDescent="0.25">
      <c r="A4" s="1" t="s">
        <v>8</v>
      </c>
      <c r="B4" s="2"/>
      <c r="C4" s="2">
        <v>2197</v>
      </c>
      <c r="E4" s="2"/>
      <c r="I4" s="1" t="s">
        <v>3</v>
      </c>
      <c r="J4" s="11">
        <v>0.39700000000000002</v>
      </c>
      <c r="K4" s="1"/>
      <c r="L4" s="10"/>
    </row>
    <row r="5" spans="1:12" ht="15.75" customHeight="1" x14ac:dyDescent="0.25">
      <c r="A5" s="1" t="s">
        <v>6</v>
      </c>
      <c r="B5" s="2"/>
      <c r="C5" s="2">
        <v>3602</v>
      </c>
      <c r="E5" s="2"/>
      <c r="I5" s="1" t="s">
        <v>5</v>
      </c>
      <c r="J5" s="11">
        <v>0.308</v>
      </c>
      <c r="K5" s="1"/>
      <c r="L5" s="10"/>
    </row>
    <row r="6" spans="1:12" ht="15.75" customHeight="1" x14ac:dyDescent="0.25">
      <c r="A6" s="1" t="s">
        <v>4</v>
      </c>
      <c r="B6" s="2"/>
      <c r="C6" s="2">
        <v>3960</v>
      </c>
      <c r="E6" s="2"/>
      <c r="I6" s="1" t="s">
        <v>7</v>
      </c>
      <c r="J6" s="11">
        <v>2E-3</v>
      </c>
      <c r="K6" s="1"/>
      <c r="L6" s="10"/>
    </row>
    <row r="7" spans="1:12" ht="15.75" customHeight="1" x14ac:dyDescent="0.25">
      <c r="A7" s="1" t="s">
        <v>10</v>
      </c>
      <c r="B7" s="2"/>
      <c r="C7" s="2">
        <v>1117</v>
      </c>
      <c r="E7" s="2"/>
      <c r="I7" s="1" t="s">
        <v>9</v>
      </c>
      <c r="J7" s="11">
        <v>0.29300000000000004</v>
      </c>
      <c r="K7" s="1"/>
      <c r="L7" s="10"/>
    </row>
    <row r="8" spans="1:12" ht="15.75" customHeight="1" x14ac:dyDescent="0.25">
      <c r="A8" s="3"/>
      <c r="E8" s="2"/>
    </row>
    <row r="9" spans="1:12" ht="15.75" customHeight="1" x14ac:dyDescent="0.25">
      <c r="A9" s="1" t="s">
        <v>45</v>
      </c>
      <c r="B9" s="2"/>
      <c r="C9" s="2">
        <v>10876</v>
      </c>
      <c r="E9" s="2"/>
    </row>
    <row r="10" spans="1:12" ht="15.75" customHeight="1" x14ac:dyDescent="0.25">
      <c r="B10" s="1"/>
      <c r="C10" s="2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  <c r="E18" s="1"/>
      <c r="G18" s="1"/>
    </row>
    <row r="19" spans="1:7" ht="15.75" customHeight="1" x14ac:dyDescent="0.25">
      <c r="A19" s="1"/>
      <c r="C19" s="1"/>
      <c r="E19" s="1"/>
      <c r="G19" s="1"/>
    </row>
    <row r="20" spans="1:7" ht="15.75" customHeight="1" x14ac:dyDescent="0.25">
      <c r="C20" s="1"/>
      <c r="E20" s="2"/>
    </row>
    <row r="21" spans="1:7" ht="15.75" customHeight="1" x14ac:dyDescent="0.25">
      <c r="A21" s="1"/>
      <c r="C21" s="2"/>
      <c r="E21" s="2"/>
      <c r="G21" s="3"/>
    </row>
    <row r="22" spans="1:7" ht="12.5" x14ac:dyDescent="0.25">
      <c r="A22" s="1"/>
      <c r="C22" s="2"/>
      <c r="E22" s="2"/>
      <c r="G22" s="3"/>
    </row>
    <row r="23" spans="1:7" ht="12.5" x14ac:dyDescent="0.25">
      <c r="A23" s="1"/>
      <c r="C23" s="2"/>
      <c r="E23" s="2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2"/>
      <c r="E25" s="1"/>
      <c r="G25" s="3"/>
    </row>
    <row r="26" spans="1:7" ht="12.5" x14ac:dyDescent="0.25">
      <c r="A26" s="1"/>
      <c r="C26" s="1"/>
      <c r="E26" s="1"/>
    </row>
    <row r="27" spans="1:7" ht="15.75" customHeight="1" x14ac:dyDescent="0.25">
      <c r="A27" s="1"/>
      <c r="C27" s="1"/>
    </row>
  </sheetData>
  <sortState xmlns:xlrd2="http://schemas.microsoft.com/office/spreadsheetml/2017/richdata2" ref="A4:E7">
    <sortCondition ref="A4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ALL - Bentley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2011 (2)</vt:lpstr>
      <vt:lpstr>Consol</vt:lpstr>
      <vt:lpstr>Sheet1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  <vt:lpstr>2011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2021-05-01T06:54:49Z</dcterms:modified>
</cp:coreProperties>
</file>