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ef8\Desktop\Excels - VW\"/>
    </mc:Choice>
  </mc:AlternateContent>
  <xr:revisionPtr revIDLastSave="0" documentId="13_ncr:1_{A87F270A-33B8-4584-B9C0-CBE6567B534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LL - Commercial" sheetId="21" r:id="rId1"/>
    <sheet name="2020" sheetId="1" r:id="rId2"/>
    <sheet name="2019" sheetId="2" r:id="rId3"/>
    <sheet name="2018" sheetId="3" r:id="rId4"/>
    <sheet name="2017" sheetId="4" r:id="rId5"/>
    <sheet name="2016" sheetId="5" r:id="rId6"/>
    <sheet name="2015" sheetId="6" r:id="rId7"/>
    <sheet name="2014" sheetId="7" r:id="rId8"/>
    <sheet name="2013" sheetId="8" r:id="rId9"/>
    <sheet name="2012" sheetId="9" r:id="rId10"/>
    <sheet name="2011" sheetId="10" r:id="rId11"/>
    <sheet name="2020 (2)" sheetId="11" r:id="rId12"/>
    <sheet name="2019 (2)" sheetId="12" r:id="rId13"/>
    <sheet name="2018 (2)" sheetId="13" r:id="rId14"/>
    <sheet name="2017 (2)" sheetId="14" r:id="rId15"/>
    <sheet name="2016 (2)" sheetId="15" r:id="rId16"/>
    <sheet name="2015 (2)" sheetId="16" r:id="rId17"/>
    <sheet name="2014 (2)" sheetId="17" r:id="rId18"/>
    <sheet name="2013 (2)" sheetId="18" r:id="rId19"/>
    <sheet name="2012 (2)" sheetId="19" r:id="rId20"/>
    <sheet name="2011 (2)" sheetId="20" r:id="rId21"/>
    <sheet name="Sheet11" sheetId="32" r:id="rId22"/>
    <sheet name="2020 (3)" sheetId="22" r:id="rId23"/>
    <sheet name="2019 (3)" sheetId="23" r:id="rId24"/>
    <sheet name="2018 (3)" sheetId="24" r:id="rId25"/>
    <sheet name="2017 (3)" sheetId="25" r:id="rId26"/>
    <sheet name="2016 (3)" sheetId="26" r:id="rId27"/>
    <sheet name="2015 (3)" sheetId="27" r:id="rId28"/>
    <sheet name="2014 (3)" sheetId="28" r:id="rId29"/>
    <sheet name="2013 (3)" sheetId="29" r:id="rId30"/>
    <sheet name="2012 (3)" sheetId="30" r:id="rId31"/>
    <sheet name="2011 (3)" sheetId="31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5" i="21" l="1"/>
  <c r="K45" i="21"/>
  <c r="J45" i="21"/>
  <c r="I45" i="21"/>
  <c r="H45" i="21"/>
  <c r="G45" i="21"/>
  <c r="F45" i="21"/>
  <c r="E45" i="21"/>
  <c r="D45" i="21"/>
  <c r="C45" i="21"/>
  <c r="L43" i="21"/>
  <c r="K43" i="21"/>
  <c r="J43" i="21"/>
  <c r="I43" i="21"/>
  <c r="H43" i="21"/>
  <c r="G43" i="21"/>
  <c r="F43" i="21"/>
  <c r="E43" i="21"/>
  <c r="D43" i="21"/>
  <c r="C43" i="21"/>
  <c r="L41" i="21"/>
  <c r="K41" i="21"/>
  <c r="J41" i="21"/>
  <c r="I41" i="21"/>
  <c r="H41" i="21"/>
  <c r="G41" i="21"/>
  <c r="F41" i="21"/>
  <c r="E41" i="21"/>
  <c r="D41" i="21"/>
  <c r="C41" i="21"/>
  <c r="L39" i="21"/>
  <c r="K39" i="21"/>
  <c r="J39" i="21"/>
  <c r="I39" i="21"/>
  <c r="H39" i="21"/>
  <c r="G39" i="21"/>
  <c r="F39" i="21"/>
  <c r="E39" i="21"/>
  <c r="D39" i="21"/>
  <c r="C39" i="21"/>
  <c r="L37" i="21"/>
  <c r="K37" i="21"/>
  <c r="J37" i="21"/>
  <c r="I37" i="21"/>
  <c r="H37" i="21"/>
  <c r="G37" i="21"/>
  <c r="F37" i="21"/>
  <c r="E37" i="21"/>
  <c r="D37" i="21"/>
  <c r="C37" i="21"/>
  <c r="L35" i="21"/>
  <c r="K35" i="21"/>
  <c r="J35" i="21"/>
  <c r="I35" i="21"/>
  <c r="H35" i="21"/>
  <c r="G35" i="21"/>
  <c r="F35" i="21"/>
  <c r="E35" i="21"/>
  <c r="D35" i="21"/>
  <c r="C35" i="21"/>
  <c r="L33" i="21"/>
  <c r="K33" i="21"/>
  <c r="J33" i="21"/>
  <c r="I33" i="21"/>
  <c r="H33" i="21"/>
  <c r="G33" i="21"/>
  <c r="F33" i="21"/>
  <c r="E33" i="21"/>
  <c r="D33" i="21"/>
  <c r="C33" i="21"/>
  <c r="E31" i="21"/>
  <c r="F31" i="21"/>
  <c r="G31" i="21"/>
  <c r="H31" i="21"/>
  <c r="I31" i="21"/>
  <c r="J31" i="21"/>
  <c r="K31" i="21"/>
  <c r="L31" i="21"/>
  <c r="D31" i="21"/>
  <c r="C31" i="21"/>
  <c r="C16" i="21"/>
  <c r="C17" i="21" s="1"/>
  <c r="D16" i="21"/>
  <c r="E16" i="21"/>
  <c r="F16" i="21"/>
  <c r="G16" i="21"/>
  <c r="H16" i="21"/>
  <c r="I16" i="21"/>
  <c r="J16" i="21"/>
  <c r="K16" i="21"/>
  <c r="K12" i="21" s="1"/>
  <c r="L16" i="21"/>
  <c r="C21" i="21"/>
  <c r="D21" i="21"/>
  <c r="E21" i="21"/>
  <c r="F21" i="21"/>
  <c r="G21" i="21"/>
  <c r="H21" i="21"/>
  <c r="I21" i="21"/>
  <c r="J21" i="21"/>
  <c r="K21" i="21"/>
  <c r="L21" i="21"/>
  <c r="C22" i="21"/>
  <c r="D22" i="21"/>
  <c r="E22" i="21"/>
  <c r="F22" i="21"/>
  <c r="F10" i="21" s="1"/>
  <c r="G22" i="21"/>
  <c r="H22" i="21"/>
  <c r="I22" i="21"/>
  <c r="J22" i="21"/>
  <c r="K22" i="21"/>
  <c r="L22" i="21"/>
  <c r="L10" i="21" s="1"/>
  <c r="M10" i="21" s="1"/>
  <c r="N10" i="21" s="1"/>
  <c r="O10" i="21" s="1"/>
  <c r="P10" i="21" s="1"/>
  <c r="Q10" i="21" s="1"/>
  <c r="R10" i="21" s="1"/>
  <c r="S10" i="21" s="1"/>
  <c r="T10" i="21" s="1"/>
  <c r="U10" i="21" s="1"/>
  <c r="V10" i="21" s="1"/>
  <c r="C23" i="21"/>
  <c r="D23" i="21"/>
  <c r="E23" i="21"/>
  <c r="F23" i="21"/>
  <c r="G23" i="21"/>
  <c r="H23" i="21"/>
  <c r="I23" i="21"/>
  <c r="J23" i="21"/>
  <c r="K23" i="21"/>
  <c r="L23" i="21"/>
  <c r="C24" i="21"/>
  <c r="D24" i="21"/>
  <c r="E24" i="21"/>
  <c r="F24" i="21"/>
  <c r="G24" i="21"/>
  <c r="H24" i="21"/>
  <c r="I24" i="21"/>
  <c r="J24" i="21"/>
  <c r="K24" i="21"/>
  <c r="L24" i="21"/>
  <c r="L14" i="21" s="1"/>
  <c r="M14" i="21" s="1"/>
  <c r="N14" i="21" s="1"/>
  <c r="O14" i="21" s="1"/>
  <c r="P14" i="21" s="1"/>
  <c r="Q14" i="21" s="1"/>
  <c r="R14" i="21" s="1"/>
  <c r="S14" i="21" s="1"/>
  <c r="T14" i="21" s="1"/>
  <c r="U14" i="21" s="1"/>
  <c r="V14" i="21" s="1"/>
  <c r="G8" i="21" l="1"/>
  <c r="G14" i="21"/>
  <c r="F8" i="21"/>
  <c r="G9" i="21" s="1"/>
  <c r="H17" i="21"/>
  <c r="G10" i="21"/>
  <c r="G11" i="21" s="1"/>
  <c r="I10" i="21"/>
  <c r="G17" i="21"/>
  <c r="F17" i="21"/>
  <c r="E8" i="21"/>
  <c r="L8" i="21"/>
  <c r="M8" i="21" s="1"/>
  <c r="D8" i="21"/>
  <c r="J17" i="21"/>
  <c r="I17" i="21"/>
  <c r="H10" i="21"/>
  <c r="H11" i="21" s="1"/>
  <c r="F14" i="21"/>
  <c r="G15" i="21" s="1"/>
  <c r="D14" i="21"/>
  <c r="E17" i="21"/>
  <c r="D10" i="21"/>
  <c r="J8" i="21"/>
  <c r="E14" i="21"/>
  <c r="I12" i="21"/>
  <c r="I13" i="21" s="1"/>
  <c r="E10" i="21"/>
  <c r="F11" i="21" s="1"/>
  <c r="I8" i="21"/>
  <c r="C12" i="21"/>
  <c r="C13" i="21" s="1"/>
  <c r="J12" i="21"/>
  <c r="K13" i="21" s="1"/>
  <c r="K14" i="21"/>
  <c r="C14" i="21"/>
  <c r="G12" i="21"/>
  <c r="K10" i="21"/>
  <c r="C10" i="21"/>
  <c r="K8" i="21"/>
  <c r="L17" i="21"/>
  <c r="D17" i="21"/>
  <c r="J14" i="21"/>
  <c r="F12" i="21"/>
  <c r="J10" i="21"/>
  <c r="J11" i="21" s="1"/>
  <c r="C8" i="21"/>
  <c r="C9" i="21" s="1"/>
  <c r="H8" i="21"/>
  <c r="H9" i="21" s="1"/>
  <c r="K17" i="21"/>
  <c r="I14" i="21"/>
  <c r="E12" i="21"/>
  <c r="H12" i="21"/>
  <c r="H14" i="21"/>
  <c r="H15" i="21" s="1"/>
  <c r="L12" i="21"/>
  <c r="D12" i="21"/>
  <c r="L25" i="21"/>
  <c r="K25" i="21"/>
  <c r="J25" i="21"/>
  <c r="I25" i="21"/>
  <c r="H25" i="21"/>
  <c r="G25" i="21"/>
  <c r="F25" i="21"/>
  <c r="E25" i="21"/>
  <c r="G8" i="20"/>
  <c r="G7" i="20"/>
  <c r="G6" i="20"/>
  <c r="G5" i="20"/>
  <c r="G4" i="20"/>
  <c r="G7" i="19"/>
  <c r="G4" i="19"/>
  <c r="G8" i="18"/>
  <c r="G6" i="18"/>
  <c r="G4" i="18"/>
  <c r="G8" i="17"/>
  <c r="G7" i="17"/>
  <c r="G5" i="17"/>
  <c r="G7" i="16"/>
  <c r="G6" i="16"/>
  <c r="G5" i="16"/>
  <c r="G8" i="15"/>
  <c r="G7" i="15"/>
  <c r="G6" i="15"/>
  <c r="G5" i="15"/>
  <c r="G4" i="15"/>
  <c r="G8" i="14"/>
  <c r="G7" i="14"/>
  <c r="G6" i="14"/>
  <c r="G5" i="14"/>
  <c r="G4" i="14"/>
  <c r="G6" i="13"/>
  <c r="G4" i="13"/>
  <c r="F13" i="21" l="1"/>
  <c r="J9" i="21"/>
  <c r="F9" i="21"/>
  <c r="L13" i="21"/>
  <c r="M12" i="21"/>
  <c r="N12" i="21" s="1"/>
  <c r="O12" i="21" s="1"/>
  <c r="P12" i="21" s="1"/>
  <c r="Q12" i="21" s="1"/>
  <c r="R12" i="21" s="1"/>
  <c r="S12" i="21" s="1"/>
  <c r="T12" i="21" s="1"/>
  <c r="U12" i="21" s="1"/>
  <c r="V12" i="21" s="1"/>
  <c r="N8" i="21"/>
  <c r="J15" i="21"/>
  <c r="E9" i="21"/>
  <c r="I11" i="21"/>
  <c r="E11" i="21"/>
  <c r="E15" i="21"/>
  <c r="D13" i="21"/>
  <c r="G13" i="21"/>
  <c r="H13" i="21"/>
  <c r="J13" i="21"/>
  <c r="K11" i="21"/>
  <c r="L11" i="21"/>
  <c r="D9" i="21"/>
  <c r="L15" i="21"/>
  <c r="K15" i="21"/>
  <c r="E13" i="21"/>
  <c r="I15" i="21"/>
  <c r="K9" i="21"/>
  <c r="I9" i="21"/>
  <c r="F15" i="21"/>
  <c r="C15" i="21"/>
  <c r="D15" i="21"/>
  <c r="C11" i="21"/>
  <c r="D11" i="21"/>
  <c r="L9" i="21"/>
  <c r="O8" i="21" l="1"/>
  <c r="N16" i="21"/>
  <c r="M16" i="21"/>
  <c r="M17" i="21" s="1"/>
  <c r="N17" i="21" l="1"/>
  <c r="P8" i="21"/>
  <c r="O16" i="21"/>
  <c r="O17" i="21" s="1"/>
  <c r="P16" i="21" l="1"/>
  <c r="P17" i="21" s="1"/>
  <c r="Q8" i="21"/>
  <c r="Q16" i="21" l="1"/>
  <c r="Q17" i="21" s="1"/>
  <c r="R8" i="21"/>
  <c r="S8" i="21" l="1"/>
  <c r="R16" i="21"/>
  <c r="R17" i="21" s="1"/>
  <c r="T8" i="21" l="1"/>
  <c r="S16" i="21"/>
  <c r="S17" i="21" s="1"/>
  <c r="U8" i="21" l="1"/>
  <c r="T16" i="21"/>
  <c r="T17" i="21" s="1"/>
  <c r="V8" i="21" l="1"/>
  <c r="V16" i="21" s="1"/>
  <c r="U16" i="21"/>
  <c r="U17" i="21" s="1"/>
  <c r="V17" i="21" l="1"/>
</calcChain>
</file>

<file path=xl/sharedStrings.xml><?xml version="1.0" encoding="utf-8"?>
<sst xmlns="http://schemas.openxmlformats.org/spreadsheetml/2006/main" count="337" uniqueCount="62">
  <si>
    <t>PRODUCTION</t>
  </si>
  <si>
    <t>Units</t>
  </si>
  <si>
    <t>Caravelle/Multivan, Kombi</t>
  </si>
  <si>
    <t>Europe/Other markets</t>
  </si>
  <si>
    <t>Transporter</t>
  </si>
  <si>
    <t>North America</t>
  </si>
  <si>
    <t>Caddy Kombi</t>
  </si>
  <si>
    <t>South America</t>
  </si>
  <si>
    <t>Crafter</t>
  </si>
  <si>
    <t>Asia-Pacific</t>
  </si>
  <si>
    <t>Caddy</t>
  </si>
  <si>
    <t>Amarok</t>
  </si>
  <si>
    <t>VOLKSWAGEN COMMERCIAL VEHICLES BRAND</t>
  </si>
  <si>
    <t>%</t>
  </si>
  <si>
    <t>Deliveries (thousand units)</t>
  </si>
  <si>
    <t>−24.4</t>
  </si>
  <si>
    <t>Vehicle sales</t>
  </si>
  <si>
    <t>−24.3</t>
  </si>
  <si>
    <t>Production</t>
  </si>
  <si>
    <t>−28.0</t>
  </si>
  <si>
    <t>Sales revenue (€ million)</t>
  </si>
  <si>
    <t>−18.4</t>
  </si>
  <si>
    <t>Operating result</t>
  </si>
  <si>
    <t>−454</t>
  </si>
  <si>
    <t>x</t>
  </si>
  <si>
    <t>Operating return on sales (%)</t>
  </si>
  <si>
    <t>−4.9</t>
  </si>
  <si>
    <t>−1.6</t>
  </si>
  <si>
    <t>−2.8</t>
  </si>
  <si>
    <t>−8.0</t>
  </si>
  <si>
    <t>−3.4</t>
  </si>
  <si>
    <t>−34.6</t>
  </si>
  <si>
    <t>−5.9</t>
  </si>
  <si>
    <t>−0.3</t>
  </si>
  <si>
    <t>−8.6</t>
  </si>
  <si>
    <t>as % of sales revenue</t>
  </si>
  <si>
    <t>–</t>
  </si>
  <si>
    <t>Operating result before special items</t>
  </si>
  <si>
    <t>−3.5</t>
  </si>
  <si>
    <t>−24.2</t>
  </si>
  <si>
    <t>PRODUCTION*</t>
  </si>
  <si>
    <t>Deliveries (thousand units)*</t>
  </si>
  <si>
    <t>Production*</t>
  </si>
  <si>
    <t>−5.1</t>
  </si>
  <si>
    <t>Operating profit</t>
  </si>
  <si>
    <t>Saveiro</t>
  </si>
  <si>
    <t>–0.3</t>
  </si>
  <si>
    <t>–0.9</t>
  </si>
  <si>
    <t>VOLKSWAGEN COMMERCIAL VEHICLES</t>
  </si>
  <si>
    <t>–0.8</t>
  </si>
  <si>
    <t>–4.1</t>
  </si>
  <si>
    <t>–6.1</t>
  </si>
  <si>
    <t>Total</t>
  </si>
  <si>
    <t>Historical</t>
  </si>
  <si>
    <t>Forecast Period</t>
  </si>
  <si>
    <t>Unit Deliveries by Region</t>
  </si>
  <si>
    <t>Europe/Other</t>
  </si>
  <si>
    <t>change y/y</t>
  </si>
  <si>
    <t>Total Deliveries</t>
  </si>
  <si>
    <t>Mix By Region</t>
  </si>
  <si>
    <t>Unit Production by model family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</si>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</sst>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.00\);_(* &quot;-&quot;??_);_(@_)"/>
    <numFmt numFmtId="165" formatCode="0.0%"/>
  </numFmts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B0F0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/>
    <xf numFmtId="3" fontId="1" fillId="0" borderId="0" xfId="0" applyNumberFormat="1" applyFont="1"/>
    <xf numFmtId="0" fontId="1" fillId="0" borderId="0" xfId="0" applyFont="1"/>
    <xf numFmtId="0" fontId="1" fillId="0" borderId="0" xfId="0" applyFont="1" applyAlignment="1"/>
    <xf numFmtId="0" fontId="0" fillId="0" borderId="0" xfId="0"/>
    <xf numFmtId="0" fontId="0" fillId="0" borderId="1" xfId="0" applyBorder="1"/>
    <xf numFmtId="165" fontId="0" fillId="0" borderId="0" xfId="1" applyNumberFormat="1" applyFont="1"/>
    <xf numFmtId="165" fontId="0" fillId="0" borderId="0" xfId="0" applyNumberFormat="1"/>
    <xf numFmtId="165" fontId="0" fillId="0" borderId="0" xfId="1" applyNumberFormat="1" applyFont="1" applyAlignment="1"/>
    <xf numFmtId="165" fontId="0" fillId="0" borderId="0" xfId="0" applyNumberFormat="1" applyFont="1" applyAlignme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4" fontId="0" fillId="0" borderId="0" xfId="0" applyNumberFormat="1"/>
    <xf numFmtId="0" fontId="0" fillId="0" borderId="0" xfId="0" applyNumberFormat="1"/>
    <xf numFmtId="0" fontId="5" fillId="0" borderId="0" xfId="0" applyNumberFormat="1" applyFont="1"/>
    <xf numFmtId="0" fontId="6" fillId="0" borderId="1" xfId="0" applyNumberFormat="1" applyFont="1" applyBorder="1"/>
    <xf numFmtId="0" fontId="0" fillId="0" borderId="0" xfId="1" applyNumberFormat="1" applyFont="1"/>
    <xf numFmtId="0" fontId="7" fillId="0" borderId="1" xfId="0" applyNumberFormat="1" applyFont="1" applyBorder="1"/>
    <xf numFmtId="0" fontId="3" fillId="0" borderId="1" xfId="0" applyNumberFormat="1" applyFont="1" applyBorder="1"/>
    <xf numFmtId="164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/>
    <xf numFmtId="165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/>
    <xf numFmtId="165" fontId="8" fillId="0" borderId="0" xfId="0" applyNumberFormat="1" applyFont="1" applyFill="1"/>
    <xf numFmtId="165" fontId="9" fillId="0" borderId="0" xfId="1" applyNumberFormat="1" applyFont="1" applyFill="1"/>
    <xf numFmtId="0" fontId="4" fillId="0" borderId="0" xfId="0" applyFont="1" applyAlignment="1">
      <alignment horizontal="center"/>
    </xf>
    <xf numFmtId="164" fontId="0" fillId="0" borderId="0" xfId="0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6582-FBE3-4912-8C2C-D9179F9F7105}">
  <dimension ref="B2:V45"/>
  <sheetViews>
    <sheetView tabSelected="1" topLeftCell="A26" workbookViewId="0">
      <selection activeCell="H39" sqref="H39"/>
    </sheetView>
  </sheetViews>
  <sheetFormatPr defaultRowHeight="12.5" x14ac:dyDescent="0.25"/>
  <cols>
    <col min="1" max="1" width="8.7265625" style="5"/>
    <col min="2" max="2" width="23.7265625" style="14" bestFit="1" customWidth="1"/>
    <col min="3" max="3" width="8.6328125" style="11" bestFit="1" customWidth="1"/>
    <col min="4" max="4" width="12.54296875" style="11" bestFit="1" customWidth="1"/>
    <col min="5" max="5" width="11.90625" style="5" bestFit="1" customWidth="1"/>
    <col min="6" max="7" width="9.26953125" style="5" bestFit="1" customWidth="1"/>
    <col min="8" max="8" width="12.54296875" style="5" bestFit="1" customWidth="1"/>
    <col min="9" max="9" width="11.90625" style="5" bestFit="1" customWidth="1"/>
    <col min="10" max="12" width="12.54296875" style="5" bestFit="1" customWidth="1"/>
    <col min="13" max="22" width="8.81640625" style="5" bestFit="1" customWidth="1"/>
    <col min="23" max="16384" width="8.7265625" style="5"/>
  </cols>
  <sheetData>
    <row r="2" spans="2:22" ht="14" x14ac:dyDescent="0.3">
      <c r="C2" s="26" t="s">
        <v>53</v>
      </c>
      <c r="D2" s="26"/>
      <c r="E2" s="26"/>
      <c r="F2" s="26"/>
      <c r="G2" s="26"/>
      <c r="H2" s="26"/>
      <c r="I2" s="26"/>
      <c r="J2" s="26"/>
      <c r="K2" s="26"/>
      <c r="L2" s="26"/>
      <c r="M2" s="26" t="s">
        <v>54</v>
      </c>
      <c r="N2" s="26"/>
      <c r="O2" s="26"/>
      <c r="P2" s="26"/>
      <c r="Q2" s="26"/>
      <c r="R2" s="26"/>
      <c r="S2" s="26"/>
      <c r="T2" s="26"/>
      <c r="U2" s="26"/>
      <c r="V2" s="26"/>
    </row>
    <row r="3" spans="2:22" x14ac:dyDescent="0.25">
      <c r="C3" s="11">
        <v>2011</v>
      </c>
      <c r="D3" s="11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  <c r="P3" s="5">
        <v>2024</v>
      </c>
      <c r="Q3" s="5">
        <v>2025</v>
      </c>
      <c r="R3" s="5">
        <v>2026</v>
      </c>
      <c r="S3" s="5">
        <v>2027</v>
      </c>
      <c r="T3" s="5">
        <v>2028</v>
      </c>
      <c r="U3" s="5">
        <v>2029</v>
      </c>
      <c r="V3" s="5">
        <v>2030</v>
      </c>
    </row>
    <row r="5" spans="2:22" ht="18" x14ac:dyDescent="0.4">
      <c r="B5" s="15" t="s">
        <v>61</v>
      </c>
    </row>
    <row r="7" spans="2:22" s="6" customFormat="1" ht="14" x14ac:dyDescent="0.3">
      <c r="B7" s="16" t="s">
        <v>55</v>
      </c>
      <c r="C7" s="12"/>
      <c r="D7" s="12"/>
    </row>
    <row r="8" spans="2:22" s="13" customFormat="1" x14ac:dyDescent="0.25">
      <c r="B8" s="14" t="s">
        <v>56</v>
      </c>
      <c r="C8" s="20">
        <f t="shared" ref="C8:L8" si="0" xml:space="preserve"> IFERROR(C21*C16, "-")</f>
        <v>0</v>
      </c>
      <c r="D8" s="20">
        <f t="shared" si="0"/>
        <v>0</v>
      </c>
      <c r="E8" s="21">
        <f t="shared" si="0"/>
        <v>361008</v>
      </c>
      <c r="F8" s="21">
        <f t="shared" si="0"/>
        <v>377268.00000000006</v>
      </c>
      <c r="G8" s="21">
        <f t="shared" si="0"/>
        <v>365488</v>
      </c>
      <c r="H8" s="21">
        <f t="shared" si="0"/>
        <v>415382.00000000006</v>
      </c>
      <c r="I8" s="21">
        <f t="shared" si="0"/>
        <v>419814</v>
      </c>
      <c r="J8" s="21">
        <f t="shared" si="0"/>
        <v>419000</v>
      </c>
      <c r="K8" s="21">
        <f t="shared" si="0"/>
        <v>419676</v>
      </c>
      <c r="L8" s="21">
        <f t="shared" si="0"/>
        <v>321036</v>
      </c>
      <c r="M8" s="21">
        <f>L8*(1+M9)</f>
        <v>340298.16000000003</v>
      </c>
      <c r="N8" s="21">
        <f xml:space="preserve"> M8*(1+N9)</f>
        <v>360716.04960000003</v>
      </c>
      <c r="O8" s="21">
        <f t="shared" ref="O8" si="1">N8*(1+O9)</f>
        <v>382359.01257600007</v>
      </c>
      <c r="P8" s="21">
        <f t="shared" ref="P8" si="2" xml:space="preserve"> O8*(1+P9)</f>
        <v>405300.5533305601</v>
      </c>
      <c r="Q8" s="21">
        <f t="shared" ref="Q8" si="3">P8*(1+Q9)</f>
        <v>429618.58653039375</v>
      </c>
      <c r="R8" s="21">
        <f t="shared" ref="R8" si="4" xml:space="preserve"> Q8*(1+R9)</f>
        <v>455395.70172221737</v>
      </c>
      <c r="S8" s="21">
        <f t="shared" ref="S8" si="5">R8*(1+S9)</f>
        <v>482719.44382555044</v>
      </c>
      <c r="T8" s="21">
        <f xml:space="preserve"> S8*(1+T9)</f>
        <v>511682.61045508349</v>
      </c>
      <c r="U8" s="21">
        <f t="shared" ref="U8" si="6">T8*(1+U9)</f>
        <v>542383.56708238856</v>
      </c>
      <c r="V8" s="21">
        <f t="shared" ref="V8" si="7" xml:space="preserve"> U8*(1+V9)</f>
        <v>574926.58110733191</v>
      </c>
    </row>
    <row r="9" spans="2:22" s="7" customFormat="1" ht="14" x14ac:dyDescent="0.3">
      <c r="B9" s="17" t="s">
        <v>57</v>
      </c>
      <c r="C9" s="22" t="str">
        <f t="shared" ref="C9:L9" si="8" xml:space="preserve"> IFERROR(C8/B8-1,"-")</f>
        <v>-</v>
      </c>
      <c r="D9" s="22" t="str">
        <f t="shared" si="8"/>
        <v>-</v>
      </c>
      <c r="E9" s="23" t="str">
        <f t="shared" si="8"/>
        <v>-</v>
      </c>
      <c r="F9" s="23">
        <f t="shared" si="8"/>
        <v>4.5040553117936533E-2</v>
      </c>
      <c r="G9" s="23">
        <f t="shared" si="8"/>
        <v>-3.1224487632134368E-2</v>
      </c>
      <c r="H9" s="23">
        <f t="shared" si="8"/>
        <v>0.13651337390010077</v>
      </c>
      <c r="I9" s="23">
        <f t="shared" si="8"/>
        <v>1.0669696809201934E-2</v>
      </c>
      <c r="J9" s="23">
        <f t="shared" si="8"/>
        <v>-1.9389539176873916E-3</v>
      </c>
      <c r="K9" s="23">
        <f t="shared" si="8"/>
        <v>1.6133651551313299E-3</v>
      </c>
      <c r="L9" s="23">
        <f t="shared" si="8"/>
        <v>-0.2350384582392131</v>
      </c>
      <c r="M9" s="24">
        <v>0.06</v>
      </c>
      <c r="N9" s="24">
        <v>0.06</v>
      </c>
      <c r="O9" s="24">
        <v>0.06</v>
      </c>
      <c r="P9" s="24">
        <v>0.06</v>
      </c>
      <c r="Q9" s="24">
        <v>0.06</v>
      </c>
      <c r="R9" s="24">
        <v>0.06</v>
      </c>
      <c r="S9" s="24">
        <v>0.06</v>
      </c>
      <c r="T9" s="24">
        <v>0.06</v>
      </c>
      <c r="U9" s="24">
        <v>0.06</v>
      </c>
      <c r="V9" s="24">
        <v>0.06</v>
      </c>
    </row>
    <row r="10" spans="2:22" s="13" customFormat="1" x14ac:dyDescent="0.25">
      <c r="B10" s="14" t="s">
        <v>5</v>
      </c>
      <c r="C10" s="20">
        <f t="shared" ref="C10:L10" si="9" xml:space="preserve"> IFERROR(C22*C16, "-")</f>
        <v>0</v>
      </c>
      <c r="D10" s="20">
        <f t="shared" si="9"/>
        <v>0</v>
      </c>
      <c r="E10" s="21">
        <f t="shared" si="9"/>
        <v>9936.0000000000018</v>
      </c>
      <c r="F10" s="21">
        <f t="shared" si="9"/>
        <v>5811.0000000000009</v>
      </c>
      <c r="G10" s="21">
        <f t="shared" si="9"/>
        <v>6896</v>
      </c>
      <c r="H10" s="21">
        <f t="shared" si="9"/>
        <v>8604.0000000000018</v>
      </c>
      <c r="I10" s="21">
        <f t="shared" si="9"/>
        <v>10458</v>
      </c>
      <c r="J10" s="21">
        <f t="shared" si="9"/>
        <v>9500</v>
      </c>
      <c r="K10" s="21">
        <f t="shared" si="9"/>
        <v>11316</v>
      </c>
      <c r="L10" s="21">
        <f t="shared" si="9"/>
        <v>7068</v>
      </c>
      <c r="M10" s="21">
        <f>L10*(1+M11)</f>
        <v>7492.08</v>
      </c>
      <c r="N10" s="21">
        <f>M10*(1+N11)</f>
        <v>7941.6048000000001</v>
      </c>
      <c r="O10" s="21">
        <f t="shared" ref="O10:V10" si="10">N10*(1+O11)</f>
        <v>8418.1010880000013</v>
      </c>
      <c r="P10" s="21">
        <f t="shared" si="10"/>
        <v>8923.1871532800014</v>
      </c>
      <c r="Q10" s="21">
        <f t="shared" si="10"/>
        <v>9458.5783824768023</v>
      </c>
      <c r="R10" s="21">
        <f t="shared" si="10"/>
        <v>10026.093085425411</v>
      </c>
      <c r="S10" s="21">
        <f t="shared" si="10"/>
        <v>10627.658670550936</v>
      </c>
      <c r="T10" s="21">
        <f t="shared" si="10"/>
        <v>11265.318190783993</v>
      </c>
      <c r="U10" s="21">
        <f t="shared" si="10"/>
        <v>11941.237282231034</v>
      </c>
      <c r="V10" s="21">
        <f t="shared" si="10"/>
        <v>12657.711519164895</v>
      </c>
    </row>
    <row r="11" spans="2:22" s="7" customFormat="1" ht="14" x14ac:dyDescent="0.3">
      <c r="B11" s="17" t="s">
        <v>57</v>
      </c>
      <c r="C11" s="22" t="str">
        <f t="shared" ref="C11:L11" si="11" xml:space="preserve"> IFERROR(C10/B10-1,"-")</f>
        <v>-</v>
      </c>
      <c r="D11" s="22" t="str">
        <f t="shared" si="11"/>
        <v>-</v>
      </c>
      <c r="E11" s="23" t="str">
        <f t="shared" si="11"/>
        <v>-</v>
      </c>
      <c r="F11" s="23">
        <f t="shared" si="11"/>
        <v>-0.41515700483091789</v>
      </c>
      <c r="G11" s="23">
        <f t="shared" si="11"/>
        <v>0.18671485114438124</v>
      </c>
      <c r="H11" s="23">
        <f t="shared" si="11"/>
        <v>0.24767981438515108</v>
      </c>
      <c r="I11" s="23">
        <f t="shared" si="11"/>
        <v>0.21548117154811686</v>
      </c>
      <c r="J11" s="23">
        <f t="shared" si="11"/>
        <v>-9.1604513291260292E-2</v>
      </c>
      <c r="K11" s="23">
        <f t="shared" si="11"/>
        <v>0.19115789473684219</v>
      </c>
      <c r="L11" s="23">
        <f t="shared" si="11"/>
        <v>-0.37539766702014843</v>
      </c>
      <c r="M11" s="24">
        <v>0.06</v>
      </c>
      <c r="N11" s="24">
        <v>0.06</v>
      </c>
      <c r="O11" s="24">
        <v>0.06</v>
      </c>
      <c r="P11" s="24">
        <v>0.06</v>
      </c>
      <c r="Q11" s="24">
        <v>0.06</v>
      </c>
      <c r="R11" s="24">
        <v>0.06</v>
      </c>
      <c r="S11" s="24">
        <v>0.06</v>
      </c>
      <c r="T11" s="24">
        <v>0.06</v>
      </c>
      <c r="U11" s="24">
        <v>0.06</v>
      </c>
      <c r="V11" s="24">
        <v>0.06</v>
      </c>
    </row>
    <row r="12" spans="2:22" s="13" customFormat="1" x14ac:dyDescent="0.25">
      <c r="B12" s="14" t="s">
        <v>7</v>
      </c>
      <c r="C12" s="20">
        <f t="shared" ref="C12:L12" si="12" xml:space="preserve"> IFERROR(C23*C16, "-")</f>
        <v>0</v>
      </c>
      <c r="D12" s="20">
        <f t="shared" si="12"/>
        <v>0</v>
      </c>
      <c r="E12" s="21">
        <f t="shared" si="12"/>
        <v>160632.00000000003</v>
      </c>
      <c r="F12" s="21">
        <f t="shared" si="12"/>
        <v>41124</v>
      </c>
      <c r="G12" s="21">
        <f t="shared" si="12"/>
        <v>37066</v>
      </c>
      <c r="H12" s="21">
        <f t="shared" si="12"/>
        <v>32026.000000000004</v>
      </c>
      <c r="I12" s="21">
        <f t="shared" si="12"/>
        <v>41334</v>
      </c>
      <c r="J12" s="21">
        <f t="shared" si="12"/>
        <v>44500.000000000007</v>
      </c>
      <c r="K12" s="21">
        <f t="shared" si="12"/>
        <v>37884</v>
      </c>
      <c r="L12" s="21">
        <f t="shared" si="12"/>
        <v>28272</v>
      </c>
      <c r="M12" s="21">
        <f>L12*(1+M13)</f>
        <v>29968.32</v>
      </c>
      <c r="N12" s="21">
        <f>M12*(1+N13)</f>
        <v>31766.4192</v>
      </c>
      <c r="O12" s="21">
        <f t="shared" ref="O12:V12" si="13">N12*(1+O13)</f>
        <v>33672.404352000005</v>
      </c>
      <c r="P12" s="21">
        <f t="shared" si="13"/>
        <v>35692.748613120006</v>
      </c>
      <c r="Q12" s="21">
        <f t="shared" si="13"/>
        <v>37834.313529907209</v>
      </c>
      <c r="R12" s="21">
        <f t="shared" si="13"/>
        <v>40104.372341701644</v>
      </c>
      <c r="S12" s="21">
        <f t="shared" si="13"/>
        <v>42510.634682203745</v>
      </c>
      <c r="T12" s="21">
        <f t="shared" si="13"/>
        <v>45061.272763135974</v>
      </c>
      <c r="U12" s="21">
        <f t="shared" si="13"/>
        <v>47764.949128924134</v>
      </c>
      <c r="V12" s="21">
        <f t="shared" si="13"/>
        <v>50630.846076659582</v>
      </c>
    </row>
    <row r="13" spans="2:22" s="7" customFormat="1" ht="14" x14ac:dyDescent="0.3">
      <c r="B13" s="17" t="s">
        <v>57</v>
      </c>
      <c r="C13" s="22" t="str">
        <f t="shared" ref="C13:L13" si="14" xml:space="preserve"> IFERROR(C12/B12-1,"-")</f>
        <v>-</v>
      </c>
      <c r="D13" s="22" t="str">
        <f t="shared" si="14"/>
        <v>-</v>
      </c>
      <c r="E13" s="23" t="str">
        <f t="shared" si="14"/>
        <v>-</v>
      </c>
      <c r="F13" s="23">
        <f t="shared" si="14"/>
        <v>-0.74398625429553267</v>
      </c>
      <c r="G13" s="23">
        <f t="shared" si="14"/>
        <v>-9.8677171481373449E-2</v>
      </c>
      <c r="H13" s="23">
        <f t="shared" si="14"/>
        <v>-0.13597366859116167</v>
      </c>
      <c r="I13" s="23">
        <f t="shared" si="14"/>
        <v>0.29063885592955718</v>
      </c>
      <c r="J13" s="23">
        <f t="shared" si="14"/>
        <v>7.6595538781632833E-2</v>
      </c>
      <c r="K13" s="23">
        <f t="shared" si="14"/>
        <v>-0.14867415730337097</v>
      </c>
      <c r="L13" s="23">
        <f t="shared" si="14"/>
        <v>-0.25372188786822936</v>
      </c>
      <c r="M13" s="24">
        <v>0.06</v>
      </c>
      <c r="N13" s="24">
        <v>0.06</v>
      </c>
      <c r="O13" s="24">
        <v>0.06</v>
      </c>
      <c r="P13" s="24">
        <v>0.06</v>
      </c>
      <c r="Q13" s="24">
        <v>0.06</v>
      </c>
      <c r="R13" s="24">
        <v>0.06</v>
      </c>
      <c r="S13" s="24">
        <v>0.06</v>
      </c>
      <c r="T13" s="24">
        <v>0.06</v>
      </c>
      <c r="U13" s="24">
        <v>0.06</v>
      </c>
      <c r="V13" s="24">
        <v>0.06</v>
      </c>
    </row>
    <row r="14" spans="2:22" s="13" customFormat="1" x14ac:dyDescent="0.25">
      <c r="B14" s="14" t="s">
        <v>9</v>
      </c>
      <c r="C14" s="20">
        <f t="shared" ref="C14:L14" si="15" xml:space="preserve"> IFERROR(C24*C16, "-")</f>
        <v>0</v>
      </c>
      <c r="D14" s="20">
        <f t="shared" si="15"/>
        <v>0</v>
      </c>
      <c r="E14" s="21">
        <f t="shared" si="15"/>
        <v>20424.000000000004</v>
      </c>
      <c r="F14" s="21">
        <f t="shared" si="15"/>
        <v>22797</v>
      </c>
      <c r="G14" s="21">
        <f t="shared" si="15"/>
        <v>21550</v>
      </c>
      <c r="H14" s="21">
        <f t="shared" si="15"/>
        <v>21510</v>
      </c>
      <c r="I14" s="21">
        <f t="shared" si="15"/>
        <v>26394</v>
      </c>
      <c r="J14" s="21">
        <f t="shared" si="15"/>
        <v>27000.000000000004</v>
      </c>
      <c r="K14" s="21">
        <f t="shared" si="15"/>
        <v>23124</v>
      </c>
      <c r="L14" s="21">
        <f t="shared" si="15"/>
        <v>15995.999999999998</v>
      </c>
      <c r="M14" s="21">
        <f>L14*(1+M15)</f>
        <v>16955.759999999998</v>
      </c>
      <c r="N14" s="21">
        <f>M14*(1+N15)</f>
        <v>17973.105599999999</v>
      </c>
      <c r="O14" s="21">
        <f t="shared" ref="O14:V14" si="16">N14*(1+O15)</f>
        <v>19051.491935999999</v>
      </c>
      <c r="P14" s="21">
        <f t="shared" si="16"/>
        <v>20194.58145216</v>
      </c>
      <c r="Q14" s="21">
        <f t="shared" si="16"/>
        <v>21406.256339289601</v>
      </c>
      <c r="R14" s="21">
        <f t="shared" si="16"/>
        <v>22690.631719646979</v>
      </c>
      <c r="S14" s="21">
        <f t="shared" si="16"/>
        <v>24052.069622825798</v>
      </c>
      <c r="T14" s="21">
        <f t="shared" si="16"/>
        <v>25495.193800195346</v>
      </c>
      <c r="U14" s="21">
        <f t="shared" si="16"/>
        <v>27024.905428207068</v>
      </c>
      <c r="V14" s="21">
        <f t="shared" si="16"/>
        <v>28646.399753899495</v>
      </c>
    </row>
    <row r="15" spans="2:22" s="7" customFormat="1" ht="14" x14ac:dyDescent="0.3">
      <c r="B15" s="17" t="s">
        <v>57</v>
      </c>
      <c r="C15" s="22" t="str">
        <f t="shared" ref="C15:L15" si="17" xml:space="preserve"> IFERROR(C14/B14-1,"-")</f>
        <v>-</v>
      </c>
      <c r="D15" s="22" t="str">
        <f t="shared" si="17"/>
        <v>-</v>
      </c>
      <c r="E15" s="23" t="str">
        <f t="shared" si="17"/>
        <v>-</v>
      </c>
      <c r="F15" s="23">
        <f t="shared" si="17"/>
        <v>0.1161868390129257</v>
      </c>
      <c r="G15" s="23">
        <f t="shared" si="17"/>
        <v>-5.4700179848225616E-2</v>
      </c>
      <c r="H15" s="23">
        <f t="shared" si="17"/>
        <v>-1.856148491879317E-3</v>
      </c>
      <c r="I15" s="23">
        <f t="shared" si="17"/>
        <v>0.22705718270571817</v>
      </c>
      <c r="J15" s="23">
        <f t="shared" si="17"/>
        <v>2.2959763582632631E-2</v>
      </c>
      <c r="K15" s="23">
        <f t="shared" si="17"/>
        <v>-0.14355555555555566</v>
      </c>
      <c r="L15" s="23">
        <f t="shared" si="17"/>
        <v>-0.30825116761805926</v>
      </c>
      <c r="M15" s="24">
        <v>0.06</v>
      </c>
      <c r="N15" s="24">
        <v>0.06</v>
      </c>
      <c r="O15" s="24">
        <v>0.06</v>
      </c>
      <c r="P15" s="24">
        <v>0.06</v>
      </c>
      <c r="Q15" s="24">
        <v>0.06</v>
      </c>
      <c r="R15" s="24">
        <v>0.06</v>
      </c>
      <c r="S15" s="24">
        <v>0.06</v>
      </c>
      <c r="T15" s="24">
        <v>0.06</v>
      </c>
      <c r="U15" s="24">
        <v>0.06</v>
      </c>
      <c r="V15" s="24">
        <v>0.06</v>
      </c>
    </row>
    <row r="16" spans="2:22" s="13" customFormat="1" x14ac:dyDescent="0.25">
      <c r="B16" s="14" t="s">
        <v>58</v>
      </c>
      <c r="C16" s="20">
        <f xml:space="preserve"> '2011 (2)'!C5 * 1000</f>
        <v>441000</v>
      </c>
      <c r="D16" s="20">
        <f xml:space="preserve"> '2012 (2)'!C5 * 1000</f>
        <v>437000</v>
      </c>
      <c r="E16" s="21">
        <f xml:space="preserve"> '2013 (2)'!C4 * 1000</f>
        <v>552000</v>
      </c>
      <c r="F16" s="21">
        <f xml:space="preserve"> '2014 (2)'!C4 * 1000</f>
        <v>447000</v>
      </c>
      <c r="G16" s="21">
        <f xml:space="preserve"> '2015 (2)'!C4 * 1000</f>
        <v>431000</v>
      </c>
      <c r="H16" s="21">
        <f xml:space="preserve"> '2016 (2)'!C4 * 1000</f>
        <v>478000</v>
      </c>
      <c r="I16" s="21">
        <f xml:space="preserve"> '2017 (2)'!C4 * 1000</f>
        <v>498000</v>
      </c>
      <c r="J16" s="21">
        <f xml:space="preserve"> '2018 (2)'!C4 * 1000</f>
        <v>500000</v>
      </c>
      <c r="K16" s="21">
        <f xml:space="preserve"> '2019 (2)'!C4 * 1000</f>
        <v>492000</v>
      </c>
      <c r="L16" s="21">
        <f xml:space="preserve"> '2020 (2)'!C4 * 1000</f>
        <v>372000</v>
      </c>
      <c r="M16" s="21">
        <f>M8+M10+M12+M14</f>
        <v>394714.32000000007</v>
      </c>
      <c r="N16" s="21">
        <f t="shared" ref="N16:V16" si="18">N8+N10+N12+N14</f>
        <v>418397.17920000001</v>
      </c>
      <c r="O16" s="21">
        <f t="shared" si="18"/>
        <v>443501.00995200005</v>
      </c>
      <c r="P16" s="21">
        <f t="shared" si="18"/>
        <v>470111.07054912014</v>
      </c>
      <c r="Q16" s="21">
        <f t="shared" si="18"/>
        <v>498317.73478206736</v>
      </c>
      <c r="R16" s="21">
        <f t="shared" si="18"/>
        <v>528216.79886899143</v>
      </c>
      <c r="S16" s="21">
        <f t="shared" si="18"/>
        <v>559909.80680113088</v>
      </c>
      <c r="T16" s="21">
        <f t="shared" si="18"/>
        <v>593504.39520919882</v>
      </c>
      <c r="U16" s="21">
        <f t="shared" si="18"/>
        <v>629114.65892175073</v>
      </c>
      <c r="V16" s="21">
        <f t="shared" si="18"/>
        <v>666861.53845705593</v>
      </c>
    </row>
    <row r="17" spans="2:22" s="7" customFormat="1" ht="13" x14ac:dyDescent="0.3">
      <c r="B17" s="17" t="s">
        <v>57</v>
      </c>
      <c r="C17" s="22" t="str">
        <f t="shared" ref="C17:L17" si="19" xml:space="preserve"> IFERROR(C16/B16-1,"")</f>
        <v/>
      </c>
      <c r="D17" s="22">
        <f t="shared" si="19"/>
        <v>-9.0702947845805459E-3</v>
      </c>
      <c r="E17" s="23">
        <f t="shared" si="19"/>
        <v>0.26315789473684204</v>
      </c>
      <c r="F17" s="23">
        <f t="shared" si="19"/>
        <v>-0.19021739130434778</v>
      </c>
      <c r="G17" s="23">
        <f t="shared" si="19"/>
        <v>-3.5794183445190142E-2</v>
      </c>
      <c r="H17" s="23">
        <f t="shared" si="19"/>
        <v>0.10904872389791187</v>
      </c>
      <c r="I17" s="23">
        <f t="shared" si="19"/>
        <v>4.1841004184100417E-2</v>
      </c>
      <c r="J17" s="23">
        <f t="shared" si="19"/>
        <v>4.0160642570281624E-3</v>
      </c>
      <c r="K17" s="23">
        <f t="shared" si="19"/>
        <v>-1.6000000000000014E-2</v>
      </c>
      <c r="L17" s="23">
        <f t="shared" si="19"/>
        <v>-0.24390243902439024</v>
      </c>
      <c r="M17" s="25">
        <f t="shared" ref="M17:V17" si="20">IFERROR(M16/L16-1,"")</f>
        <v>6.1060000000000114E-2</v>
      </c>
      <c r="N17" s="25">
        <f t="shared" si="20"/>
        <v>5.9999999999999831E-2</v>
      </c>
      <c r="O17" s="25">
        <f t="shared" si="20"/>
        <v>6.0000000000000053E-2</v>
      </c>
      <c r="P17" s="25">
        <f t="shared" si="20"/>
        <v>6.0000000000000275E-2</v>
      </c>
      <c r="Q17" s="25">
        <f t="shared" si="20"/>
        <v>6.0000000000000053E-2</v>
      </c>
      <c r="R17" s="25">
        <f t="shared" si="20"/>
        <v>6.0000000000000053E-2</v>
      </c>
      <c r="S17" s="25">
        <f t="shared" si="20"/>
        <v>5.9999999999999831E-2</v>
      </c>
      <c r="T17" s="25">
        <f t="shared" si="20"/>
        <v>6.0000000000000053E-2</v>
      </c>
      <c r="U17" s="25">
        <f t="shared" si="20"/>
        <v>6.0000000000000053E-2</v>
      </c>
      <c r="V17" s="25">
        <f t="shared" si="20"/>
        <v>6.0000000000000275E-2</v>
      </c>
    </row>
    <row r="20" spans="2:22" s="6" customFormat="1" ht="14" x14ac:dyDescent="0.3">
      <c r="B20" s="18" t="s">
        <v>59</v>
      </c>
      <c r="C20" s="12"/>
      <c r="D20" s="12"/>
    </row>
    <row r="21" spans="2:22" x14ac:dyDescent="0.25">
      <c r="B21" s="14" t="s">
        <v>56</v>
      </c>
      <c r="C21" s="11">
        <f xml:space="preserve"> '2011'!J4</f>
        <v>0</v>
      </c>
      <c r="D21" s="11">
        <f xml:space="preserve"> '2012'!J4</f>
        <v>0</v>
      </c>
      <c r="E21" s="8">
        <f xml:space="preserve"> '2013'!J4</f>
        <v>0.65400000000000003</v>
      </c>
      <c r="F21" s="8">
        <f xml:space="preserve"> '2014'!J4</f>
        <v>0.84400000000000008</v>
      </c>
      <c r="G21" s="8">
        <f xml:space="preserve"> '2015'!J4</f>
        <v>0.84799999999999998</v>
      </c>
      <c r="H21" s="8">
        <f xml:space="preserve"> '2016'!J4</f>
        <v>0.86900000000000011</v>
      </c>
      <c r="I21" s="8">
        <f xml:space="preserve"> '2017'!J4</f>
        <v>0.84299999999999997</v>
      </c>
      <c r="J21" s="8">
        <f xml:space="preserve"> '2018'!J4</f>
        <v>0.83799999999999997</v>
      </c>
      <c r="K21" s="8">
        <f xml:space="preserve"> '2019'!J4</f>
        <v>0.85299999999999998</v>
      </c>
      <c r="L21" s="8">
        <f xml:space="preserve"> '2020'!J4</f>
        <v>0.86299999999999999</v>
      </c>
    </row>
    <row r="22" spans="2:22" x14ac:dyDescent="0.25">
      <c r="B22" s="14" t="s">
        <v>5</v>
      </c>
      <c r="C22" s="11">
        <f xml:space="preserve"> '2011'!J5</f>
        <v>0</v>
      </c>
      <c r="D22" s="11">
        <f xml:space="preserve"> '2012'!J5</f>
        <v>0</v>
      </c>
      <c r="E22" s="8">
        <f xml:space="preserve"> '2013'!J5</f>
        <v>1.8000000000000002E-2</v>
      </c>
      <c r="F22" s="8">
        <f xml:space="preserve"> '2014'!J5</f>
        <v>1.3000000000000001E-2</v>
      </c>
      <c r="G22" s="8">
        <f xml:space="preserve"> '2015'!J5</f>
        <v>1.6E-2</v>
      </c>
      <c r="H22" s="8">
        <f xml:space="preserve"> '2016'!J5</f>
        <v>1.8000000000000002E-2</v>
      </c>
      <c r="I22" s="8">
        <f xml:space="preserve"> '2017'!J5</f>
        <v>2.1000000000000001E-2</v>
      </c>
      <c r="J22" s="8">
        <f xml:space="preserve"> '2018'!J5</f>
        <v>1.9E-2</v>
      </c>
      <c r="K22" s="8">
        <f xml:space="preserve"> '2019'!J5</f>
        <v>2.3E-2</v>
      </c>
      <c r="L22" s="8">
        <f xml:space="preserve"> '2020'!J5</f>
        <v>1.9E-2</v>
      </c>
    </row>
    <row r="23" spans="2:22" x14ac:dyDescent="0.25">
      <c r="B23" s="14" t="s">
        <v>7</v>
      </c>
      <c r="C23" s="11">
        <f xml:space="preserve"> '2011'!J6</f>
        <v>0</v>
      </c>
      <c r="D23" s="11">
        <f xml:space="preserve"> '2012'!J6</f>
        <v>0</v>
      </c>
      <c r="E23" s="8">
        <f xml:space="preserve"> '2013'!J6</f>
        <v>0.29100000000000004</v>
      </c>
      <c r="F23" s="8">
        <f xml:space="preserve"> '2014'!J6</f>
        <v>9.1999999999999998E-2</v>
      </c>
      <c r="G23" s="8">
        <f xml:space="preserve"> '2015'!J6</f>
        <v>8.5999999999999993E-2</v>
      </c>
      <c r="H23" s="8">
        <f xml:space="preserve"> '2016'!J6</f>
        <v>6.7000000000000004E-2</v>
      </c>
      <c r="I23" s="8">
        <f xml:space="preserve"> '2017'!J6</f>
        <v>8.3000000000000004E-2</v>
      </c>
      <c r="J23" s="8">
        <f xml:space="preserve"> '2018'!J6</f>
        <v>8.900000000000001E-2</v>
      </c>
      <c r="K23" s="8">
        <f xml:space="preserve"> '2019'!J6</f>
        <v>7.6999999999999999E-2</v>
      </c>
      <c r="L23" s="8">
        <f xml:space="preserve"> '2020'!J6</f>
        <v>7.5999999999999998E-2</v>
      </c>
    </row>
    <row r="24" spans="2:22" x14ac:dyDescent="0.25">
      <c r="B24" s="14" t="s">
        <v>9</v>
      </c>
      <c r="C24" s="11">
        <f xml:space="preserve"> '2011'!J7</f>
        <v>0</v>
      </c>
      <c r="D24" s="11">
        <f xml:space="preserve"> '2012'!J7</f>
        <v>0</v>
      </c>
      <c r="E24" s="8">
        <f xml:space="preserve"> '2013'!J7</f>
        <v>3.7000000000000005E-2</v>
      </c>
      <c r="F24" s="8">
        <f xml:space="preserve"> '2014'!J7</f>
        <v>5.0999999999999997E-2</v>
      </c>
      <c r="G24" s="8">
        <f xml:space="preserve"> '2015'!J7</f>
        <v>0.05</v>
      </c>
      <c r="H24" s="8">
        <f xml:space="preserve"> '2016'!J7</f>
        <v>4.4999999999999998E-2</v>
      </c>
      <c r="I24" s="8">
        <f xml:space="preserve"> '2017'!J7</f>
        <v>5.2999999999999999E-2</v>
      </c>
      <c r="J24" s="8">
        <f xml:space="preserve"> '2018'!J7</f>
        <v>5.4000000000000006E-2</v>
      </c>
      <c r="K24" s="8">
        <f xml:space="preserve"> '2019'!J7</f>
        <v>4.7E-2</v>
      </c>
      <c r="L24" s="8">
        <f xml:space="preserve"> '2020'!J7</f>
        <v>4.2999999999999997E-2</v>
      </c>
    </row>
    <row r="25" spans="2:22" x14ac:dyDescent="0.25">
      <c r="B25" s="14" t="s">
        <v>58</v>
      </c>
      <c r="E25" s="8">
        <f>SUM(E21:E24)</f>
        <v>1</v>
      </c>
      <c r="F25" s="8">
        <f t="shared" ref="F25:L25" si="21">SUM(F21:F24)</f>
        <v>1</v>
      </c>
      <c r="G25" s="8">
        <f t="shared" si="21"/>
        <v>1</v>
      </c>
      <c r="H25" s="8">
        <f t="shared" si="21"/>
        <v>0.99900000000000022</v>
      </c>
      <c r="I25" s="8">
        <f t="shared" si="21"/>
        <v>1</v>
      </c>
      <c r="J25" s="8">
        <f t="shared" si="21"/>
        <v>1</v>
      </c>
      <c r="K25" s="8">
        <f t="shared" si="21"/>
        <v>1</v>
      </c>
      <c r="L25" s="8">
        <f t="shared" si="21"/>
        <v>1.0009999999999999</v>
      </c>
    </row>
    <row r="28" spans="2:22" s="6" customFormat="1" ht="14" x14ac:dyDescent="0.3">
      <c r="B28" s="19" t="s">
        <v>60</v>
      </c>
      <c r="C28" s="12"/>
      <c r="D28" s="12"/>
    </row>
    <row r="30" spans="2:22" x14ac:dyDescent="0.25">
      <c r="B30" t="s">
        <v>11</v>
      </c>
      <c r="C30" s="27">
        <v>76965</v>
      </c>
      <c r="D30" s="27">
        <v>78633</v>
      </c>
      <c r="E30" s="27">
        <v>91739</v>
      </c>
      <c r="F30" s="27">
        <v>69695</v>
      </c>
      <c r="G30" s="27">
        <v>81019</v>
      </c>
      <c r="H30" s="27">
        <v>63367</v>
      </c>
      <c r="I30" s="27">
        <v>80328</v>
      </c>
      <c r="J30" s="27">
        <v>88950</v>
      </c>
      <c r="K30" s="27">
        <v>68010</v>
      </c>
      <c r="L30" s="27">
        <v>36343</v>
      </c>
    </row>
    <row r="31" spans="2:22" x14ac:dyDescent="0.25">
      <c r="B31" s="14" t="s">
        <v>57</v>
      </c>
      <c r="C31" s="7" t="str">
        <f>IFERROR(C30/B30-1,"")</f>
        <v/>
      </c>
      <c r="D31" s="7">
        <f>IFERROR(D30/C30-1,"")</f>
        <v>2.167218865718179E-2</v>
      </c>
      <c r="E31" s="7">
        <f t="shared" ref="E31:L31" si="22">IFERROR(E30/D30-1,"")</f>
        <v>0.16667302532015826</v>
      </c>
      <c r="F31" s="7">
        <f t="shared" si="22"/>
        <v>-0.24029038903846778</v>
      </c>
      <c r="G31" s="7">
        <f t="shared" si="22"/>
        <v>0.16247937441710314</v>
      </c>
      <c r="H31" s="7">
        <f t="shared" si="22"/>
        <v>-0.217874819486787</v>
      </c>
      <c r="I31" s="7">
        <f t="shared" si="22"/>
        <v>0.26766297915318704</v>
      </c>
      <c r="J31" s="7">
        <f t="shared" si="22"/>
        <v>0.10733492680011958</v>
      </c>
      <c r="K31" s="7">
        <f t="shared" si="22"/>
        <v>-0.23541315345699831</v>
      </c>
      <c r="L31" s="7">
        <f t="shared" si="22"/>
        <v>-0.46562270254374361</v>
      </c>
    </row>
    <row r="32" spans="2:22" x14ac:dyDescent="0.25">
      <c r="B32" t="s">
        <v>10</v>
      </c>
      <c r="C32" s="27">
        <v>70526</v>
      </c>
      <c r="D32" s="27">
        <v>70079</v>
      </c>
      <c r="E32" s="27">
        <v>71069</v>
      </c>
      <c r="F32" s="27">
        <v>71535</v>
      </c>
      <c r="G32" s="27">
        <v>76048</v>
      </c>
      <c r="H32" s="27">
        <v>71757</v>
      </c>
      <c r="I32" s="27">
        <v>71501</v>
      </c>
      <c r="J32" s="27">
        <v>71881</v>
      </c>
      <c r="K32" s="27">
        <v>66780</v>
      </c>
      <c r="L32" s="27">
        <v>48799</v>
      </c>
    </row>
    <row r="33" spans="2:12" x14ac:dyDescent="0.25">
      <c r="B33" s="14" t="s">
        <v>57</v>
      </c>
      <c r="C33" s="7" t="str">
        <f>IFERROR(C32/B32-1,"")</f>
        <v/>
      </c>
      <c r="D33" s="7">
        <f>IFERROR(D32/C32-1,"")</f>
        <v>-6.3380880809914553E-3</v>
      </c>
      <c r="E33" s="7">
        <f t="shared" ref="E33" si="23">IFERROR(E32/D32-1,"")</f>
        <v>1.4126913911442829E-2</v>
      </c>
      <c r="F33" s="7">
        <f t="shared" ref="F33" si="24">IFERROR(F32/E32-1,"")</f>
        <v>6.5570079781620549E-3</v>
      </c>
      <c r="G33" s="7">
        <f t="shared" ref="G33" si="25">IFERROR(G32/F32-1,"")</f>
        <v>6.3087998881666385E-2</v>
      </c>
      <c r="H33" s="7">
        <f t="shared" ref="H33" si="26">IFERROR(H32/G32-1,"")</f>
        <v>-5.6424889543446266E-2</v>
      </c>
      <c r="I33" s="7">
        <f t="shared" ref="I33" si="27">IFERROR(I32/H32-1,"")</f>
        <v>-3.5675961927059685E-3</v>
      </c>
      <c r="J33" s="7">
        <f t="shared" ref="J33" si="28">IFERROR(J32/I32-1,"")</f>
        <v>5.3146109844617317E-3</v>
      </c>
      <c r="K33" s="7">
        <f t="shared" ref="K33" si="29">IFERROR(K32/J32-1,"")</f>
        <v>-7.0964510788664614E-2</v>
      </c>
      <c r="L33" s="7">
        <f t="shared" ref="L33" si="30">IFERROR(L32/K32-1,"")</f>
        <v>-0.26925726265348904</v>
      </c>
    </row>
    <row r="34" spans="2:12" x14ac:dyDescent="0.25">
      <c r="B34" t="s">
        <v>6</v>
      </c>
      <c r="C34" s="27">
        <v>87450</v>
      </c>
      <c r="D34" s="27">
        <v>74561</v>
      </c>
      <c r="E34" s="27">
        <v>77792</v>
      </c>
      <c r="F34" s="27">
        <v>76564</v>
      </c>
      <c r="G34" s="27">
        <v>74302</v>
      </c>
      <c r="H34" s="27">
        <v>86841</v>
      </c>
      <c r="I34" s="27">
        <v>93167</v>
      </c>
      <c r="J34" s="27">
        <v>89154</v>
      </c>
      <c r="K34" s="27">
        <v>81466</v>
      </c>
      <c r="L34" s="27">
        <v>61998</v>
      </c>
    </row>
    <row r="35" spans="2:12" x14ac:dyDescent="0.25">
      <c r="B35" s="14" t="s">
        <v>57</v>
      </c>
      <c r="C35" s="7" t="str">
        <f>IFERROR(C34/B34-1,"")</f>
        <v/>
      </c>
      <c r="D35" s="7">
        <f>IFERROR(D34/C34-1,"")</f>
        <v>-0.1473870783304746</v>
      </c>
      <c r="E35" s="7">
        <f t="shared" ref="E35" si="31">IFERROR(E34/D34-1,"")</f>
        <v>4.3333646276203286E-2</v>
      </c>
      <c r="F35" s="7">
        <f t="shared" ref="F35" si="32">IFERROR(F34/E34-1,"")</f>
        <v>-1.5785684903331987E-2</v>
      </c>
      <c r="G35" s="7">
        <f t="shared" ref="G35" si="33">IFERROR(G34/F34-1,"")</f>
        <v>-2.9543910976438048E-2</v>
      </c>
      <c r="H35" s="7">
        <f t="shared" ref="H35" si="34">IFERROR(H34/G34-1,"")</f>
        <v>0.16875723399100973</v>
      </c>
      <c r="I35" s="7">
        <f t="shared" ref="I35" si="35">IFERROR(I34/H34-1,"")</f>
        <v>7.2845775612901731E-2</v>
      </c>
      <c r="J35" s="7">
        <f t="shared" ref="J35" si="36">IFERROR(J34/I34-1,"")</f>
        <v>-4.3073191151373313E-2</v>
      </c>
      <c r="K35" s="7">
        <f t="shared" ref="K35" si="37">IFERROR(K34/J34-1,"")</f>
        <v>-8.6232810642259516E-2</v>
      </c>
      <c r="L35" s="7">
        <f t="shared" ref="L35" si="38">IFERROR(L34/K34-1,"")</f>
        <v>-0.23897085900866621</v>
      </c>
    </row>
    <row r="36" spans="2:12" x14ac:dyDescent="0.25">
      <c r="B36" t="s">
        <v>2</v>
      </c>
      <c r="C36" s="27">
        <v>111754</v>
      </c>
      <c r="D36" s="27">
        <v>112492</v>
      </c>
      <c r="E36" s="27">
        <v>107033</v>
      </c>
      <c r="F36" s="27">
        <v>94336</v>
      </c>
      <c r="G36" s="27">
        <v>96341</v>
      </c>
      <c r="H36" s="27">
        <v>117554</v>
      </c>
      <c r="I36" s="27">
        <v>115553</v>
      </c>
      <c r="J36" s="27">
        <v>115525</v>
      </c>
      <c r="K36" s="27">
        <v>96533</v>
      </c>
      <c r="L36" s="27">
        <v>71813</v>
      </c>
    </row>
    <row r="37" spans="2:12" x14ac:dyDescent="0.25">
      <c r="B37" s="14" t="s">
        <v>57</v>
      </c>
      <c r="C37" s="7" t="str">
        <f>IFERROR(C36/B36-1,"")</f>
        <v/>
      </c>
      <c r="D37" s="7">
        <f>IFERROR(D36/C36-1,"")</f>
        <v>6.6037904683500237E-3</v>
      </c>
      <c r="E37" s="7">
        <f t="shared" ref="E37" si="39">IFERROR(E36/D36-1,"")</f>
        <v>-4.8527895317000302E-2</v>
      </c>
      <c r="F37" s="7">
        <f t="shared" ref="F37" si="40">IFERROR(F36/E36-1,"")</f>
        <v>-0.11862696551530838</v>
      </c>
      <c r="G37" s="7">
        <f t="shared" ref="G37" si="41">IFERROR(G36/F36-1,"")</f>
        <v>2.1253816146540094E-2</v>
      </c>
      <c r="H37" s="7">
        <f t="shared" ref="H37" si="42">IFERROR(H36/G36-1,"")</f>
        <v>0.22018662874580919</v>
      </c>
      <c r="I37" s="7">
        <f t="shared" ref="I37" si="43">IFERROR(I36/H36-1,"")</f>
        <v>-1.7021964373819642E-2</v>
      </c>
      <c r="J37" s="7">
        <f t="shared" ref="J37" si="44">IFERROR(J36/I36-1,"")</f>
        <v>-2.4231305115396395E-4</v>
      </c>
      <c r="K37" s="7">
        <f t="shared" ref="K37" si="45">IFERROR(K36/J36-1,"")</f>
        <v>-0.16439731659813894</v>
      </c>
      <c r="L37" s="7">
        <f t="shared" ref="L37" si="46">IFERROR(L36/K36-1,"")</f>
        <v>-0.25607823231433813</v>
      </c>
    </row>
    <row r="38" spans="2:12" x14ac:dyDescent="0.25">
      <c r="B38" t="s">
        <v>8</v>
      </c>
      <c r="C38" s="27"/>
      <c r="D38" s="27"/>
      <c r="E38" s="27"/>
      <c r="F38" s="27"/>
      <c r="G38" s="27"/>
      <c r="H38" s="27">
        <v>596</v>
      </c>
      <c r="I38" s="27">
        <v>36313</v>
      </c>
      <c r="J38" s="27">
        <v>67151</v>
      </c>
      <c r="K38" s="27">
        <v>72906</v>
      </c>
      <c r="L38" s="27">
        <v>58235</v>
      </c>
    </row>
    <row r="39" spans="2:12" x14ac:dyDescent="0.25">
      <c r="B39" s="14" t="s">
        <v>57</v>
      </c>
      <c r="C39" s="7" t="str">
        <f>IFERROR(C38/B38-1,"")</f>
        <v/>
      </c>
      <c r="D39" s="7" t="str">
        <f>IFERROR(D38/C38-1,"")</f>
        <v/>
      </c>
      <c r="E39" s="7" t="str">
        <f t="shared" ref="E39" si="47">IFERROR(E38/D38-1,"")</f>
        <v/>
      </c>
      <c r="F39" s="7" t="str">
        <f t="shared" ref="F39" si="48">IFERROR(F38/E38-1,"")</f>
        <v/>
      </c>
      <c r="G39" s="7" t="str">
        <f t="shared" ref="G39" si="49">IFERROR(G38/F38-1,"")</f>
        <v/>
      </c>
      <c r="H39" s="7" t="str">
        <f t="shared" ref="H39" si="50">IFERROR(H38/G38-1,"")</f>
        <v/>
      </c>
      <c r="I39" s="7">
        <f t="shared" ref="I39" si="51">IFERROR(I38/H38-1,"")</f>
        <v>59.927852348993291</v>
      </c>
      <c r="J39" s="7">
        <f t="shared" ref="J39" si="52">IFERROR(J38/I38-1,"")</f>
        <v>0.84922754936248723</v>
      </c>
      <c r="K39" s="7">
        <f t="shared" ref="K39" si="53">IFERROR(K38/J38-1,"")</f>
        <v>8.5702372265491267E-2</v>
      </c>
      <c r="L39" s="7">
        <f t="shared" ref="L39" si="54">IFERROR(L38/K38-1,"")</f>
        <v>-0.20123172304062764</v>
      </c>
    </row>
    <row r="40" spans="2:12" x14ac:dyDescent="0.25">
      <c r="B40" t="s">
        <v>45</v>
      </c>
      <c r="C40" s="27">
        <v>82284</v>
      </c>
      <c r="D40" s="27">
        <v>79694</v>
      </c>
      <c r="E40" s="27">
        <v>93334</v>
      </c>
      <c r="F40" s="27"/>
      <c r="G40" s="27"/>
      <c r="H40" s="27"/>
      <c r="I40" s="27"/>
      <c r="J40" s="27"/>
      <c r="K40" s="27"/>
      <c r="L40" s="27"/>
    </row>
    <row r="41" spans="2:12" x14ac:dyDescent="0.25">
      <c r="B41" s="14" t="s">
        <v>57</v>
      </c>
      <c r="C41" s="7" t="str">
        <f>IFERROR(C40/B40-1,"")</f>
        <v/>
      </c>
      <c r="D41" s="7">
        <f>IFERROR(D40/C40-1,"")</f>
        <v>-3.1476350201740333E-2</v>
      </c>
      <c r="E41" s="7">
        <f t="shared" ref="E41" si="55">IFERROR(E40/D40-1,"")</f>
        <v>0.1711546665997441</v>
      </c>
      <c r="F41" s="7">
        <f t="shared" ref="F41" si="56">IFERROR(F40/E40-1,"")</f>
        <v>-1</v>
      </c>
      <c r="G41" s="7" t="str">
        <f t="shared" ref="G41" si="57">IFERROR(G40/F40-1,"")</f>
        <v/>
      </c>
      <c r="H41" s="7" t="str">
        <f t="shared" ref="H41" si="58">IFERROR(H40/G40-1,"")</f>
        <v/>
      </c>
      <c r="I41" s="7" t="str">
        <f t="shared" ref="I41" si="59">IFERROR(I40/H40-1,"")</f>
        <v/>
      </c>
      <c r="J41" s="7" t="str">
        <f t="shared" ref="J41" si="60">IFERROR(J40/I40-1,"")</f>
        <v/>
      </c>
      <c r="K41" s="7" t="str">
        <f t="shared" ref="K41" si="61">IFERROR(K40/J40-1,"")</f>
        <v/>
      </c>
      <c r="L41" s="7" t="str">
        <f t="shared" ref="L41" si="62">IFERROR(L40/K40-1,"")</f>
        <v/>
      </c>
    </row>
    <row r="42" spans="2:12" x14ac:dyDescent="0.25">
      <c r="B42" t="s">
        <v>4</v>
      </c>
      <c r="C42" s="27">
        <v>78615</v>
      </c>
      <c r="D42" s="27">
        <v>71085</v>
      </c>
      <c r="E42" s="27">
        <v>69880</v>
      </c>
      <c r="F42" s="27">
        <v>83947</v>
      </c>
      <c r="G42" s="27">
        <v>82509</v>
      </c>
      <c r="H42" s="27">
        <v>81932</v>
      </c>
      <c r="I42" s="27">
        <v>92876</v>
      </c>
      <c r="J42" s="27">
        <v>86286</v>
      </c>
      <c r="K42" s="27">
        <v>91585</v>
      </c>
      <c r="L42" s="27">
        <v>66357</v>
      </c>
    </row>
    <row r="43" spans="2:12" x14ac:dyDescent="0.25">
      <c r="B43" s="14" t="s">
        <v>57</v>
      </c>
      <c r="C43" s="7" t="str">
        <f>IFERROR(C42/B42-1,"")</f>
        <v/>
      </c>
      <c r="D43" s="7">
        <f>IFERROR(D42/C42-1,"")</f>
        <v>-9.5783247471856514E-2</v>
      </c>
      <c r="E43" s="7">
        <f t="shared" ref="E43" si="63">IFERROR(E42/D42-1,"")</f>
        <v>-1.6951536892452657E-2</v>
      </c>
      <c r="F43" s="7">
        <f t="shared" ref="F43" si="64">IFERROR(F42/E42-1,"")</f>
        <v>0.20130223239839728</v>
      </c>
      <c r="G43" s="7">
        <f t="shared" ref="G43" si="65">IFERROR(G42/F42-1,"")</f>
        <v>-1.7129855742313627E-2</v>
      </c>
      <c r="H43" s="7">
        <f t="shared" ref="H43" si="66">IFERROR(H42/G42-1,"")</f>
        <v>-6.9931765019574099E-3</v>
      </c>
      <c r="I43" s="7">
        <f t="shared" ref="I43" si="67">IFERROR(I42/H42-1,"")</f>
        <v>0.13357418346921834</v>
      </c>
      <c r="J43" s="7">
        <f t="shared" ref="J43" si="68">IFERROR(J42/I42-1,"")</f>
        <v>-7.0954821482406616E-2</v>
      </c>
      <c r="K43" s="7">
        <f t="shared" ref="K43" si="69">IFERROR(K42/J42-1,"")</f>
        <v>6.1412048304475775E-2</v>
      </c>
      <c r="L43" s="7">
        <f t="shared" ref="L43" si="70">IFERROR(L42/K42-1,"")</f>
        <v>-0.27545995523284383</v>
      </c>
    </row>
    <row r="44" spans="2:12" x14ac:dyDescent="0.25">
      <c r="B44" t="s">
        <v>52</v>
      </c>
      <c r="C44" s="27">
        <v>507594</v>
      </c>
      <c r="D44" s="27">
        <v>486544</v>
      </c>
      <c r="E44" s="27">
        <v>510847</v>
      </c>
      <c r="F44" s="27">
        <v>396077</v>
      </c>
      <c r="G44" s="27">
        <v>410219</v>
      </c>
      <c r="H44" s="27">
        <v>422047</v>
      </c>
      <c r="I44" s="27">
        <v>489738</v>
      </c>
      <c r="J44" s="27">
        <v>518947</v>
      </c>
      <c r="K44" s="27">
        <v>477280</v>
      </c>
      <c r="L44" s="27">
        <v>343545</v>
      </c>
    </row>
    <row r="45" spans="2:12" x14ac:dyDescent="0.25">
      <c r="C45" s="7" t="str">
        <f>IFERROR(C44/B44-1,"")</f>
        <v/>
      </c>
      <c r="D45" s="7">
        <f>IFERROR(D44/C44-1,"")</f>
        <v>-4.1470151341426398E-2</v>
      </c>
      <c r="E45" s="7">
        <f t="shared" ref="E45" si="71">IFERROR(E44/D44-1,"")</f>
        <v>4.9950261435759202E-2</v>
      </c>
      <c r="F45" s="7">
        <f t="shared" ref="F45" si="72">IFERROR(F44/E44-1,"")</f>
        <v>-0.2246660937619287</v>
      </c>
      <c r="G45" s="7">
        <f t="shared" ref="G45" si="73">IFERROR(G44/F44-1,"")</f>
        <v>3.5705178538516513E-2</v>
      </c>
      <c r="H45" s="7">
        <f t="shared" ref="H45" si="74">IFERROR(H44/G44-1,"")</f>
        <v>2.883337924376983E-2</v>
      </c>
      <c r="I45" s="7">
        <f t="shared" ref="I45" si="75">IFERROR(I44/H44-1,"")</f>
        <v>0.16038735022402717</v>
      </c>
      <c r="J45" s="7">
        <f t="shared" ref="J45" si="76">IFERROR(J44/I44-1,"")</f>
        <v>5.9642094344322993E-2</v>
      </c>
      <c r="K45" s="7">
        <f t="shared" ref="K45" si="77">IFERROR(K44/J44-1,"")</f>
        <v>-8.0291436312378672E-2</v>
      </c>
      <c r="L45" s="7">
        <f t="shared" ref="L45" si="78">IFERROR(L44/K44-1,"")</f>
        <v>-0.28020239691585647</v>
      </c>
    </row>
  </sheetData>
  <mergeCells count="2">
    <mergeCell ref="C2:L2"/>
    <mergeCell ref="M2:V2"/>
  </mergeCells>
  <pageMargins left="0.7" right="0.7" top="0.75" bottom="0.75" header="0.3" footer="0.3"/>
  <pageSetup orientation="portrait" r:id="rId1"/>
  <ignoredErrors>
    <ignoredError sqref="C10:L17 N8:V1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7"/>
  <sheetViews>
    <sheetView workbookViewId="0">
      <selection activeCell="A4" sqref="A4:E9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  <c r="B1" s="1"/>
      <c r="C1" s="1"/>
      <c r="D1" s="1"/>
      <c r="E1" s="1"/>
    </row>
    <row r="2" spans="1:12" ht="15.75" customHeight="1" x14ac:dyDescent="0.25">
      <c r="A2" s="1" t="s">
        <v>1</v>
      </c>
      <c r="C2" s="1">
        <v>2020</v>
      </c>
      <c r="E2" s="1">
        <v>2019</v>
      </c>
    </row>
    <row r="4" spans="1:12" ht="15.75" customHeight="1" x14ac:dyDescent="0.25">
      <c r="A4" s="1" t="s">
        <v>11</v>
      </c>
      <c r="C4" s="2">
        <v>36343</v>
      </c>
      <c r="E4" s="2">
        <v>68010</v>
      </c>
      <c r="I4" s="1" t="s">
        <v>3</v>
      </c>
      <c r="J4" s="10">
        <v>0.86299999999999999</v>
      </c>
      <c r="K4" s="1"/>
      <c r="L4" s="9"/>
    </row>
    <row r="5" spans="1:12" ht="15.75" customHeight="1" x14ac:dyDescent="0.25">
      <c r="A5" s="1" t="s">
        <v>10</v>
      </c>
      <c r="C5" s="2">
        <v>48799</v>
      </c>
      <c r="E5" s="2">
        <v>66780</v>
      </c>
      <c r="I5" s="1" t="s">
        <v>5</v>
      </c>
      <c r="J5" s="10">
        <v>1.9E-2</v>
      </c>
      <c r="K5" s="1"/>
      <c r="L5" s="9"/>
    </row>
    <row r="6" spans="1:12" ht="15.75" customHeight="1" x14ac:dyDescent="0.25">
      <c r="A6" s="1" t="s">
        <v>6</v>
      </c>
      <c r="C6" s="2">
        <v>61998</v>
      </c>
      <c r="E6" s="2">
        <v>81466</v>
      </c>
      <c r="I6" s="1" t="s">
        <v>7</v>
      </c>
      <c r="J6" s="10">
        <v>7.5999999999999998E-2</v>
      </c>
      <c r="K6" s="1"/>
      <c r="L6" s="9"/>
    </row>
    <row r="7" spans="1:12" ht="15.75" customHeight="1" x14ac:dyDescent="0.25">
      <c r="A7" s="1" t="s">
        <v>2</v>
      </c>
      <c r="C7" s="2">
        <v>71813</v>
      </c>
      <c r="E7" s="2">
        <v>96533</v>
      </c>
      <c r="I7" s="1" t="s">
        <v>9</v>
      </c>
      <c r="J7" s="10">
        <v>4.2999999999999997E-2</v>
      </c>
      <c r="K7" s="1"/>
      <c r="L7" s="9"/>
    </row>
    <row r="8" spans="1:12" ht="15.75" customHeight="1" x14ac:dyDescent="0.25">
      <c r="A8" s="1" t="s">
        <v>8</v>
      </c>
      <c r="C8" s="2">
        <v>58235</v>
      </c>
      <c r="E8" s="2">
        <v>72906</v>
      </c>
    </row>
    <row r="9" spans="1:12" ht="15.75" customHeight="1" x14ac:dyDescent="0.25">
      <c r="A9" s="1" t="s">
        <v>4</v>
      </c>
      <c r="C9" s="2">
        <v>66357</v>
      </c>
      <c r="E9" s="2">
        <v>91585</v>
      </c>
    </row>
    <row r="10" spans="1:12" ht="15.75" customHeight="1" x14ac:dyDescent="0.25">
      <c r="A10" s="4" t="s">
        <v>52</v>
      </c>
      <c r="C10" s="2">
        <v>343545</v>
      </c>
      <c r="E10" s="2">
        <v>477280</v>
      </c>
    </row>
    <row r="11" spans="1:12" ht="15.75" customHeight="1" x14ac:dyDescent="0.25">
      <c r="A11" s="1"/>
    </row>
    <row r="12" spans="1:12" ht="15.75" customHeight="1" x14ac:dyDescent="0.25">
      <c r="A12" s="1"/>
    </row>
    <row r="13" spans="1:12" ht="15.75" customHeight="1" x14ac:dyDescent="0.25">
      <c r="A13" s="1"/>
    </row>
    <row r="14" spans="1:12" ht="15.75" customHeight="1" x14ac:dyDescent="0.25">
      <c r="A14" s="1"/>
    </row>
    <row r="15" spans="1:12" ht="15.75" customHeight="1" x14ac:dyDescent="0.25">
      <c r="A15" s="1"/>
    </row>
    <row r="16" spans="1:12" ht="15.75" customHeight="1" x14ac:dyDescent="0.25">
      <c r="A16" s="1"/>
    </row>
    <row r="17" spans="1:7" ht="15.75" customHeight="1" x14ac:dyDescent="0.25">
      <c r="A17" s="1"/>
    </row>
    <row r="18" spans="1:7" ht="15.75" customHeight="1" x14ac:dyDescent="0.25">
      <c r="A18" s="1"/>
    </row>
    <row r="19" spans="1:7" ht="15.75" customHeight="1" x14ac:dyDescent="0.25">
      <c r="A19" s="1"/>
      <c r="B19" s="1"/>
      <c r="C19" s="1"/>
      <c r="D19" s="1"/>
      <c r="E19" s="1"/>
      <c r="F19" s="1"/>
      <c r="G19" s="1"/>
    </row>
    <row r="20" spans="1:7" ht="15.75" customHeight="1" x14ac:dyDescent="0.25">
      <c r="C20" s="1"/>
      <c r="E20" s="1"/>
      <c r="G20" s="1"/>
    </row>
    <row r="22" spans="1:7" ht="12.5" x14ac:dyDescent="0.25">
      <c r="A22" s="1"/>
      <c r="C22" s="1"/>
      <c r="E22" s="1"/>
      <c r="G22" s="1"/>
    </row>
    <row r="23" spans="1:7" ht="12.5" x14ac:dyDescent="0.25">
      <c r="A23" s="1"/>
      <c r="C23" s="1"/>
      <c r="E23" s="1"/>
      <c r="G23" s="1"/>
    </row>
    <row r="24" spans="1:7" ht="12.5" x14ac:dyDescent="0.25">
      <c r="A24" s="1"/>
      <c r="C24" s="1"/>
      <c r="E24" s="1"/>
      <c r="G24" s="1"/>
    </row>
    <row r="25" spans="1:7" ht="12.5" x14ac:dyDescent="0.25">
      <c r="A25" s="1"/>
      <c r="C25" s="2"/>
      <c r="E25" s="2"/>
      <c r="G25" s="1"/>
    </row>
    <row r="26" spans="1:7" ht="12.5" x14ac:dyDescent="0.25">
      <c r="A26" s="1"/>
      <c r="C26" s="1"/>
      <c r="E26" s="1"/>
      <c r="G26" s="1"/>
    </row>
    <row r="27" spans="1:7" ht="12.5" x14ac:dyDescent="0.25">
      <c r="A27" s="1"/>
      <c r="C27" s="1"/>
      <c r="E27" s="1"/>
    </row>
  </sheetData>
  <sortState xmlns:xlrd2="http://schemas.microsoft.com/office/spreadsheetml/2017/richdata2" ref="A4:E9">
    <sortCondition ref="A4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7"/>
  <sheetViews>
    <sheetView topLeftCell="A2" workbookViewId="0">
      <selection activeCell="A4" sqref="A4:E9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  <c r="B1" s="1"/>
      <c r="C1" s="1"/>
      <c r="D1" s="1"/>
      <c r="E1" s="1"/>
    </row>
    <row r="2" spans="1:12" ht="15.75" customHeight="1" x14ac:dyDescent="0.25">
      <c r="A2" s="1" t="s">
        <v>1</v>
      </c>
      <c r="C2" s="1">
        <v>2019</v>
      </c>
      <c r="E2" s="1">
        <v>2018</v>
      </c>
    </row>
    <row r="4" spans="1:12" ht="15.75" customHeight="1" x14ac:dyDescent="0.25">
      <c r="A4" s="1" t="s">
        <v>11</v>
      </c>
      <c r="C4" s="2">
        <v>68010</v>
      </c>
      <c r="E4" s="2">
        <v>88950</v>
      </c>
      <c r="I4" s="1" t="s">
        <v>3</v>
      </c>
      <c r="J4" s="10">
        <v>0.85299999999999998</v>
      </c>
      <c r="K4" s="1"/>
      <c r="L4" s="9"/>
    </row>
    <row r="5" spans="1:12" ht="15.75" customHeight="1" x14ac:dyDescent="0.25">
      <c r="A5" s="1" t="s">
        <v>10</v>
      </c>
      <c r="C5" s="2">
        <v>66780</v>
      </c>
      <c r="E5" s="2">
        <v>71881</v>
      </c>
      <c r="I5" s="1" t="s">
        <v>5</v>
      </c>
      <c r="J5" s="10">
        <v>2.3E-2</v>
      </c>
      <c r="K5" s="1"/>
      <c r="L5" s="9"/>
    </row>
    <row r="6" spans="1:12" ht="15.75" customHeight="1" x14ac:dyDescent="0.25">
      <c r="A6" s="1" t="s">
        <v>6</v>
      </c>
      <c r="C6" s="2">
        <v>81466</v>
      </c>
      <c r="E6" s="2">
        <v>89154</v>
      </c>
      <c r="I6" s="1" t="s">
        <v>7</v>
      </c>
      <c r="J6" s="10">
        <v>7.6999999999999999E-2</v>
      </c>
      <c r="K6" s="1"/>
      <c r="L6" s="9"/>
    </row>
    <row r="7" spans="1:12" ht="15.75" customHeight="1" x14ac:dyDescent="0.25">
      <c r="A7" s="1" t="s">
        <v>2</v>
      </c>
      <c r="C7" s="2">
        <v>96533</v>
      </c>
      <c r="E7" s="2">
        <v>115525</v>
      </c>
      <c r="I7" s="1" t="s">
        <v>9</v>
      </c>
      <c r="J7" s="10">
        <v>4.7E-2</v>
      </c>
      <c r="K7" s="1"/>
      <c r="L7" s="9"/>
    </row>
    <row r="8" spans="1:12" ht="15.75" customHeight="1" x14ac:dyDescent="0.25">
      <c r="A8" s="1" t="s">
        <v>8</v>
      </c>
      <c r="C8" s="2">
        <v>72906</v>
      </c>
      <c r="E8" s="2">
        <v>67151</v>
      </c>
    </row>
    <row r="9" spans="1:12" ht="15.75" customHeight="1" x14ac:dyDescent="0.25">
      <c r="A9" s="1" t="s">
        <v>4</v>
      </c>
      <c r="C9" s="2">
        <v>91585</v>
      </c>
      <c r="E9" s="2">
        <v>86286</v>
      </c>
    </row>
    <row r="10" spans="1:12" ht="15.75" customHeight="1" x14ac:dyDescent="0.25">
      <c r="A10" s="4" t="s">
        <v>52</v>
      </c>
      <c r="C10" s="2">
        <v>477280</v>
      </c>
      <c r="E10" s="2">
        <v>518947</v>
      </c>
    </row>
    <row r="11" spans="1:12" ht="15.75" customHeight="1" x14ac:dyDescent="0.25">
      <c r="B11" s="1"/>
    </row>
    <row r="12" spans="1:12" ht="15.75" customHeight="1" x14ac:dyDescent="0.25">
      <c r="B12" s="1"/>
    </row>
    <row r="13" spans="1:12" ht="15.75" customHeight="1" x14ac:dyDescent="0.25">
      <c r="B13" s="1"/>
    </row>
    <row r="14" spans="1:12" ht="15.75" customHeight="1" x14ac:dyDescent="0.25">
      <c r="B14" s="1"/>
    </row>
    <row r="15" spans="1:12" ht="15.75" customHeight="1" x14ac:dyDescent="0.25">
      <c r="B15" s="1"/>
    </row>
    <row r="16" spans="1:12" ht="15.75" customHeight="1" x14ac:dyDescent="0.25">
      <c r="B16" s="1"/>
    </row>
    <row r="17" spans="1:7" ht="15.75" customHeight="1" x14ac:dyDescent="0.25">
      <c r="B17" s="1"/>
    </row>
    <row r="18" spans="1:7" ht="15.75" customHeight="1" x14ac:dyDescent="0.25">
      <c r="B18" s="1"/>
    </row>
    <row r="19" spans="1:7" ht="15.75" customHeight="1" x14ac:dyDescent="0.25">
      <c r="A19" s="1"/>
      <c r="B19" s="1"/>
      <c r="C19" s="1"/>
      <c r="D19" s="1"/>
      <c r="E19" s="1"/>
      <c r="F19" s="1"/>
      <c r="G19" s="1"/>
    </row>
    <row r="20" spans="1:7" ht="15.75" customHeight="1" x14ac:dyDescent="0.25">
      <c r="C20" s="1"/>
      <c r="E20" s="1"/>
      <c r="G20" s="1"/>
    </row>
    <row r="22" spans="1:7" ht="12.5" x14ac:dyDescent="0.25">
      <c r="A22" s="1"/>
      <c r="C22" s="1"/>
      <c r="E22" s="1"/>
      <c r="G22" s="1"/>
    </row>
    <row r="23" spans="1:7" ht="12.5" x14ac:dyDescent="0.25">
      <c r="A23" s="1"/>
      <c r="C23" s="1"/>
      <c r="E23" s="1"/>
      <c r="G23" s="1"/>
    </row>
    <row r="24" spans="1:7" ht="12.5" x14ac:dyDescent="0.25">
      <c r="A24" s="1"/>
      <c r="C24" s="1"/>
      <c r="E24" s="1"/>
      <c r="G24" s="1"/>
    </row>
    <row r="25" spans="1:7" ht="12.5" x14ac:dyDescent="0.25">
      <c r="A25" s="1"/>
      <c r="C25" s="2"/>
      <c r="E25" s="2"/>
      <c r="G25" s="1"/>
    </row>
    <row r="26" spans="1:7" ht="12.5" x14ac:dyDescent="0.25">
      <c r="A26" s="1"/>
      <c r="C26" s="1"/>
      <c r="E26" s="1"/>
      <c r="G26" s="1"/>
    </row>
    <row r="27" spans="1:7" ht="12.5" x14ac:dyDescent="0.25">
      <c r="A27" s="1"/>
      <c r="C27" s="1"/>
      <c r="E27" s="1"/>
    </row>
  </sheetData>
  <sortState xmlns:xlrd2="http://schemas.microsoft.com/office/spreadsheetml/2017/richdata2" ref="A4:E9">
    <sortCondition ref="A4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8"/>
  <sheetViews>
    <sheetView workbookViewId="0">
      <selection activeCell="A4" sqref="A4:E9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  <c r="B1" s="1"/>
      <c r="C1" s="1"/>
      <c r="D1" s="1"/>
      <c r="E1" s="1"/>
    </row>
    <row r="2" spans="1:12" ht="15.75" customHeight="1" x14ac:dyDescent="0.25">
      <c r="A2" s="1" t="s">
        <v>1</v>
      </c>
      <c r="C2" s="1">
        <v>2018</v>
      </c>
      <c r="E2" s="1">
        <v>2017</v>
      </c>
    </row>
    <row r="4" spans="1:12" ht="15.75" customHeight="1" x14ac:dyDescent="0.25">
      <c r="A4" s="1" t="s">
        <v>11</v>
      </c>
      <c r="C4" s="2">
        <v>88950</v>
      </c>
      <c r="E4" s="2">
        <v>80328</v>
      </c>
      <c r="I4" s="1" t="s">
        <v>3</v>
      </c>
      <c r="J4" s="10">
        <v>0.83799999999999997</v>
      </c>
      <c r="K4" s="1"/>
      <c r="L4" s="9"/>
    </row>
    <row r="5" spans="1:12" ht="15.75" customHeight="1" x14ac:dyDescent="0.25">
      <c r="A5" s="1" t="s">
        <v>10</v>
      </c>
      <c r="C5" s="2">
        <v>71881</v>
      </c>
      <c r="E5" s="2">
        <v>71501</v>
      </c>
      <c r="I5" s="1" t="s">
        <v>5</v>
      </c>
      <c r="J5" s="10">
        <v>1.9E-2</v>
      </c>
      <c r="K5" s="1"/>
      <c r="L5" s="9"/>
    </row>
    <row r="6" spans="1:12" ht="15.75" customHeight="1" x14ac:dyDescent="0.25">
      <c r="A6" s="1" t="s">
        <v>6</v>
      </c>
      <c r="C6" s="2">
        <v>89154</v>
      </c>
      <c r="E6" s="2">
        <v>93167</v>
      </c>
      <c r="I6" s="1" t="s">
        <v>7</v>
      </c>
      <c r="J6" s="10">
        <v>8.900000000000001E-2</v>
      </c>
      <c r="K6" s="1"/>
      <c r="L6" s="9"/>
    </row>
    <row r="7" spans="1:12" ht="15.75" customHeight="1" x14ac:dyDescent="0.25">
      <c r="A7" s="1" t="s">
        <v>2</v>
      </c>
      <c r="C7" s="2">
        <v>115525</v>
      </c>
      <c r="E7" s="2">
        <v>115553</v>
      </c>
      <c r="I7" s="1" t="s">
        <v>9</v>
      </c>
      <c r="J7" s="10">
        <v>5.4000000000000006E-2</v>
      </c>
      <c r="K7" s="1"/>
      <c r="L7" s="9"/>
    </row>
    <row r="8" spans="1:12" ht="15.75" customHeight="1" x14ac:dyDescent="0.25">
      <c r="A8" s="1" t="s">
        <v>8</v>
      </c>
      <c r="C8" s="2">
        <v>67151</v>
      </c>
      <c r="E8" s="2">
        <v>36313</v>
      </c>
    </row>
    <row r="9" spans="1:12" ht="15.75" customHeight="1" x14ac:dyDescent="0.25">
      <c r="A9" s="1" t="s">
        <v>4</v>
      </c>
      <c r="C9" s="2">
        <v>86286</v>
      </c>
      <c r="E9" s="2">
        <v>92876</v>
      </c>
    </row>
    <row r="10" spans="1:12" ht="15.75" customHeight="1" x14ac:dyDescent="0.25">
      <c r="A10" t="s">
        <v>52</v>
      </c>
      <c r="C10" s="2">
        <v>518947</v>
      </c>
      <c r="E10" s="2">
        <v>489738</v>
      </c>
    </row>
    <row r="11" spans="1:12" ht="15.75" customHeight="1" x14ac:dyDescent="0.25">
      <c r="B11" s="1"/>
    </row>
    <row r="12" spans="1:12" ht="15.75" customHeight="1" x14ac:dyDescent="0.25">
      <c r="B12" s="1"/>
    </row>
    <row r="13" spans="1:12" ht="15.75" customHeight="1" x14ac:dyDescent="0.25">
      <c r="B13" s="1"/>
    </row>
    <row r="14" spans="1:12" ht="15.75" customHeight="1" x14ac:dyDescent="0.25">
      <c r="B14" s="1"/>
    </row>
    <row r="15" spans="1:12" ht="15.75" customHeight="1" x14ac:dyDescent="0.25">
      <c r="B15" s="1"/>
    </row>
    <row r="16" spans="1:12" ht="15.75" customHeight="1" x14ac:dyDescent="0.25">
      <c r="B16" s="1"/>
    </row>
    <row r="17" spans="1:7" ht="15.75" customHeight="1" x14ac:dyDescent="0.25">
      <c r="B17" s="1"/>
    </row>
    <row r="18" spans="1:7" ht="15.75" customHeight="1" x14ac:dyDescent="0.25">
      <c r="B18" s="1"/>
    </row>
    <row r="19" spans="1:7" ht="15.75" customHeight="1" x14ac:dyDescent="0.25">
      <c r="B19" s="1"/>
    </row>
    <row r="20" spans="1:7" ht="15.75" customHeight="1" x14ac:dyDescent="0.25">
      <c r="A20" s="1"/>
      <c r="B20" s="1"/>
      <c r="C20" s="1"/>
      <c r="D20" s="1"/>
      <c r="E20" s="1"/>
      <c r="F20" s="1"/>
      <c r="G20" s="1"/>
    </row>
    <row r="21" spans="1:7" ht="15.75" customHeight="1" x14ac:dyDescent="0.25">
      <c r="C21" s="1"/>
      <c r="E21" s="1"/>
      <c r="G21" s="1"/>
    </row>
    <row r="23" spans="1:7" ht="12.5" x14ac:dyDescent="0.25">
      <c r="A23" s="1"/>
      <c r="C23" s="1"/>
      <c r="E23" s="1"/>
      <c r="G23" s="3"/>
    </row>
    <row r="24" spans="1:7" ht="12.5" x14ac:dyDescent="0.25">
      <c r="A24" s="1"/>
      <c r="C24" s="1"/>
      <c r="E24" s="1"/>
      <c r="G24" s="1"/>
    </row>
    <row r="25" spans="1:7" ht="12.5" x14ac:dyDescent="0.25">
      <c r="A25" s="1"/>
      <c r="C25" s="1"/>
      <c r="E25" s="1"/>
      <c r="G25" s="3"/>
    </row>
    <row r="26" spans="1:7" ht="12.5" x14ac:dyDescent="0.25">
      <c r="A26" s="1"/>
      <c r="C26" s="2"/>
      <c r="E26" s="2"/>
      <c r="G26" s="1"/>
    </row>
    <row r="27" spans="1:7" ht="12.5" x14ac:dyDescent="0.25">
      <c r="A27" s="1"/>
      <c r="C27" s="1"/>
      <c r="E27" s="1"/>
      <c r="G27" s="1"/>
    </row>
    <row r="28" spans="1:7" ht="12.5" x14ac:dyDescent="0.25">
      <c r="A28" s="1"/>
      <c r="C28" s="1"/>
      <c r="E28" s="1"/>
    </row>
  </sheetData>
  <sortState xmlns:xlrd2="http://schemas.microsoft.com/office/spreadsheetml/2017/richdata2" ref="A4:E9">
    <sortCondition ref="A4:A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32"/>
  <sheetViews>
    <sheetView workbookViewId="0">
      <selection activeCell="A4" sqref="A4:E9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  <c r="B1" s="1"/>
      <c r="C1" s="1"/>
      <c r="D1" s="1"/>
      <c r="E1" s="1"/>
    </row>
    <row r="2" spans="1:12" ht="15.75" customHeight="1" x14ac:dyDescent="0.25">
      <c r="A2" s="1" t="s">
        <v>1</v>
      </c>
      <c r="C2" s="1">
        <v>2017</v>
      </c>
      <c r="E2" s="1">
        <v>2016</v>
      </c>
    </row>
    <row r="4" spans="1:12" ht="15.75" customHeight="1" x14ac:dyDescent="0.25">
      <c r="A4" s="1" t="s">
        <v>11</v>
      </c>
      <c r="C4" s="2">
        <v>80328</v>
      </c>
      <c r="E4" s="2">
        <v>63367</v>
      </c>
      <c r="I4" s="1" t="s">
        <v>3</v>
      </c>
      <c r="J4" s="10">
        <v>0.84299999999999997</v>
      </c>
      <c r="K4" s="1"/>
      <c r="L4" s="9"/>
    </row>
    <row r="5" spans="1:12" ht="15.75" customHeight="1" x14ac:dyDescent="0.25">
      <c r="A5" s="1" t="s">
        <v>10</v>
      </c>
      <c r="C5" s="2">
        <v>71501</v>
      </c>
      <c r="E5" s="2">
        <v>71757</v>
      </c>
      <c r="I5" s="1" t="s">
        <v>5</v>
      </c>
      <c r="J5" s="10">
        <v>2.1000000000000001E-2</v>
      </c>
      <c r="K5" s="1"/>
      <c r="L5" s="9"/>
    </row>
    <row r="6" spans="1:12" ht="15.75" customHeight="1" x14ac:dyDescent="0.25">
      <c r="A6" s="1" t="s">
        <v>6</v>
      </c>
      <c r="C6" s="2">
        <v>93167</v>
      </c>
      <c r="E6" s="2">
        <v>86841</v>
      </c>
      <c r="I6" s="1" t="s">
        <v>7</v>
      </c>
      <c r="J6" s="10">
        <v>8.3000000000000004E-2</v>
      </c>
      <c r="K6" s="1"/>
      <c r="L6" s="9"/>
    </row>
    <row r="7" spans="1:12" ht="15.75" customHeight="1" x14ac:dyDescent="0.25">
      <c r="A7" s="1" t="s">
        <v>2</v>
      </c>
      <c r="C7" s="2">
        <v>115553</v>
      </c>
      <c r="E7" s="2">
        <v>117554</v>
      </c>
      <c r="I7" s="1" t="s">
        <v>9</v>
      </c>
      <c r="J7" s="10">
        <v>5.2999999999999999E-2</v>
      </c>
      <c r="K7" s="1"/>
      <c r="L7" s="9"/>
    </row>
    <row r="8" spans="1:12" ht="15.75" customHeight="1" x14ac:dyDescent="0.25">
      <c r="A8" s="1" t="s">
        <v>8</v>
      </c>
      <c r="C8" s="2">
        <v>36313</v>
      </c>
      <c r="E8" s="3">
        <v>596</v>
      </c>
    </row>
    <row r="9" spans="1:12" ht="15.75" customHeight="1" x14ac:dyDescent="0.25">
      <c r="A9" s="1" t="s">
        <v>4</v>
      </c>
      <c r="C9" s="2">
        <v>92876</v>
      </c>
      <c r="E9" s="2">
        <v>81932</v>
      </c>
    </row>
    <row r="10" spans="1:12" ht="15.75" customHeight="1" x14ac:dyDescent="0.25">
      <c r="A10" t="s">
        <v>52</v>
      </c>
      <c r="C10" s="2">
        <v>489738</v>
      </c>
      <c r="E10" s="2">
        <v>422047</v>
      </c>
    </row>
    <row r="11" spans="1:12" ht="15.75" customHeight="1" x14ac:dyDescent="0.25">
      <c r="B11" s="1"/>
    </row>
    <row r="12" spans="1:12" ht="15.75" customHeight="1" x14ac:dyDescent="0.25">
      <c r="B12" s="1"/>
    </row>
    <row r="13" spans="1:12" ht="15.75" customHeight="1" x14ac:dyDescent="0.25">
      <c r="B13" s="1"/>
    </row>
    <row r="14" spans="1:12" ht="15.75" customHeight="1" x14ac:dyDescent="0.25">
      <c r="B14" s="1"/>
    </row>
    <row r="15" spans="1:12" ht="15.75" customHeight="1" x14ac:dyDescent="0.25">
      <c r="B15" s="1"/>
    </row>
    <row r="16" spans="1:12" ht="15.75" customHeight="1" x14ac:dyDescent="0.25">
      <c r="B16" s="1"/>
    </row>
    <row r="17" spans="1:7" ht="15.75" customHeight="1" x14ac:dyDescent="0.25">
      <c r="B17" s="1"/>
    </row>
    <row r="18" spans="1:7" ht="15.75" customHeight="1" x14ac:dyDescent="0.25">
      <c r="B18" s="1"/>
    </row>
    <row r="19" spans="1:7" ht="15.5" customHeight="1" x14ac:dyDescent="0.25">
      <c r="B19" s="1"/>
    </row>
    <row r="20" spans="1:7" ht="15.75" customHeight="1" x14ac:dyDescent="0.25">
      <c r="B20" s="1"/>
    </row>
    <row r="21" spans="1:7" ht="15.75" customHeight="1" x14ac:dyDescent="0.25">
      <c r="B21" s="1"/>
    </row>
    <row r="22" spans="1:7" ht="12.5" x14ac:dyDescent="0.25">
      <c r="B22" s="1"/>
    </row>
    <row r="23" spans="1:7" ht="12.5" x14ac:dyDescent="0.25">
      <c r="B23" s="1"/>
    </row>
    <row r="24" spans="1:7" ht="12.5" x14ac:dyDescent="0.25">
      <c r="A24" s="1"/>
      <c r="B24" s="1"/>
      <c r="C24" s="1"/>
      <c r="D24" s="1"/>
      <c r="E24" s="1"/>
      <c r="F24" s="1"/>
      <c r="G24" s="1"/>
    </row>
    <row r="25" spans="1:7" ht="12.5" x14ac:dyDescent="0.25">
      <c r="C25" s="1"/>
      <c r="E25" s="1"/>
      <c r="G25" s="1"/>
    </row>
    <row r="27" spans="1:7" ht="12.5" x14ac:dyDescent="0.25">
      <c r="A27" s="1"/>
      <c r="C27" s="1"/>
      <c r="E27" s="1"/>
      <c r="G27" s="3"/>
    </row>
    <row r="28" spans="1:7" ht="12.5" x14ac:dyDescent="0.25">
      <c r="A28" s="1"/>
      <c r="C28" s="1"/>
      <c r="E28" s="1"/>
      <c r="G28" s="3"/>
    </row>
    <row r="29" spans="1:7" ht="12.5" x14ac:dyDescent="0.25">
      <c r="A29" s="1"/>
      <c r="C29" s="1"/>
      <c r="E29" s="1"/>
      <c r="G29" s="3"/>
    </row>
    <row r="30" spans="1:7" ht="12.5" x14ac:dyDescent="0.25">
      <c r="A30" s="1"/>
      <c r="C30" s="2"/>
      <c r="E30" s="2"/>
      <c r="G30" s="3"/>
    </row>
    <row r="31" spans="1:7" ht="12.5" x14ac:dyDescent="0.25">
      <c r="A31" s="1"/>
      <c r="C31" s="1"/>
      <c r="E31" s="1"/>
      <c r="G31" s="3"/>
    </row>
    <row r="32" spans="1:7" ht="12.5" x14ac:dyDescent="0.25">
      <c r="A32" s="1"/>
      <c r="C32" s="1"/>
      <c r="E32" s="1"/>
    </row>
  </sheetData>
  <sortState xmlns:xlrd2="http://schemas.microsoft.com/office/spreadsheetml/2017/richdata2" ref="A4:E9">
    <sortCondition ref="A4:A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8"/>
  <sheetViews>
    <sheetView workbookViewId="0">
      <selection activeCell="A4" sqref="A4:E9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  <c r="B1" s="1"/>
      <c r="C1" s="1"/>
      <c r="D1" s="1"/>
      <c r="E1" s="1"/>
    </row>
    <row r="2" spans="1:12" ht="15.75" customHeight="1" x14ac:dyDescent="0.25">
      <c r="A2" s="1" t="s">
        <v>1</v>
      </c>
      <c r="C2" s="1">
        <v>2016</v>
      </c>
      <c r="E2" s="1">
        <v>2015</v>
      </c>
    </row>
    <row r="4" spans="1:12" ht="15.75" customHeight="1" x14ac:dyDescent="0.25">
      <c r="A4" s="1" t="s">
        <v>11</v>
      </c>
      <c r="C4" s="2">
        <v>63367</v>
      </c>
      <c r="E4" s="2">
        <v>81019</v>
      </c>
      <c r="I4" s="1" t="s">
        <v>3</v>
      </c>
      <c r="J4" s="10">
        <v>0.86900000000000011</v>
      </c>
      <c r="K4" s="1"/>
      <c r="L4" s="9"/>
    </row>
    <row r="5" spans="1:12" ht="15.75" customHeight="1" x14ac:dyDescent="0.25">
      <c r="A5" s="1" t="s">
        <v>10</v>
      </c>
      <c r="C5" s="2">
        <v>71757</v>
      </c>
      <c r="E5" s="2">
        <v>76048</v>
      </c>
      <c r="I5" s="1" t="s">
        <v>5</v>
      </c>
      <c r="J5" s="10">
        <v>1.8000000000000002E-2</v>
      </c>
      <c r="K5" s="1"/>
      <c r="L5" s="9"/>
    </row>
    <row r="6" spans="1:12" ht="15.75" customHeight="1" x14ac:dyDescent="0.25">
      <c r="A6" s="1" t="s">
        <v>6</v>
      </c>
      <c r="C6" s="2">
        <v>86841</v>
      </c>
      <c r="E6" s="2">
        <v>74302</v>
      </c>
      <c r="I6" s="1" t="s">
        <v>7</v>
      </c>
      <c r="J6" s="10">
        <v>6.7000000000000004E-2</v>
      </c>
      <c r="K6" s="1"/>
      <c r="L6" s="9"/>
    </row>
    <row r="7" spans="1:12" ht="15.75" customHeight="1" x14ac:dyDescent="0.25">
      <c r="A7" s="1" t="s">
        <v>2</v>
      </c>
      <c r="C7" s="2">
        <v>117554</v>
      </c>
      <c r="E7" s="2">
        <v>96341</v>
      </c>
      <c r="I7" s="1" t="s">
        <v>9</v>
      </c>
      <c r="J7" s="10">
        <v>4.4999999999999998E-2</v>
      </c>
      <c r="K7" s="1"/>
      <c r="L7" s="9"/>
    </row>
    <row r="8" spans="1:12" ht="15.75" customHeight="1" x14ac:dyDescent="0.25">
      <c r="A8" s="1" t="s">
        <v>8</v>
      </c>
      <c r="C8" s="3">
        <v>596</v>
      </c>
      <c r="E8" s="3" t="s">
        <v>36</v>
      </c>
    </row>
    <row r="9" spans="1:12" ht="15.75" customHeight="1" x14ac:dyDescent="0.25">
      <c r="A9" s="1" t="s">
        <v>4</v>
      </c>
      <c r="C9" s="2">
        <v>81932</v>
      </c>
      <c r="E9" s="2">
        <v>82509</v>
      </c>
    </row>
    <row r="10" spans="1:12" ht="15.75" customHeight="1" x14ac:dyDescent="0.25">
      <c r="A10" t="s">
        <v>52</v>
      </c>
      <c r="C10" s="2">
        <v>422047</v>
      </c>
      <c r="E10" s="2">
        <v>410219</v>
      </c>
    </row>
    <row r="11" spans="1:12" ht="15.75" customHeight="1" x14ac:dyDescent="0.25">
      <c r="B11" s="1"/>
    </row>
    <row r="12" spans="1:12" ht="15.75" customHeight="1" x14ac:dyDescent="0.25">
      <c r="B12" s="1"/>
    </row>
    <row r="13" spans="1:12" ht="15.75" customHeight="1" x14ac:dyDescent="0.25">
      <c r="B13" s="1"/>
    </row>
    <row r="14" spans="1:12" ht="15.75" customHeight="1" x14ac:dyDescent="0.25">
      <c r="B14" s="1"/>
    </row>
    <row r="15" spans="1:12" ht="15.75" customHeight="1" x14ac:dyDescent="0.25">
      <c r="B15" s="1"/>
    </row>
    <row r="16" spans="1:12" ht="15.75" customHeight="1" x14ac:dyDescent="0.25">
      <c r="B16" s="1"/>
    </row>
    <row r="17" spans="1:7" ht="15.75" customHeight="1" x14ac:dyDescent="0.25">
      <c r="B17" s="1"/>
    </row>
    <row r="18" spans="1:7" ht="15.75" customHeight="1" x14ac:dyDescent="0.25">
      <c r="B18" s="1"/>
    </row>
    <row r="19" spans="1:7" ht="15.75" customHeight="1" x14ac:dyDescent="0.25">
      <c r="B19" s="1"/>
    </row>
    <row r="20" spans="1:7" ht="15.75" customHeight="1" x14ac:dyDescent="0.25">
      <c r="A20" s="1"/>
      <c r="B20" s="1"/>
      <c r="C20" s="1"/>
      <c r="D20" s="1"/>
      <c r="E20" s="1"/>
      <c r="F20" s="1"/>
      <c r="G20" s="1"/>
    </row>
    <row r="21" spans="1:7" ht="15.75" customHeight="1" x14ac:dyDescent="0.25">
      <c r="C21" s="1"/>
      <c r="E21" s="1"/>
      <c r="G21" s="1"/>
    </row>
    <row r="23" spans="1:7" ht="12.5" x14ac:dyDescent="0.25">
      <c r="A23" s="1"/>
      <c r="C23" s="1"/>
      <c r="E23" s="1"/>
      <c r="G23" s="3"/>
    </row>
    <row r="24" spans="1:7" ht="12.5" x14ac:dyDescent="0.25">
      <c r="A24" s="1"/>
      <c r="C24" s="1"/>
      <c r="E24" s="1"/>
      <c r="G24" s="3"/>
    </row>
    <row r="25" spans="1:7" ht="12.5" x14ac:dyDescent="0.25">
      <c r="A25" s="1"/>
      <c r="C25" s="1"/>
      <c r="E25" s="1"/>
      <c r="G25" s="3"/>
    </row>
    <row r="26" spans="1:7" ht="12.5" x14ac:dyDescent="0.25">
      <c r="A26" s="1"/>
      <c r="C26" s="2"/>
      <c r="E26" s="2"/>
      <c r="G26" s="3"/>
    </row>
    <row r="27" spans="1:7" ht="12.5" x14ac:dyDescent="0.25">
      <c r="A27" s="1"/>
      <c r="C27" s="1"/>
      <c r="E27" s="1"/>
      <c r="G27" s="3"/>
    </row>
    <row r="28" spans="1:7" ht="12.5" x14ac:dyDescent="0.25">
      <c r="A28" s="1"/>
      <c r="C28" s="1"/>
      <c r="E28" s="1"/>
    </row>
  </sheetData>
  <sortState xmlns:xlrd2="http://schemas.microsoft.com/office/spreadsheetml/2017/richdata2" ref="A4:E9">
    <sortCondition ref="A4:A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6"/>
  <sheetViews>
    <sheetView workbookViewId="0">
      <selection activeCell="A4" sqref="A4:E9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</row>
    <row r="2" spans="1:12" ht="15.75" customHeight="1" x14ac:dyDescent="0.25">
      <c r="A2" s="1" t="s">
        <v>1</v>
      </c>
      <c r="C2" s="1">
        <v>2015</v>
      </c>
      <c r="E2" s="1">
        <v>2014</v>
      </c>
    </row>
    <row r="4" spans="1:12" ht="15.75" customHeight="1" x14ac:dyDescent="0.25">
      <c r="A4" s="1" t="s">
        <v>11</v>
      </c>
      <c r="C4" s="2">
        <v>81019</v>
      </c>
      <c r="E4" s="2">
        <v>69695</v>
      </c>
      <c r="I4" s="1" t="s">
        <v>3</v>
      </c>
      <c r="J4" s="10">
        <v>0.84799999999999998</v>
      </c>
      <c r="K4" s="1"/>
      <c r="L4" s="9"/>
    </row>
    <row r="5" spans="1:12" ht="15.75" customHeight="1" x14ac:dyDescent="0.25">
      <c r="A5" s="1" t="s">
        <v>10</v>
      </c>
      <c r="C5" s="2">
        <v>76048</v>
      </c>
      <c r="E5" s="2">
        <v>71535</v>
      </c>
      <c r="I5" s="1" t="s">
        <v>5</v>
      </c>
      <c r="J5" s="10">
        <v>1.6E-2</v>
      </c>
      <c r="K5" s="1"/>
      <c r="L5" s="9"/>
    </row>
    <row r="6" spans="1:12" ht="15.75" customHeight="1" x14ac:dyDescent="0.25">
      <c r="A6" s="1" t="s">
        <v>6</v>
      </c>
      <c r="C6" s="2">
        <v>74302</v>
      </c>
      <c r="E6" s="2">
        <v>76564</v>
      </c>
      <c r="I6" s="1" t="s">
        <v>7</v>
      </c>
      <c r="J6" s="10">
        <v>8.5999999999999993E-2</v>
      </c>
      <c r="K6" s="1"/>
      <c r="L6" s="9"/>
    </row>
    <row r="7" spans="1:12" ht="15.75" customHeight="1" x14ac:dyDescent="0.25">
      <c r="A7" s="1" t="s">
        <v>2</v>
      </c>
      <c r="C7" s="2">
        <v>96341</v>
      </c>
      <c r="E7" s="2">
        <v>94336</v>
      </c>
      <c r="I7" s="1" t="s">
        <v>9</v>
      </c>
      <c r="J7" s="10">
        <v>0.05</v>
      </c>
      <c r="K7" s="1"/>
      <c r="L7" s="9"/>
    </row>
    <row r="8" spans="1:12" ht="15.75" customHeight="1" x14ac:dyDescent="0.25">
      <c r="A8" s="1" t="s">
        <v>4</v>
      </c>
      <c r="C8" s="2">
        <v>82509</v>
      </c>
      <c r="E8" s="2">
        <v>83947</v>
      </c>
    </row>
    <row r="9" spans="1:12" ht="15.75" customHeight="1" x14ac:dyDescent="0.25">
      <c r="A9" t="s">
        <v>52</v>
      </c>
      <c r="C9" s="2">
        <v>410219</v>
      </c>
      <c r="E9" s="2">
        <v>396077</v>
      </c>
    </row>
    <row r="10" spans="1:12" ht="15.75" customHeight="1" x14ac:dyDescent="0.25">
      <c r="B10" s="1"/>
    </row>
    <row r="11" spans="1:12" ht="15.75" customHeight="1" x14ac:dyDescent="0.25">
      <c r="B11" s="1"/>
    </row>
    <row r="12" spans="1:12" ht="15.75" customHeight="1" x14ac:dyDescent="0.25">
      <c r="B12" s="1"/>
    </row>
    <row r="13" spans="1:12" ht="15.75" customHeight="1" x14ac:dyDescent="0.25">
      <c r="B13" s="1"/>
    </row>
    <row r="14" spans="1:12" ht="15.75" customHeight="1" x14ac:dyDescent="0.25">
      <c r="B14" s="1"/>
    </row>
    <row r="15" spans="1:12" ht="15.75" customHeight="1" x14ac:dyDescent="0.25">
      <c r="B15" s="1"/>
    </row>
    <row r="16" spans="1:12" ht="15.75" customHeight="1" x14ac:dyDescent="0.25">
      <c r="B16" s="1"/>
    </row>
    <row r="17" spans="1:7" ht="15.75" customHeight="1" x14ac:dyDescent="0.25">
      <c r="B17" s="1"/>
    </row>
    <row r="18" spans="1:7" ht="15.75" customHeight="1" x14ac:dyDescent="0.25">
      <c r="A18" s="1"/>
      <c r="B18" s="1"/>
      <c r="C18" s="1"/>
    </row>
    <row r="19" spans="1:7" ht="15.75" customHeight="1" x14ac:dyDescent="0.25">
      <c r="C19" s="1"/>
      <c r="E19" s="1"/>
      <c r="G19" s="1"/>
    </row>
    <row r="21" spans="1:7" ht="15.75" customHeight="1" x14ac:dyDescent="0.25">
      <c r="A21" s="1"/>
      <c r="C21" s="1"/>
      <c r="E21" s="1"/>
      <c r="G21" s="1"/>
    </row>
    <row r="22" spans="1:7" ht="12.5" x14ac:dyDescent="0.25">
      <c r="A22" s="1"/>
      <c r="C22" s="1"/>
      <c r="E22" s="1"/>
      <c r="G22" s="3"/>
    </row>
    <row r="23" spans="1:7" ht="12.5" x14ac:dyDescent="0.25">
      <c r="A23" s="1"/>
      <c r="C23" s="1"/>
      <c r="E23" s="1"/>
      <c r="G23" s="3"/>
    </row>
    <row r="24" spans="1:7" ht="12.5" x14ac:dyDescent="0.25">
      <c r="A24" s="1"/>
      <c r="C24" s="2"/>
      <c r="E24" s="2"/>
      <c r="G24" s="3"/>
    </row>
    <row r="25" spans="1:7" ht="12.5" x14ac:dyDescent="0.25">
      <c r="A25" s="1"/>
      <c r="C25" s="1"/>
      <c r="E25" s="1"/>
      <c r="G25" s="1"/>
    </row>
    <row r="26" spans="1:7" ht="12.5" x14ac:dyDescent="0.25">
      <c r="A26" s="1"/>
      <c r="C26" s="1"/>
      <c r="E26" s="1"/>
    </row>
  </sheetData>
  <sortState xmlns:xlrd2="http://schemas.microsoft.com/office/spreadsheetml/2017/richdata2" ref="A4:E8">
    <sortCondition ref="A4:A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26"/>
  <sheetViews>
    <sheetView workbookViewId="0">
      <selection activeCell="A4" sqref="A4:E9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40</v>
      </c>
    </row>
    <row r="2" spans="1:12" ht="15.75" customHeight="1" x14ac:dyDescent="0.25">
      <c r="A2" s="1" t="s">
        <v>1</v>
      </c>
      <c r="C2" s="1">
        <v>2014</v>
      </c>
      <c r="E2" s="1">
        <v>2013</v>
      </c>
    </row>
    <row r="4" spans="1:12" ht="15.75" customHeight="1" x14ac:dyDescent="0.25">
      <c r="A4" s="1" t="s">
        <v>11</v>
      </c>
      <c r="C4" s="2">
        <v>69695</v>
      </c>
      <c r="E4" s="2">
        <v>91739</v>
      </c>
      <c r="I4" s="1" t="s">
        <v>3</v>
      </c>
      <c r="J4" s="10">
        <v>0.84400000000000008</v>
      </c>
      <c r="K4" s="1"/>
      <c r="L4" s="9"/>
    </row>
    <row r="5" spans="1:12" ht="15.75" customHeight="1" x14ac:dyDescent="0.25">
      <c r="A5" s="1" t="s">
        <v>10</v>
      </c>
      <c r="C5" s="2">
        <v>71535</v>
      </c>
      <c r="E5" s="2">
        <v>71069</v>
      </c>
      <c r="I5" s="1" t="s">
        <v>5</v>
      </c>
      <c r="J5" s="10">
        <v>1.3000000000000001E-2</v>
      </c>
      <c r="K5" s="1"/>
      <c r="L5" s="9"/>
    </row>
    <row r="6" spans="1:12" ht="15.75" customHeight="1" x14ac:dyDescent="0.25">
      <c r="A6" s="1" t="s">
        <v>6</v>
      </c>
      <c r="C6" s="2">
        <v>76564</v>
      </c>
      <c r="E6" s="2">
        <v>77792</v>
      </c>
      <c r="I6" s="1" t="s">
        <v>7</v>
      </c>
      <c r="J6" s="10">
        <v>9.1999999999999998E-2</v>
      </c>
      <c r="K6" s="1"/>
      <c r="L6" s="9"/>
    </row>
    <row r="7" spans="1:12" ht="15.75" customHeight="1" x14ac:dyDescent="0.25">
      <c r="A7" s="1" t="s">
        <v>2</v>
      </c>
      <c r="C7" s="2">
        <v>94336</v>
      </c>
      <c r="E7" s="2">
        <v>107033</v>
      </c>
      <c r="I7" s="1" t="s">
        <v>9</v>
      </c>
      <c r="J7" s="10">
        <v>5.0999999999999997E-2</v>
      </c>
      <c r="K7" s="1"/>
      <c r="L7" s="9"/>
    </row>
    <row r="8" spans="1:12" ht="15.75" customHeight="1" x14ac:dyDescent="0.25">
      <c r="A8" s="1" t="s">
        <v>4</v>
      </c>
      <c r="C8" s="2">
        <v>83947</v>
      </c>
      <c r="E8" s="2">
        <v>69880</v>
      </c>
    </row>
    <row r="9" spans="1:12" ht="15.75" customHeight="1" x14ac:dyDescent="0.25">
      <c r="A9" t="s">
        <v>52</v>
      </c>
      <c r="C9" s="2">
        <v>396077</v>
      </c>
      <c r="E9" s="2">
        <v>417513</v>
      </c>
    </row>
    <row r="10" spans="1:12" ht="15.75" customHeight="1" x14ac:dyDescent="0.25">
      <c r="B10" s="1"/>
    </row>
    <row r="11" spans="1:12" ht="15.75" customHeight="1" x14ac:dyDescent="0.25">
      <c r="A11" s="1"/>
      <c r="B11" s="1"/>
      <c r="C11" s="1"/>
    </row>
    <row r="12" spans="1:12" ht="15.75" customHeight="1" x14ac:dyDescent="0.25">
      <c r="A12" s="1"/>
      <c r="B12" s="1"/>
      <c r="C12" s="1"/>
    </row>
    <row r="13" spans="1:12" ht="15.75" customHeight="1" x14ac:dyDescent="0.25">
      <c r="A13" s="1"/>
      <c r="B13" s="1"/>
      <c r="C13" s="1"/>
    </row>
    <row r="14" spans="1:12" ht="15.75" customHeight="1" x14ac:dyDescent="0.25">
      <c r="A14" s="1"/>
      <c r="B14" s="1"/>
      <c r="C14" s="1"/>
    </row>
    <row r="15" spans="1:12" ht="15.75" customHeight="1" x14ac:dyDescent="0.25">
      <c r="A15" s="1"/>
      <c r="B15" s="1"/>
      <c r="C15" s="1"/>
    </row>
    <row r="16" spans="1:12" ht="15.75" customHeight="1" x14ac:dyDescent="0.25">
      <c r="A16" s="1"/>
      <c r="B16" s="1"/>
      <c r="C16" s="1"/>
    </row>
    <row r="17" spans="1:7" ht="15.75" customHeight="1" x14ac:dyDescent="0.25">
      <c r="A17" s="1"/>
      <c r="B17" s="1"/>
      <c r="C17" s="1"/>
    </row>
    <row r="18" spans="1:7" ht="15.75" customHeight="1" x14ac:dyDescent="0.25">
      <c r="A18" s="1"/>
      <c r="B18" s="1"/>
      <c r="C18" s="1"/>
    </row>
    <row r="19" spans="1:7" ht="15.75" customHeight="1" x14ac:dyDescent="0.25">
      <c r="C19" s="1"/>
      <c r="E19" s="1"/>
      <c r="G19" s="1"/>
    </row>
    <row r="21" spans="1:7" ht="15.75" customHeight="1" x14ac:dyDescent="0.25">
      <c r="A21" s="1"/>
      <c r="C21" s="1"/>
      <c r="E21" s="1"/>
      <c r="G21" s="1"/>
    </row>
    <row r="22" spans="1:7" ht="12.5" x14ac:dyDescent="0.25">
      <c r="A22" s="1"/>
      <c r="C22" s="1"/>
      <c r="E22" s="1"/>
      <c r="G22" s="3"/>
    </row>
    <row r="23" spans="1:7" ht="12.5" x14ac:dyDescent="0.25">
      <c r="A23" s="1"/>
      <c r="C23" s="1"/>
      <c r="E23" s="1"/>
      <c r="G23" s="1"/>
    </row>
    <row r="24" spans="1:7" ht="12.5" x14ac:dyDescent="0.25">
      <c r="A24" s="1"/>
      <c r="C24" s="2"/>
      <c r="E24" s="2"/>
      <c r="G24" s="3"/>
    </row>
    <row r="25" spans="1:7" ht="12.5" x14ac:dyDescent="0.25">
      <c r="A25" s="1"/>
      <c r="C25" s="1"/>
      <c r="E25" s="1"/>
      <c r="G25" s="3"/>
    </row>
    <row r="26" spans="1:7" ht="12.5" x14ac:dyDescent="0.25">
      <c r="A26" s="1"/>
      <c r="C26" s="1"/>
      <c r="E26" s="1"/>
    </row>
  </sheetData>
  <sortState xmlns:xlrd2="http://schemas.microsoft.com/office/spreadsheetml/2017/richdata2" ref="A4:E8">
    <sortCondition ref="A4: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26"/>
  <sheetViews>
    <sheetView workbookViewId="0">
      <selection activeCell="A4" sqref="A4:E9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</row>
    <row r="2" spans="1:12" ht="15.75" customHeight="1" x14ac:dyDescent="0.25">
      <c r="A2" s="1" t="s">
        <v>1</v>
      </c>
      <c r="C2" s="1">
        <v>2013</v>
      </c>
      <c r="E2" s="1">
        <v>2012</v>
      </c>
    </row>
    <row r="4" spans="1:12" ht="15.75" customHeight="1" x14ac:dyDescent="0.25">
      <c r="A4" s="1" t="s">
        <v>11</v>
      </c>
      <c r="C4" s="2">
        <v>91739</v>
      </c>
      <c r="E4" s="2">
        <v>78633</v>
      </c>
      <c r="I4" s="1" t="s">
        <v>3</v>
      </c>
      <c r="J4" s="10">
        <v>0.65400000000000003</v>
      </c>
      <c r="K4" s="1"/>
      <c r="L4" s="9"/>
    </row>
    <row r="5" spans="1:12" ht="15.75" customHeight="1" x14ac:dyDescent="0.25">
      <c r="A5" s="1" t="s">
        <v>10</v>
      </c>
      <c r="C5" s="2">
        <v>71069</v>
      </c>
      <c r="E5" s="2">
        <v>70079</v>
      </c>
      <c r="I5" s="1" t="s">
        <v>5</v>
      </c>
      <c r="J5" s="10">
        <v>1.8000000000000002E-2</v>
      </c>
      <c r="K5" s="1"/>
      <c r="L5" s="9"/>
    </row>
    <row r="6" spans="1:12" ht="15.75" customHeight="1" x14ac:dyDescent="0.25">
      <c r="A6" s="1" t="s">
        <v>6</v>
      </c>
      <c r="C6" s="2">
        <v>77792</v>
      </c>
      <c r="E6" s="2">
        <v>74561</v>
      </c>
      <c r="I6" s="1" t="s">
        <v>7</v>
      </c>
      <c r="J6" s="10">
        <v>0.29100000000000004</v>
      </c>
      <c r="K6" s="1"/>
      <c r="L6" s="9"/>
    </row>
    <row r="7" spans="1:12" ht="15.75" customHeight="1" x14ac:dyDescent="0.25">
      <c r="A7" s="1" t="s">
        <v>2</v>
      </c>
      <c r="C7" s="2">
        <v>107033</v>
      </c>
      <c r="E7" s="2">
        <v>112492</v>
      </c>
      <c r="I7" s="1" t="s">
        <v>9</v>
      </c>
      <c r="J7" s="10">
        <v>3.7000000000000005E-2</v>
      </c>
      <c r="K7" s="1"/>
      <c r="L7" s="9"/>
    </row>
    <row r="8" spans="1:12" ht="15.75" customHeight="1" x14ac:dyDescent="0.25">
      <c r="A8" s="1" t="s">
        <v>45</v>
      </c>
      <c r="C8" s="2">
        <v>93334</v>
      </c>
      <c r="E8" s="2">
        <v>79694</v>
      </c>
    </row>
    <row r="9" spans="1:12" ht="15.75" customHeight="1" x14ac:dyDescent="0.25">
      <c r="A9" s="1" t="s">
        <v>4</v>
      </c>
      <c r="C9" s="2">
        <v>69880</v>
      </c>
      <c r="E9" s="2">
        <v>71085</v>
      </c>
    </row>
    <row r="10" spans="1:12" ht="15.75" customHeight="1" x14ac:dyDescent="0.25">
      <c r="A10" t="s">
        <v>52</v>
      </c>
      <c r="C10" s="2">
        <v>510847</v>
      </c>
      <c r="E10" s="2">
        <v>486544</v>
      </c>
    </row>
    <row r="11" spans="1:12" ht="15.75" customHeight="1" x14ac:dyDescent="0.25">
      <c r="B11" s="1"/>
    </row>
    <row r="12" spans="1:12" ht="15.75" customHeight="1" x14ac:dyDescent="0.25">
      <c r="A12" s="1"/>
      <c r="B12" s="1"/>
      <c r="C12" s="1"/>
      <c r="D12" s="1"/>
      <c r="E12" s="1"/>
      <c r="F12" s="1"/>
      <c r="G12" s="1"/>
    </row>
    <row r="13" spans="1:12" ht="15.75" customHeight="1" x14ac:dyDescent="0.25">
      <c r="A13" s="1"/>
      <c r="B13" s="1"/>
      <c r="C13" s="1"/>
      <c r="D13" s="1"/>
      <c r="E13" s="1"/>
      <c r="F13" s="1"/>
      <c r="G13" s="1"/>
    </row>
    <row r="14" spans="1:12" ht="15.75" customHeight="1" x14ac:dyDescent="0.25">
      <c r="A14" s="1"/>
      <c r="B14" s="1"/>
      <c r="C14" s="1"/>
      <c r="D14" s="1"/>
      <c r="E14" s="1"/>
      <c r="F14" s="1"/>
      <c r="G14" s="1"/>
    </row>
    <row r="15" spans="1:12" ht="15.75" customHeight="1" x14ac:dyDescent="0.25">
      <c r="A15" s="1"/>
      <c r="B15" s="1"/>
      <c r="C15" s="1"/>
      <c r="D15" s="1"/>
      <c r="E15" s="1"/>
      <c r="F15" s="1"/>
      <c r="G15" s="1"/>
    </row>
    <row r="16" spans="1:12" ht="15.75" customHeight="1" x14ac:dyDescent="0.25">
      <c r="A16" s="1"/>
      <c r="B16" s="1"/>
      <c r="C16" s="1"/>
      <c r="D16" s="1"/>
      <c r="E16" s="1"/>
      <c r="F16" s="1"/>
      <c r="G16" s="1"/>
    </row>
    <row r="17" spans="1:7" ht="15.75" customHeight="1" x14ac:dyDescent="0.25">
      <c r="A17" s="1"/>
      <c r="B17" s="1"/>
      <c r="C17" s="1"/>
      <c r="D17" s="1"/>
      <c r="E17" s="1"/>
      <c r="F17" s="1"/>
      <c r="G17" s="1"/>
    </row>
    <row r="18" spans="1:7" ht="15.75" customHeight="1" x14ac:dyDescent="0.25">
      <c r="A18" s="1"/>
      <c r="B18" s="1"/>
      <c r="C18" s="1"/>
      <c r="D18" s="1"/>
      <c r="E18" s="1"/>
      <c r="F18" s="1"/>
      <c r="G18" s="1"/>
    </row>
    <row r="19" spans="1:7" ht="15.75" customHeight="1" x14ac:dyDescent="0.25">
      <c r="C19" s="1"/>
      <c r="E19" s="1"/>
      <c r="G19" s="1"/>
    </row>
    <row r="21" spans="1:7" ht="15.75" customHeight="1" x14ac:dyDescent="0.25">
      <c r="A21" s="1"/>
      <c r="C21" s="1"/>
      <c r="E21" s="1"/>
      <c r="G21" s="3"/>
    </row>
    <row r="22" spans="1:7" ht="12.5" x14ac:dyDescent="0.25">
      <c r="A22" s="1"/>
      <c r="C22" s="1"/>
      <c r="E22" s="1"/>
      <c r="G22" s="1"/>
    </row>
    <row r="23" spans="1:7" ht="12.5" x14ac:dyDescent="0.25">
      <c r="A23" s="1"/>
      <c r="C23" s="1"/>
      <c r="E23" s="1"/>
      <c r="G23" s="3"/>
    </row>
    <row r="24" spans="1:7" ht="12.5" x14ac:dyDescent="0.25">
      <c r="A24" s="1"/>
      <c r="C24" s="2"/>
      <c r="E24" s="2"/>
      <c r="G24" s="1"/>
    </row>
    <row r="25" spans="1:7" ht="12.5" x14ac:dyDescent="0.25">
      <c r="A25" s="1"/>
      <c r="C25" s="1"/>
      <c r="E25" s="1"/>
      <c r="G25" s="3"/>
    </row>
    <row r="26" spans="1:7" ht="12.5" x14ac:dyDescent="0.25">
      <c r="A26" s="1"/>
      <c r="C26" s="1"/>
      <c r="E26" s="1"/>
    </row>
  </sheetData>
  <sortState xmlns:xlrd2="http://schemas.microsoft.com/office/spreadsheetml/2017/richdata2" ref="A4:E9">
    <sortCondition ref="A4:A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27"/>
  <sheetViews>
    <sheetView workbookViewId="0">
      <selection activeCell="A4" sqref="A4:E9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</row>
    <row r="2" spans="1:12" ht="15.75" customHeight="1" x14ac:dyDescent="0.25">
      <c r="A2" s="1" t="s">
        <v>1</v>
      </c>
      <c r="C2" s="1">
        <v>2012</v>
      </c>
      <c r="E2" s="1">
        <v>2011</v>
      </c>
    </row>
    <row r="3" spans="1:12" ht="15.75" customHeight="1" x14ac:dyDescent="0.25">
      <c r="A3" s="3"/>
    </row>
    <row r="4" spans="1:12" ht="15.75" customHeight="1" x14ac:dyDescent="0.25">
      <c r="A4" s="1" t="s">
        <v>11</v>
      </c>
      <c r="C4" s="2">
        <v>78633</v>
      </c>
      <c r="E4" s="2">
        <v>76965</v>
      </c>
      <c r="I4" s="1" t="s">
        <v>3</v>
      </c>
      <c r="J4" s="10">
        <v>0</v>
      </c>
      <c r="L4" s="9"/>
    </row>
    <row r="5" spans="1:12" ht="15.75" customHeight="1" x14ac:dyDescent="0.25">
      <c r="A5" s="1" t="s">
        <v>10</v>
      </c>
      <c r="C5" s="2">
        <v>70079</v>
      </c>
      <c r="E5" s="2">
        <v>70526</v>
      </c>
      <c r="I5" s="1" t="s">
        <v>5</v>
      </c>
      <c r="J5" s="10">
        <v>0</v>
      </c>
      <c r="L5" s="9"/>
    </row>
    <row r="6" spans="1:12" ht="15.75" customHeight="1" x14ac:dyDescent="0.25">
      <c r="A6" s="1" t="s">
        <v>6</v>
      </c>
      <c r="C6" s="2">
        <v>74561</v>
      </c>
      <c r="E6" s="2">
        <v>87450</v>
      </c>
      <c r="I6" s="1" t="s">
        <v>7</v>
      </c>
      <c r="J6" s="10">
        <v>0</v>
      </c>
      <c r="L6" s="9"/>
    </row>
    <row r="7" spans="1:12" ht="15.75" customHeight="1" x14ac:dyDescent="0.25">
      <c r="A7" s="1" t="s">
        <v>2</v>
      </c>
      <c r="C7" s="2">
        <v>112492</v>
      </c>
      <c r="E7" s="2">
        <v>111754</v>
      </c>
      <c r="I7" s="1" t="s">
        <v>9</v>
      </c>
      <c r="J7" s="10">
        <v>0</v>
      </c>
      <c r="L7" s="9"/>
    </row>
    <row r="8" spans="1:12" ht="15.75" customHeight="1" x14ac:dyDescent="0.25">
      <c r="A8" s="1" t="s">
        <v>45</v>
      </c>
      <c r="C8" s="2">
        <v>79694</v>
      </c>
      <c r="E8" s="2">
        <v>82284</v>
      </c>
    </row>
    <row r="9" spans="1:12" ht="15.75" customHeight="1" x14ac:dyDescent="0.25">
      <c r="A9" s="1" t="s">
        <v>4</v>
      </c>
      <c r="C9" s="2">
        <v>71085</v>
      </c>
      <c r="E9" s="2">
        <v>78615</v>
      </c>
    </row>
    <row r="10" spans="1:12" ht="15.75" customHeight="1" x14ac:dyDescent="0.25">
      <c r="A10" t="s">
        <v>52</v>
      </c>
      <c r="C10" s="2">
        <v>486544</v>
      </c>
      <c r="E10" s="2">
        <v>507594</v>
      </c>
    </row>
    <row r="13" spans="1:12" ht="15.75" customHeight="1" x14ac:dyDescent="0.25">
      <c r="A13" s="1"/>
    </row>
    <row r="14" spans="1:12" ht="15.75" customHeight="1" x14ac:dyDescent="0.25">
      <c r="A14" s="1"/>
    </row>
    <row r="15" spans="1:12" ht="15.75" customHeight="1" x14ac:dyDescent="0.25">
      <c r="A15" s="1"/>
    </row>
    <row r="16" spans="1:12" ht="15.75" customHeight="1" x14ac:dyDescent="0.25">
      <c r="A16" s="1"/>
    </row>
    <row r="17" spans="1:7" ht="15.75" customHeight="1" x14ac:dyDescent="0.25">
      <c r="A17" s="1"/>
    </row>
    <row r="18" spans="1:7" ht="15.75" customHeight="1" x14ac:dyDescent="0.25">
      <c r="A18" s="1"/>
    </row>
    <row r="19" spans="1:7" ht="15.75" customHeight="1" x14ac:dyDescent="0.25">
      <c r="A19" s="1"/>
    </row>
    <row r="20" spans="1:7" ht="15.75" customHeight="1" x14ac:dyDescent="0.25">
      <c r="A20" s="1"/>
      <c r="G20" s="1"/>
    </row>
    <row r="21" spans="1:7" ht="15.75" customHeight="1" x14ac:dyDescent="0.25">
      <c r="C21" s="1"/>
      <c r="E21" s="1"/>
      <c r="G21" s="3"/>
    </row>
    <row r="22" spans="1:7" ht="12.5" x14ac:dyDescent="0.25">
      <c r="A22" s="1"/>
      <c r="C22" s="1"/>
      <c r="E22" s="1"/>
      <c r="G22" s="1"/>
    </row>
    <row r="23" spans="1:7" ht="12.5" x14ac:dyDescent="0.25">
      <c r="A23" s="1"/>
      <c r="C23" s="1"/>
      <c r="E23" s="1"/>
      <c r="G23" s="1"/>
    </row>
    <row r="24" spans="1:7" ht="12.5" x14ac:dyDescent="0.25">
      <c r="A24" s="1"/>
      <c r="C24" s="1"/>
      <c r="E24" s="1"/>
      <c r="G24" s="3"/>
    </row>
    <row r="25" spans="1:7" ht="12.5" x14ac:dyDescent="0.25">
      <c r="A25" s="1"/>
      <c r="C25" s="2"/>
      <c r="E25" s="2"/>
      <c r="G25" s="1"/>
    </row>
    <row r="26" spans="1:7" ht="12.5" x14ac:dyDescent="0.25">
      <c r="A26" s="1"/>
      <c r="C26" s="1"/>
      <c r="E26" s="1"/>
    </row>
    <row r="27" spans="1:7" ht="15.75" customHeight="1" x14ac:dyDescent="0.25">
      <c r="A27" s="1"/>
      <c r="C27" s="1"/>
      <c r="E27" s="1"/>
    </row>
  </sheetData>
  <sortState xmlns:xlrd2="http://schemas.microsoft.com/office/spreadsheetml/2017/richdata2" ref="A4:E9">
    <sortCondition ref="A4:A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26"/>
  <sheetViews>
    <sheetView workbookViewId="0">
      <selection activeCell="A4" sqref="A4:E9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1" t="s">
        <v>0</v>
      </c>
    </row>
    <row r="2" spans="1:12" ht="15.75" customHeight="1" x14ac:dyDescent="0.25">
      <c r="A2" s="1" t="s">
        <v>1</v>
      </c>
      <c r="C2" s="1">
        <v>2011</v>
      </c>
      <c r="E2" s="1">
        <v>2010</v>
      </c>
    </row>
    <row r="4" spans="1:12" ht="15.75" customHeight="1" x14ac:dyDescent="0.25">
      <c r="A4" s="1" t="s">
        <v>11</v>
      </c>
      <c r="C4" s="2">
        <v>76965</v>
      </c>
      <c r="E4" s="2">
        <v>44525</v>
      </c>
      <c r="I4" s="1" t="s">
        <v>3</v>
      </c>
      <c r="J4" s="10">
        <v>0</v>
      </c>
      <c r="L4" s="9"/>
    </row>
    <row r="5" spans="1:12" ht="15.75" customHeight="1" x14ac:dyDescent="0.25">
      <c r="A5" s="1" t="s">
        <v>10</v>
      </c>
      <c r="C5" s="2">
        <v>70526</v>
      </c>
      <c r="E5" s="2">
        <v>68304</v>
      </c>
      <c r="I5" s="1" t="s">
        <v>5</v>
      </c>
      <c r="J5" s="10">
        <v>0</v>
      </c>
      <c r="L5" s="9"/>
    </row>
    <row r="6" spans="1:12" ht="15.75" customHeight="1" x14ac:dyDescent="0.25">
      <c r="A6" s="1" t="s">
        <v>6</v>
      </c>
      <c r="C6" s="2">
        <v>87450</v>
      </c>
      <c r="E6" s="2">
        <v>68560</v>
      </c>
      <c r="I6" s="1" t="s">
        <v>7</v>
      </c>
      <c r="J6" s="10">
        <v>0</v>
      </c>
      <c r="L6" s="9"/>
    </row>
    <row r="7" spans="1:12" ht="15.75" customHeight="1" x14ac:dyDescent="0.25">
      <c r="A7" s="1" t="s">
        <v>2</v>
      </c>
      <c r="C7" s="2">
        <v>111754</v>
      </c>
      <c r="E7" s="2">
        <v>104846</v>
      </c>
      <c r="I7" s="1" t="s">
        <v>9</v>
      </c>
      <c r="J7" s="10">
        <v>0</v>
      </c>
      <c r="L7" s="9"/>
    </row>
    <row r="8" spans="1:12" ht="15.75" customHeight="1" x14ac:dyDescent="0.25">
      <c r="A8" s="1" t="s">
        <v>45</v>
      </c>
      <c r="C8" s="2">
        <v>82284</v>
      </c>
      <c r="E8" s="2">
        <v>73039</v>
      </c>
    </row>
    <row r="9" spans="1:12" ht="15.75" customHeight="1" x14ac:dyDescent="0.25">
      <c r="A9" s="1" t="s">
        <v>4</v>
      </c>
      <c r="C9" s="2">
        <v>78615</v>
      </c>
      <c r="E9" s="2">
        <v>63173</v>
      </c>
    </row>
    <row r="10" spans="1:12" ht="15.75" customHeight="1" x14ac:dyDescent="0.25">
      <c r="A10" t="s">
        <v>52</v>
      </c>
      <c r="C10" s="2">
        <v>507594</v>
      </c>
      <c r="E10" s="2">
        <v>422447</v>
      </c>
    </row>
    <row r="13" spans="1:12" ht="15.75" customHeight="1" x14ac:dyDescent="0.25">
      <c r="A13" s="1"/>
    </row>
    <row r="14" spans="1:12" ht="15.75" customHeight="1" x14ac:dyDescent="0.25">
      <c r="A14" s="1"/>
    </row>
    <row r="15" spans="1:12" ht="15.75" customHeight="1" x14ac:dyDescent="0.25">
      <c r="A15" s="1"/>
    </row>
    <row r="16" spans="1:12" ht="15.75" customHeight="1" x14ac:dyDescent="0.25">
      <c r="A16" s="1"/>
    </row>
    <row r="17" spans="1:7" ht="15.75" customHeight="1" x14ac:dyDescent="0.25">
      <c r="A17" s="1"/>
    </row>
    <row r="18" spans="1:7" ht="15.75" customHeight="1" x14ac:dyDescent="0.25">
      <c r="A18" s="1"/>
    </row>
    <row r="19" spans="1:7" ht="15.75" customHeight="1" x14ac:dyDescent="0.25">
      <c r="A19" s="1"/>
      <c r="G19" s="1"/>
    </row>
    <row r="20" spans="1:7" ht="15.75" customHeight="1" x14ac:dyDescent="0.25">
      <c r="C20" s="1"/>
      <c r="E20" s="1"/>
      <c r="G20" s="3"/>
    </row>
    <row r="21" spans="1:7" ht="15.75" customHeight="1" x14ac:dyDescent="0.25">
      <c r="A21" s="1"/>
      <c r="C21" s="1"/>
      <c r="E21" s="1"/>
      <c r="G21" s="3"/>
    </row>
    <row r="22" spans="1:7" ht="12.5" x14ac:dyDescent="0.25">
      <c r="A22" s="1"/>
      <c r="C22" s="1"/>
      <c r="E22" s="1"/>
      <c r="G22" s="3"/>
    </row>
    <row r="23" spans="1:7" ht="12.5" x14ac:dyDescent="0.25">
      <c r="A23" s="1"/>
      <c r="C23" s="1"/>
      <c r="E23" s="1"/>
      <c r="G23" s="3"/>
    </row>
    <row r="24" spans="1:7" ht="12.5" x14ac:dyDescent="0.25">
      <c r="A24" s="1"/>
      <c r="C24" s="2"/>
      <c r="E24" s="2"/>
      <c r="G24" s="3"/>
    </row>
    <row r="25" spans="1:7" ht="12.5" x14ac:dyDescent="0.25">
      <c r="A25" s="1"/>
      <c r="C25" s="1"/>
      <c r="E25" s="1"/>
    </row>
    <row r="26" spans="1:7" ht="15.75" customHeight="1" x14ac:dyDescent="0.25">
      <c r="A26" s="1"/>
      <c r="C26" s="1"/>
      <c r="E26" s="1"/>
    </row>
  </sheetData>
  <sortState xmlns:xlrd2="http://schemas.microsoft.com/office/spreadsheetml/2017/richdata2" ref="A4:E9">
    <sortCondition ref="A4:A9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FEEF-70A8-463A-BFA8-85324E8B2E3D}">
  <sheetPr>
    <outlinePr summaryBelow="0" summaryRight="0"/>
  </sheetPr>
  <dimension ref="A1:G9"/>
  <sheetViews>
    <sheetView workbookViewId="0">
      <selection activeCell="F14" sqref="F14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12</v>
      </c>
      <c r="B1" s="3"/>
      <c r="C1" s="3"/>
      <c r="D1" s="3"/>
      <c r="E1" s="3"/>
      <c r="F1" s="3"/>
      <c r="G1" s="3"/>
    </row>
    <row r="2" spans="1:7" ht="15.75" customHeight="1" x14ac:dyDescent="0.25">
      <c r="C2" s="3">
        <v>2020</v>
      </c>
      <c r="E2" s="3">
        <v>2019</v>
      </c>
      <c r="G2" s="3" t="s">
        <v>13</v>
      </c>
    </row>
    <row r="4" spans="1:7" ht="12.5" x14ac:dyDescent="0.25">
      <c r="A4" s="3" t="s">
        <v>14</v>
      </c>
      <c r="C4" s="3">
        <v>372</v>
      </c>
      <c r="E4" s="3">
        <v>492</v>
      </c>
      <c r="G4" s="3" t="s">
        <v>15</v>
      </c>
    </row>
    <row r="5" spans="1:7" ht="12.5" x14ac:dyDescent="0.25">
      <c r="A5" s="3" t="s">
        <v>16</v>
      </c>
      <c r="C5" s="3">
        <v>345</v>
      </c>
      <c r="E5" s="3">
        <v>456</v>
      </c>
      <c r="G5" s="3" t="s">
        <v>17</v>
      </c>
    </row>
    <row r="6" spans="1:7" ht="12.5" x14ac:dyDescent="0.25">
      <c r="A6" s="3" t="s">
        <v>18</v>
      </c>
      <c r="C6" s="3">
        <v>344</v>
      </c>
      <c r="E6" s="3">
        <v>477</v>
      </c>
      <c r="G6" s="3" t="s">
        <v>19</v>
      </c>
    </row>
    <row r="7" spans="1:7" ht="12.5" x14ac:dyDescent="0.25">
      <c r="A7" s="3" t="s">
        <v>20</v>
      </c>
      <c r="C7" s="2">
        <v>9358</v>
      </c>
      <c r="E7" s="2">
        <v>11473</v>
      </c>
      <c r="G7" s="3" t="s">
        <v>21</v>
      </c>
    </row>
    <row r="8" spans="1:7" ht="12.5" x14ac:dyDescent="0.25">
      <c r="A8" s="3" t="s">
        <v>22</v>
      </c>
      <c r="C8" s="3" t="s">
        <v>23</v>
      </c>
      <c r="E8" s="3">
        <v>510</v>
      </c>
      <c r="G8" s="3" t="s">
        <v>24</v>
      </c>
    </row>
    <row r="9" spans="1:7" ht="12.5" x14ac:dyDescent="0.25">
      <c r="A9" s="3" t="s">
        <v>25</v>
      </c>
      <c r="C9" s="3" t="s">
        <v>26</v>
      </c>
      <c r="E9" s="3">
        <v>4.4000000000000004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399C-87F2-4F34-AA1E-44A4C99012E5}">
  <sheetPr>
    <outlinePr summaryBelow="0" summaryRight="0"/>
  </sheetPr>
  <dimension ref="A1:G9"/>
  <sheetViews>
    <sheetView workbookViewId="0">
      <selection activeCell="A18" sqref="A1:XFD18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12</v>
      </c>
      <c r="B1" s="3"/>
      <c r="C1" s="3"/>
      <c r="D1" s="3"/>
      <c r="E1" s="3"/>
      <c r="F1" s="3"/>
      <c r="G1" s="3"/>
    </row>
    <row r="2" spans="1:7" ht="15.75" customHeight="1" x14ac:dyDescent="0.25">
      <c r="C2" s="3">
        <v>2019</v>
      </c>
      <c r="E2" s="3">
        <v>2018</v>
      </c>
      <c r="G2" s="3" t="s">
        <v>13</v>
      </c>
    </row>
    <row r="4" spans="1:7" ht="12.5" x14ac:dyDescent="0.25">
      <c r="A4" s="3" t="s">
        <v>14</v>
      </c>
      <c r="C4" s="3">
        <v>492</v>
      </c>
      <c r="E4" s="3">
        <v>500</v>
      </c>
      <c r="G4" s="3" t="s">
        <v>27</v>
      </c>
    </row>
    <row r="5" spans="1:7" ht="12.5" x14ac:dyDescent="0.25">
      <c r="A5" s="3" t="s">
        <v>16</v>
      </c>
      <c r="C5" s="3">
        <v>456</v>
      </c>
      <c r="E5" s="3">
        <v>469</v>
      </c>
      <c r="G5" s="3" t="s">
        <v>28</v>
      </c>
    </row>
    <row r="6" spans="1:7" ht="12.5" x14ac:dyDescent="0.25">
      <c r="A6" s="3" t="s">
        <v>18</v>
      </c>
      <c r="C6" s="3">
        <v>477</v>
      </c>
      <c r="E6" s="3">
        <v>519</v>
      </c>
      <c r="G6" s="3" t="s">
        <v>29</v>
      </c>
    </row>
    <row r="7" spans="1:7" ht="12.5" x14ac:dyDescent="0.25">
      <c r="A7" s="3" t="s">
        <v>20</v>
      </c>
      <c r="C7" s="2">
        <v>11473</v>
      </c>
      <c r="E7" s="2">
        <v>11875</v>
      </c>
      <c r="G7" s="3" t="s">
        <v>30</v>
      </c>
    </row>
    <row r="8" spans="1:7" ht="12.5" x14ac:dyDescent="0.25">
      <c r="A8" s="3" t="s">
        <v>22</v>
      </c>
      <c r="C8" s="3">
        <v>510</v>
      </c>
      <c r="E8" s="3">
        <v>780</v>
      </c>
      <c r="G8" s="3" t="s">
        <v>31</v>
      </c>
    </row>
    <row r="9" spans="1:7" ht="12.5" x14ac:dyDescent="0.25">
      <c r="A9" s="3" t="s">
        <v>25</v>
      </c>
      <c r="C9" s="3">
        <v>4.4000000000000004</v>
      </c>
      <c r="E9" s="3">
        <v>6.6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D354-A69A-4C8C-A937-3AC556FAAF4A}">
  <sheetPr>
    <outlinePr summaryBelow="0" summaryRight="0"/>
  </sheetPr>
  <dimension ref="A1:G9"/>
  <sheetViews>
    <sheetView workbookViewId="0">
      <selection activeCell="A19" sqref="A1:XFD19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12</v>
      </c>
      <c r="B1" s="3"/>
      <c r="C1" s="3"/>
      <c r="D1" s="3"/>
      <c r="E1" s="3"/>
      <c r="F1" s="3"/>
      <c r="G1" s="3"/>
    </row>
    <row r="2" spans="1:7" ht="15.75" customHeight="1" x14ac:dyDescent="0.25">
      <c r="C2" s="3">
        <v>2018</v>
      </c>
      <c r="E2" s="3">
        <v>2017</v>
      </c>
      <c r="G2" s="3" t="s">
        <v>13</v>
      </c>
    </row>
    <row r="4" spans="1:7" ht="12.5" x14ac:dyDescent="0.25">
      <c r="A4" s="3" t="s">
        <v>14</v>
      </c>
      <c r="C4" s="3">
        <v>500</v>
      </c>
      <c r="E4" s="3">
        <v>498</v>
      </c>
      <c r="G4" s="3">
        <f>0.4</f>
        <v>0.4</v>
      </c>
    </row>
    <row r="5" spans="1:7" ht="12.5" x14ac:dyDescent="0.25">
      <c r="A5" s="3" t="s">
        <v>16</v>
      </c>
      <c r="C5" s="3">
        <v>469</v>
      </c>
      <c r="E5" s="3">
        <v>498</v>
      </c>
      <c r="G5" s="3" t="s">
        <v>32</v>
      </c>
    </row>
    <row r="6" spans="1:7" ht="12.5" x14ac:dyDescent="0.25">
      <c r="A6" s="3" t="s">
        <v>18</v>
      </c>
      <c r="C6" s="3">
        <v>519</v>
      </c>
      <c r="E6" s="3">
        <v>490</v>
      </c>
      <c r="G6" s="3">
        <f>6</f>
        <v>6</v>
      </c>
    </row>
    <row r="7" spans="1:7" ht="12.5" x14ac:dyDescent="0.25">
      <c r="A7" s="3" t="s">
        <v>20</v>
      </c>
      <c r="C7" s="2">
        <v>11875</v>
      </c>
      <c r="E7" s="2">
        <v>11909</v>
      </c>
      <c r="G7" s="3" t="s">
        <v>33</v>
      </c>
    </row>
    <row r="8" spans="1:7" ht="12.5" x14ac:dyDescent="0.25">
      <c r="A8" s="3" t="s">
        <v>22</v>
      </c>
      <c r="C8" s="3">
        <v>780</v>
      </c>
      <c r="E8" s="3">
        <v>853</v>
      </c>
      <c r="G8" s="3" t="s">
        <v>34</v>
      </c>
    </row>
    <row r="9" spans="1:7" ht="12.5" x14ac:dyDescent="0.25">
      <c r="A9" s="3" t="s">
        <v>25</v>
      </c>
      <c r="C9" s="3">
        <v>6.6</v>
      </c>
      <c r="E9" s="3">
        <v>7.2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4D84-30BE-42D6-BD13-15FAEA17F4AC}">
  <sheetPr>
    <outlinePr summaryBelow="0" summaryRight="0"/>
  </sheetPr>
  <dimension ref="A1:G9"/>
  <sheetViews>
    <sheetView workbookViewId="0">
      <selection activeCell="C22" sqref="C22"/>
    </sheetView>
  </sheetViews>
  <sheetFormatPr defaultColWidth="14.453125" defaultRowHeight="15.75" customHeight="1" x14ac:dyDescent="0.25"/>
  <cols>
    <col min="9" max="9" width="20.453125" customWidth="1"/>
  </cols>
  <sheetData>
    <row r="1" spans="1:7" ht="12.5" x14ac:dyDescent="0.25">
      <c r="A1" s="3" t="s">
        <v>12</v>
      </c>
      <c r="B1" s="3"/>
      <c r="C1" s="3"/>
      <c r="D1" s="3"/>
      <c r="E1" s="3"/>
      <c r="F1" s="3"/>
      <c r="G1" s="3"/>
    </row>
    <row r="2" spans="1:7" ht="12.5" x14ac:dyDescent="0.25">
      <c r="C2" s="3">
        <v>2017</v>
      </c>
      <c r="E2" s="3">
        <v>2016</v>
      </c>
      <c r="G2" s="3" t="s">
        <v>13</v>
      </c>
    </row>
    <row r="4" spans="1:7" ht="12.5" x14ac:dyDescent="0.25">
      <c r="A4" s="3" t="s">
        <v>14</v>
      </c>
      <c r="C4" s="3">
        <v>498</v>
      </c>
      <c r="E4" s="3">
        <v>478</v>
      </c>
      <c r="G4" s="3">
        <f>4.2</f>
        <v>4.2</v>
      </c>
    </row>
    <row r="5" spans="1:7" ht="12.5" x14ac:dyDescent="0.25">
      <c r="A5" s="3" t="s">
        <v>16</v>
      </c>
      <c r="C5" s="3">
        <v>498</v>
      </c>
      <c r="E5" s="3">
        <v>478</v>
      </c>
      <c r="G5" s="3">
        <f>4.1</f>
        <v>4.0999999999999996</v>
      </c>
    </row>
    <row r="6" spans="1:7" ht="12.5" x14ac:dyDescent="0.25">
      <c r="A6" s="3" t="s">
        <v>18</v>
      </c>
      <c r="C6" s="3">
        <v>490</v>
      </c>
      <c r="E6" s="3">
        <v>422</v>
      </c>
      <c r="G6" s="3">
        <f>16</f>
        <v>16</v>
      </c>
    </row>
    <row r="7" spans="1:7" ht="12.5" x14ac:dyDescent="0.25">
      <c r="A7" s="3" t="s">
        <v>20</v>
      </c>
      <c r="C7" s="2">
        <v>11909</v>
      </c>
      <c r="E7" s="2">
        <v>11120</v>
      </c>
      <c r="G7" s="3">
        <f>7.1</f>
        <v>7.1</v>
      </c>
    </row>
    <row r="8" spans="1:7" ht="12.5" x14ac:dyDescent="0.25">
      <c r="A8" s="3" t="s">
        <v>22</v>
      </c>
      <c r="C8" s="3">
        <v>853</v>
      </c>
      <c r="E8" s="3">
        <v>455</v>
      </c>
      <c r="G8" s="3">
        <f>87.6</f>
        <v>87.6</v>
      </c>
    </row>
    <row r="9" spans="1:7" ht="12.5" x14ac:dyDescent="0.25">
      <c r="A9" s="3" t="s">
        <v>35</v>
      </c>
      <c r="C9" s="3">
        <v>7.2</v>
      </c>
      <c r="E9" s="3">
        <v>4.0999999999999996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75DB-FF34-4D89-B54D-1710C6A5D7CA}">
  <sheetPr>
    <outlinePr summaryBelow="0" summaryRight="0"/>
  </sheetPr>
  <dimension ref="A1:G9"/>
  <sheetViews>
    <sheetView workbookViewId="0">
      <selection activeCell="A19" sqref="A1:XFD19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12</v>
      </c>
      <c r="B1" s="3"/>
      <c r="C1" s="3"/>
      <c r="D1" s="3"/>
      <c r="E1" s="3"/>
      <c r="F1" s="3"/>
      <c r="G1" s="3"/>
    </row>
    <row r="2" spans="1:7" ht="15.75" customHeight="1" x14ac:dyDescent="0.25">
      <c r="C2" s="3">
        <v>2016</v>
      </c>
      <c r="E2" s="3">
        <v>2015</v>
      </c>
      <c r="G2" s="3" t="s">
        <v>13</v>
      </c>
    </row>
    <row r="4" spans="1:7" ht="12.5" x14ac:dyDescent="0.25">
      <c r="A4" s="3" t="s">
        <v>14</v>
      </c>
      <c r="C4" s="3">
        <v>478</v>
      </c>
      <c r="E4" s="3">
        <v>431</v>
      </c>
      <c r="G4" s="3">
        <f>10.9</f>
        <v>10.9</v>
      </c>
    </row>
    <row r="5" spans="1:7" ht="12.5" x14ac:dyDescent="0.25">
      <c r="A5" s="3" t="s">
        <v>16</v>
      </c>
      <c r="C5" s="3">
        <v>478</v>
      </c>
      <c r="E5" s="3">
        <v>456</v>
      </c>
      <c r="G5" s="3">
        <f>5</f>
        <v>5</v>
      </c>
    </row>
    <row r="6" spans="1:7" ht="12.5" x14ac:dyDescent="0.25">
      <c r="A6" s="3" t="s">
        <v>18</v>
      </c>
      <c r="C6" s="3">
        <v>422</v>
      </c>
      <c r="E6" s="3">
        <v>410</v>
      </c>
      <c r="G6" s="3">
        <f>2.9</f>
        <v>2.9</v>
      </c>
    </row>
    <row r="7" spans="1:7" ht="12.5" x14ac:dyDescent="0.25">
      <c r="A7" s="3" t="s">
        <v>20</v>
      </c>
      <c r="C7" s="2">
        <v>11120</v>
      </c>
      <c r="E7" s="2">
        <v>10341</v>
      </c>
      <c r="G7" s="3">
        <f>7.5</f>
        <v>7.5</v>
      </c>
    </row>
    <row r="8" spans="1:7" ht="12.5" x14ac:dyDescent="0.25">
      <c r="A8" s="3" t="s">
        <v>37</v>
      </c>
      <c r="C8" s="3">
        <v>455</v>
      </c>
      <c r="E8" s="3">
        <v>382</v>
      </c>
      <c r="G8" s="3">
        <f>19</f>
        <v>19</v>
      </c>
    </row>
    <row r="9" spans="1:7" ht="12.5" x14ac:dyDescent="0.25">
      <c r="A9" s="3" t="s">
        <v>35</v>
      </c>
      <c r="C9" s="3">
        <v>4.0999999999999996</v>
      </c>
      <c r="E9" s="3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A861-D8D5-483C-A2A4-C437B8E297F7}">
  <sheetPr>
    <outlinePr summaryBelow="0" summaryRight="0"/>
  </sheetPr>
  <dimension ref="A1:G9"/>
  <sheetViews>
    <sheetView workbookViewId="0">
      <selection activeCell="A17" sqref="A1:XFD17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12</v>
      </c>
      <c r="B1" s="3"/>
      <c r="C1" s="3"/>
    </row>
    <row r="2" spans="1:7" ht="15.75" customHeight="1" x14ac:dyDescent="0.25">
      <c r="C2" s="3">
        <v>2015</v>
      </c>
      <c r="E2" s="3">
        <v>2014</v>
      </c>
      <c r="G2" s="3" t="s">
        <v>13</v>
      </c>
    </row>
    <row r="4" spans="1:7" ht="15.75" customHeight="1" x14ac:dyDescent="0.25">
      <c r="A4" s="3" t="s">
        <v>14</v>
      </c>
      <c r="C4" s="3">
        <v>431</v>
      </c>
      <c r="E4" s="3">
        <v>447</v>
      </c>
      <c r="G4" s="3" t="s">
        <v>38</v>
      </c>
    </row>
    <row r="5" spans="1:7" ht="12.5" x14ac:dyDescent="0.25">
      <c r="A5" s="3" t="s">
        <v>16</v>
      </c>
      <c r="C5" s="3">
        <v>456</v>
      </c>
      <c r="E5" s="3">
        <v>442</v>
      </c>
      <c r="G5" s="3">
        <f>3</f>
        <v>3</v>
      </c>
    </row>
    <row r="6" spans="1:7" ht="12.5" x14ac:dyDescent="0.25">
      <c r="A6" s="3" t="s">
        <v>18</v>
      </c>
      <c r="C6" s="3">
        <v>410</v>
      </c>
      <c r="E6" s="3">
        <v>396</v>
      </c>
      <c r="G6" s="3">
        <f>3.6</f>
        <v>3.6</v>
      </c>
    </row>
    <row r="7" spans="1:7" ht="12.5" x14ac:dyDescent="0.25">
      <c r="A7" s="3" t="s">
        <v>20</v>
      </c>
      <c r="C7" s="2">
        <v>10341</v>
      </c>
      <c r="E7" s="2">
        <v>9577</v>
      </c>
      <c r="G7" s="3">
        <f>8</f>
        <v>8</v>
      </c>
    </row>
    <row r="8" spans="1:7" ht="12.5" x14ac:dyDescent="0.25">
      <c r="A8" s="3" t="s">
        <v>37</v>
      </c>
      <c r="C8" s="3">
        <v>382</v>
      </c>
      <c r="E8" s="3">
        <v>504</v>
      </c>
      <c r="G8" s="3" t="s">
        <v>39</v>
      </c>
    </row>
    <row r="9" spans="1:7" ht="12.5" x14ac:dyDescent="0.25">
      <c r="A9" s="3" t="s">
        <v>35</v>
      </c>
      <c r="C9" s="3">
        <v>3.7</v>
      </c>
      <c r="E9" s="3">
        <v>5.3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B3E0-E449-45BE-A3D8-827C143633AE}">
  <sheetPr>
    <outlinePr summaryBelow="0" summaryRight="0"/>
  </sheetPr>
  <dimension ref="A1:G9"/>
  <sheetViews>
    <sheetView workbookViewId="0">
      <selection activeCell="A17" sqref="A1:XFD17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12</v>
      </c>
      <c r="B1" s="3"/>
      <c r="C1" s="3"/>
    </row>
    <row r="2" spans="1:7" ht="15.75" customHeight="1" x14ac:dyDescent="0.25">
      <c r="C2" s="3">
        <v>2014</v>
      </c>
      <c r="E2" s="3">
        <v>2013</v>
      </c>
      <c r="G2" s="3" t="s">
        <v>13</v>
      </c>
    </row>
    <row r="4" spans="1:7" ht="15.75" customHeight="1" x14ac:dyDescent="0.25">
      <c r="A4" s="3" t="s">
        <v>41</v>
      </c>
      <c r="C4" s="3">
        <v>447</v>
      </c>
      <c r="E4" s="3">
        <v>462</v>
      </c>
      <c r="G4" s="3" t="s">
        <v>30</v>
      </c>
    </row>
    <row r="5" spans="1:7" ht="12.5" x14ac:dyDescent="0.25">
      <c r="A5" s="3" t="s">
        <v>16</v>
      </c>
      <c r="C5" s="3">
        <v>442</v>
      </c>
      <c r="E5" s="3">
        <v>436</v>
      </c>
      <c r="G5" s="3">
        <f>1.5</f>
        <v>1.5</v>
      </c>
    </row>
    <row r="6" spans="1:7" ht="12.5" x14ac:dyDescent="0.25">
      <c r="A6" s="3" t="s">
        <v>42</v>
      </c>
      <c r="C6" s="3">
        <v>396</v>
      </c>
      <c r="E6" s="3">
        <v>418</v>
      </c>
      <c r="G6" s="3" t="s">
        <v>43</v>
      </c>
    </row>
    <row r="7" spans="1:7" ht="12.5" x14ac:dyDescent="0.25">
      <c r="A7" s="3" t="s">
        <v>20</v>
      </c>
      <c r="C7" s="2">
        <v>9577</v>
      </c>
      <c r="E7" s="2">
        <v>9370</v>
      </c>
      <c r="G7" s="3">
        <f>2.2</f>
        <v>2.2000000000000002</v>
      </c>
    </row>
    <row r="8" spans="1:7" ht="12.5" x14ac:dyDescent="0.25">
      <c r="A8" s="3" t="s">
        <v>44</v>
      </c>
      <c r="C8" s="3">
        <v>504</v>
      </c>
      <c r="E8" s="3">
        <v>448</v>
      </c>
      <c r="G8" s="3">
        <f>12.5</f>
        <v>12.5</v>
      </c>
    </row>
    <row r="9" spans="1:7" ht="12.5" x14ac:dyDescent="0.25">
      <c r="A9" s="3" t="s">
        <v>35</v>
      </c>
      <c r="C9" s="3">
        <v>5.3</v>
      </c>
      <c r="E9" s="3">
        <v>4.8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0DDC-88EE-494E-BB2B-6AF41ED8A702}">
  <sheetPr>
    <outlinePr summaryBelow="0" summaryRight="0"/>
  </sheetPr>
  <dimension ref="A1:G9"/>
  <sheetViews>
    <sheetView workbookViewId="0">
      <selection activeCell="A17" sqref="A1:XFD17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12</v>
      </c>
      <c r="B1" s="3"/>
      <c r="C1" s="3"/>
      <c r="D1" s="3"/>
      <c r="E1" s="3"/>
      <c r="F1" s="3"/>
      <c r="G1" s="3"/>
    </row>
    <row r="2" spans="1:7" ht="15.75" customHeight="1" x14ac:dyDescent="0.25">
      <c r="C2" s="3">
        <v>2013</v>
      </c>
      <c r="E2" s="3">
        <v>2012</v>
      </c>
      <c r="G2" s="3" t="s">
        <v>13</v>
      </c>
    </row>
    <row r="4" spans="1:7" ht="15.75" customHeight="1" x14ac:dyDescent="0.25">
      <c r="A4" s="3" t="s">
        <v>14</v>
      </c>
      <c r="C4" s="3">
        <v>552</v>
      </c>
      <c r="E4" s="3">
        <v>550</v>
      </c>
      <c r="G4" s="3">
        <f>0.3</f>
        <v>0.3</v>
      </c>
    </row>
    <row r="5" spans="1:7" ht="12.5" x14ac:dyDescent="0.25">
      <c r="A5" s="3" t="s">
        <v>16</v>
      </c>
      <c r="C5" s="3">
        <v>436</v>
      </c>
      <c r="E5" s="3">
        <v>437</v>
      </c>
      <c r="G5" s="3" t="s">
        <v>46</v>
      </c>
    </row>
    <row r="6" spans="1:7" ht="12.5" x14ac:dyDescent="0.25">
      <c r="A6" s="3" t="s">
        <v>18</v>
      </c>
      <c r="C6" s="3">
        <v>511</v>
      </c>
      <c r="E6" s="3">
        <v>487</v>
      </c>
      <c r="G6" s="3">
        <f>5</f>
        <v>5</v>
      </c>
    </row>
    <row r="7" spans="1:7" ht="12.5" x14ac:dyDescent="0.25">
      <c r="A7" s="3" t="s">
        <v>20</v>
      </c>
      <c r="C7" s="2">
        <v>9370</v>
      </c>
      <c r="E7" s="2">
        <v>9450</v>
      </c>
      <c r="G7" s="3" t="s">
        <v>47</v>
      </c>
    </row>
    <row r="8" spans="1:7" ht="12.5" x14ac:dyDescent="0.25">
      <c r="A8" s="3" t="s">
        <v>44</v>
      </c>
      <c r="C8" s="3">
        <v>448</v>
      </c>
      <c r="E8" s="3">
        <v>421</v>
      </c>
      <c r="G8" s="3">
        <f>6.4</f>
        <v>6.4</v>
      </c>
    </row>
    <row r="9" spans="1:7" ht="12.5" x14ac:dyDescent="0.25">
      <c r="A9" s="3" t="s">
        <v>35</v>
      </c>
      <c r="C9" s="3">
        <v>4.8</v>
      </c>
      <c r="E9" s="3">
        <v>4.5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7DE0-4DF9-42F3-9591-2F5953A17E55}">
  <sheetPr>
    <outlinePr summaryBelow="0" summaryRight="0"/>
  </sheetPr>
  <dimension ref="A1:G9"/>
  <sheetViews>
    <sheetView workbookViewId="0">
      <selection activeCell="C14" sqref="C14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48</v>
      </c>
    </row>
    <row r="2" spans="1:7" ht="15.75" customHeight="1" x14ac:dyDescent="0.25">
      <c r="C2" s="3">
        <v>2012</v>
      </c>
      <c r="E2" s="3">
        <v>2011</v>
      </c>
      <c r="G2" s="3" t="s">
        <v>13</v>
      </c>
    </row>
    <row r="3" spans="1:7" ht="15.75" customHeight="1" x14ac:dyDescent="0.25">
      <c r="C3" s="3"/>
      <c r="E3" s="3"/>
      <c r="G3" s="3"/>
    </row>
    <row r="4" spans="1:7" ht="15.75" customHeight="1" x14ac:dyDescent="0.25">
      <c r="A4" s="3" t="s">
        <v>14</v>
      </c>
      <c r="C4" s="3">
        <v>550</v>
      </c>
      <c r="E4" s="3">
        <v>529</v>
      </c>
      <c r="G4" s="3">
        <f>4.1</f>
        <v>4.0999999999999996</v>
      </c>
    </row>
    <row r="5" spans="1:7" ht="12.5" x14ac:dyDescent="0.25">
      <c r="A5" s="3" t="s">
        <v>16</v>
      </c>
      <c r="C5" s="3">
        <v>437</v>
      </c>
      <c r="E5" s="3">
        <v>441</v>
      </c>
      <c r="G5" s="3" t="s">
        <v>49</v>
      </c>
    </row>
    <row r="6" spans="1:7" ht="12.5" x14ac:dyDescent="0.25">
      <c r="A6" s="3" t="s">
        <v>18</v>
      </c>
      <c r="C6" s="3">
        <v>487</v>
      </c>
      <c r="E6" s="3">
        <v>508</v>
      </c>
      <c r="G6" s="3" t="s">
        <v>50</v>
      </c>
    </row>
    <row r="7" spans="1:7" ht="12.5" x14ac:dyDescent="0.25">
      <c r="A7" s="3" t="s">
        <v>20</v>
      </c>
      <c r="C7" s="2">
        <v>9450</v>
      </c>
      <c r="E7" s="2">
        <v>8985</v>
      </c>
      <c r="G7" s="3">
        <f>5.2</f>
        <v>5.2</v>
      </c>
    </row>
    <row r="8" spans="1:7" ht="12.5" x14ac:dyDescent="0.25">
      <c r="A8" s="3" t="s">
        <v>44</v>
      </c>
      <c r="C8" s="3">
        <v>421</v>
      </c>
      <c r="E8" s="3">
        <v>449</v>
      </c>
      <c r="G8" s="3" t="s">
        <v>51</v>
      </c>
    </row>
    <row r="9" spans="1:7" ht="12.5" x14ac:dyDescent="0.25">
      <c r="A9" s="3" t="s">
        <v>35</v>
      </c>
      <c r="C9" s="3">
        <v>4.5</v>
      </c>
      <c r="E9" s="3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6A93-F89B-4D03-A58B-36D436B79534}">
  <sheetPr>
    <outlinePr summaryBelow="0" summaryRight="0"/>
  </sheetPr>
  <dimension ref="A1:G9"/>
  <sheetViews>
    <sheetView workbookViewId="0">
      <selection activeCell="B13" sqref="B13"/>
    </sheetView>
  </sheetViews>
  <sheetFormatPr defaultColWidth="14.453125" defaultRowHeight="15.75" customHeight="1" x14ac:dyDescent="0.25"/>
  <cols>
    <col min="9" max="9" width="20.453125" customWidth="1"/>
  </cols>
  <sheetData>
    <row r="1" spans="1:7" ht="15.75" customHeight="1" x14ac:dyDescent="0.25">
      <c r="A1" s="3" t="s">
        <v>48</v>
      </c>
    </row>
    <row r="2" spans="1:7" ht="15.75" customHeight="1" x14ac:dyDescent="0.25">
      <c r="C2" s="3">
        <v>2011</v>
      </c>
      <c r="E2" s="3">
        <v>2010</v>
      </c>
      <c r="G2" s="3" t="s">
        <v>13</v>
      </c>
    </row>
    <row r="3" spans="1:7" ht="15.75" customHeight="1" x14ac:dyDescent="0.25">
      <c r="C3" s="3"/>
      <c r="E3" s="3"/>
      <c r="G3" s="3"/>
    </row>
    <row r="4" spans="1:7" ht="15.75" customHeight="1" x14ac:dyDescent="0.25">
      <c r="A4" s="3" t="s">
        <v>14</v>
      </c>
      <c r="C4" s="3">
        <v>529</v>
      </c>
      <c r="E4" s="3">
        <v>436</v>
      </c>
      <c r="G4" s="3">
        <f>21.4</f>
        <v>21.4</v>
      </c>
    </row>
    <row r="5" spans="1:7" ht="15.75" customHeight="1" x14ac:dyDescent="0.25">
      <c r="A5" s="3" t="s">
        <v>16</v>
      </c>
      <c r="C5" s="3">
        <v>441</v>
      </c>
      <c r="E5" s="3">
        <v>349</v>
      </c>
      <c r="G5" s="3">
        <f>26.1</f>
        <v>26.1</v>
      </c>
    </row>
    <row r="6" spans="1:7" ht="12.5" x14ac:dyDescent="0.25">
      <c r="A6" s="3" t="s">
        <v>18</v>
      </c>
      <c r="C6" s="3">
        <v>508</v>
      </c>
      <c r="E6" s="3">
        <v>422</v>
      </c>
      <c r="G6" s="3">
        <f>20.2</f>
        <v>20.2</v>
      </c>
    </row>
    <row r="7" spans="1:7" ht="12.5" x14ac:dyDescent="0.25">
      <c r="A7" s="3" t="s">
        <v>20</v>
      </c>
      <c r="C7" s="2">
        <v>8985</v>
      </c>
      <c r="E7" s="2">
        <v>7392</v>
      </c>
      <c r="G7" s="3">
        <f>21.5</f>
        <v>21.5</v>
      </c>
    </row>
    <row r="8" spans="1:7" ht="12.5" x14ac:dyDescent="0.25">
      <c r="A8" s="3" t="s">
        <v>44</v>
      </c>
      <c r="C8" s="3">
        <v>449</v>
      </c>
      <c r="E8" s="3">
        <v>232</v>
      </c>
      <c r="G8" s="3">
        <f>93.8</f>
        <v>93.8</v>
      </c>
    </row>
    <row r="9" spans="1:7" ht="12.5" x14ac:dyDescent="0.25">
      <c r="A9" s="3" t="s">
        <v>35</v>
      </c>
      <c r="C9" s="3">
        <v>5</v>
      </c>
      <c r="E9" s="3">
        <v>3.1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5A19-AB90-48DA-A600-9830A0F54753}">
  <dimension ref="C32:L32"/>
  <sheetViews>
    <sheetView topLeftCell="A10" workbookViewId="0">
      <selection activeCell="B16" sqref="B16:L30"/>
    </sheetView>
  </sheetViews>
  <sheetFormatPr defaultRowHeight="12.5" x14ac:dyDescent="0.25"/>
  <cols>
    <col min="2" max="2" width="21.6328125" bestFit="1" customWidth="1"/>
  </cols>
  <sheetData>
    <row r="32" spans="3:12" x14ac:dyDescent="0.25">
      <c r="C32">
        <v>2011</v>
      </c>
      <c r="D32">
        <v>2012</v>
      </c>
      <c r="E32">
        <v>2013</v>
      </c>
      <c r="F32">
        <v>2014</v>
      </c>
      <c r="G32">
        <v>2015</v>
      </c>
      <c r="H32">
        <v>2016</v>
      </c>
      <c r="I32">
        <v>2017</v>
      </c>
      <c r="J32">
        <v>2018</v>
      </c>
      <c r="K32">
        <v>2019</v>
      </c>
      <c r="L32">
        <v>2020</v>
      </c>
    </row>
  </sheetData>
  <sortState xmlns:xlrd2="http://schemas.microsoft.com/office/spreadsheetml/2017/richdata2" ref="A16:L33">
    <sortCondition ref="A16:A33"/>
  </sortState>
  <dataConsolidate leftLabels="1" topLabels="1">
    <dataRefs count="10">
      <dataRef ref="A1:E11" sheet="2011 (3)"/>
      <dataRef ref="A1:E11" sheet="2012 (3)"/>
      <dataRef ref="A1:E11" sheet="2013 (3)"/>
      <dataRef ref="A1:E8" sheet="2014 (3)"/>
      <dataRef ref="A1:I8" sheet="2015 (3)"/>
      <dataRef ref="A1:K13" sheet="2016 (3)"/>
      <dataRef ref="A1:K13" sheet="2017 (3)"/>
      <dataRef ref="A1:K13" sheet="2018 (3)"/>
      <dataRef ref="A1:K13" sheet="2019 (3)"/>
      <dataRef ref="A1:K13" sheet="2020 (3)"/>
    </dataRefs>
  </dataConsolid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0C8B-06CB-408F-91C6-DC506EFA2BF2}">
  <sheetPr>
    <outlinePr summaryBelow="0" summaryRight="0"/>
  </sheetPr>
  <dimension ref="A1:L26"/>
  <sheetViews>
    <sheetView workbookViewId="0">
      <selection activeCell="I6" sqref="I6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3"/>
      <c r="E1" s="3"/>
      <c r="K1" s="3">
        <v>2020</v>
      </c>
    </row>
    <row r="3" spans="1:12" ht="15.75" customHeight="1" x14ac:dyDescent="0.25">
      <c r="A3" s="3" t="s">
        <v>11</v>
      </c>
      <c r="E3" s="2"/>
      <c r="I3" s="3"/>
      <c r="J3" s="10"/>
      <c r="K3" s="2">
        <v>36343</v>
      </c>
      <c r="L3" s="9"/>
    </row>
    <row r="4" spans="1:12" ht="15.75" customHeight="1" x14ac:dyDescent="0.25">
      <c r="A4" s="3" t="s">
        <v>10</v>
      </c>
      <c r="E4" s="2"/>
      <c r="I4" s="3"/>
      <c r="J4" s="10"/>
      <c r="K4" s="2">
        <v>48799</v>
      </c>
      <c r="L4" s="9"/>
    </row>
    <row r="5" spans="1:12" ht="15.75" customHeight="1" x14ac:dyDescent="0.25">
      <c r="A5" s="3" t="s">
        <v>6</v>
      </c>
      <c r="E5" s="2"/>
      <c r="I5" s="3"/>
      <c r="J5" s="10"/>
      <c r="K5" s="2">
        <v>61998</v>
      </c>
      <c r="L5" s="9"/>
    </row>
    <row r="6" spans="1:12" ht="15.75" customHeight="1" x14ac:dyDescent="0.25">
      <c r="A6" s="3" t="s">
        <v>2</v>
      </c>
      <c r="E6" s="2"/>
      <c r="I6" s="3"/>
      <c r="J6" s="10"/>
      <c r="K6" s="2">
        <v>71813</v>
      </c>
      <c r="L6" s="9"/>
    </row>
    <row r="7" spans="1:12" ht="15.75" customHeight="1" x14ac:dyDescent="0.25">
      <c r="A7" s="3" t="s">
        <v>8</v>
      </c>
      <c r="E7" s="2"/>
      <c r="K7" s="2">
        <v>58235</v>
      </c>
    </row>
    <row r="8" spans="1:12" ht="15.75" customHeight="1" x14ac:dyDescent="0.25">
      <c r="A8" s="3" t="s">
        <v>4</v>
      </c>
      <c r="E8" s="2"/>
      <c r="K8" s="2">
        <v>66357</v>
      </c>
    </row>
    <row r="9" spans="1:12" ht="15.75" customHeight="1" x14ac:dyDescent="0.25">
      <c r="A9" s="4" t="s">
        <v>52</v>
      </c>
      <c r="E9" s="2"/>
      <c r="K9" s="2">
        <v>343545</v>
      </c>
    </row>
    <row r="10" spans="1:12" ht="15.75" customHeight="1" x14ac:dyDescent="0.25">
      <c r="A10" s="3"/>
    </row>
    <row r="11" spans="1:12" ht="15.75" customHeight="1" x14ac:dyDescent="0.25">
      <c r="A11" s="3"/>
    </row>
    <row r="12" spans="1:12" ht="15.75" customHeight="1" x14ac:dyDescent="0.25">
      <c r="A12" s="3"/>
    </row>
    <row r="13" spans="1:12" ht="15.75" customHeight="1" x14ac:dyDescent="0.25">
      <c r="A13" s="3"/>
    </row>
    <row r="14" spans="1:12" ht="15.75" customHeight="1" x14ac:dyDescent="0.25">
      <c r="A14" s="3"/>
    </row>
    <row r="15" spans="1:12" ht="15.75" customHeight="1" x14ac:dyDescent="0.25">
      <c r="A15" s="3"/>
    </row>
    <row r="16" spans="1:12" ht="15.75" customHeight="1" x14ac:dyDescent="0.25">
      <c r="A16" s="3"/>
    </row>
    <row r="17" spans="1:11" ht="15.75" customHeight="1" x14ac:dyDescent="0.25">
      <c r="A17" s="3"/>
    </row>
    <row r="18" spans="1:11" ht="15.75" customHeight="1" x14ac:dyDescent="0.25">
      <c r="A18" s="3"/>
      <c r="B18" s="3"/>
      <c r="D18" s="3"/>
      <c r="E18" s="3"/>
      <c r="F18" s="3"/>
      <c r="G18" s="3"/>
      <c r="K18" s="3"/>
    </row>
    <row r="19" spans="1:11" ht="15.75" customHeight="1" x14ac:dyDescent="0.25">
      <c r="E19" s="3"/>
      <c r="G19" s="3"/>
      <c r="K19" s="3"/>
    </row>
    <row r="21" spans="1:11" ht="12.5" x14ac:dyDescent="0.25">
      <c r="A21" s="3"/>
      <c r="E21" s="3"/>
      <c r="G21" s="3"/>
      <c r="K21" s="3"/>
    </row>
    <row r="22" spans="1:11" ht="12.5" x14ac:dyDescent="0.25">
      <c r="A22" s="3"/>
      <c r="E22" s="3"/>
      <c r="G22" s="3"/>
      <c r="K22" s="3"/>
    </row>
    <row r="23" spans="1:11" ht="12.5" x14ac:dyDescent="0.25">
      <c r="A23" s="3"/>
      <c r="E23" s="3"/>
      <c r="G23" s="3"/>
      <c r="K23" s="3"/>
    </row>
    <row r="24" spans="1:11" ht="12.5" x14ac:dyDescent="0.25">
      <c r="A24" s="3"/>
      <c r="E24" s="2"/>
      <c r="G24" s="3"/>
      <c r="K24" s="2"/>
    </row>
    <row r="25" spans="1:11" ht="12.5" x14ac:dyDescent="0.25">
      <c r="A25" s="3"/>
      <c r="E25" s="3"/>
      <c r="G25" s="3"/>
      <c r="K25" s="3"/>
    </row>
    <row r="26" spans="1:11" ht="12.5" x14ac:dyDescent="0.25">
      <c r="A26" s="3"/>
      <c r="E26" s="3"/>
      <c r="K26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52B3-2D41-4E31-B4FE-BBC4B80351D2}">
  <sheetPr>
    <outlinePr summaryBelow="0" summaryRight="0"/>
  </sheetPr>
  <dimension ref="A1:L26"/>
  <sheetViews>
    <sheetView workbookViewId="0">
      <selection activeCell="J1" sqref="J1:J1048576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3"/>
      <c r="E1" s="3"/>
      <c r="J1" s="3">
        <v>2019</v>
      </c>
    </row>
    <row r="3" spans="1:12" ht="15.75" customHeight="1" x14ac:dyDescent="0.25">
      <c r="A3" s="3" t="s">
        <v>11</v>
      </c>
      <c r="E3" s="2"/>
      <c r="I3" s="3"/>
      <c r="J3" s="2">
        <v>68010</v>
      </c>
      <c r="K3" s="3"/>
      <c r="L3" s="9"/>
    </row>
    <row r="4" spans="1:12" ht="15.75" customHeight="1" x14ac:dyDescent="0.25">
      <c r="A4" s="3" t="s">
        <v>10</v>
      </c>
      <c r="E4" s="2"/>
      <c r="I4" s="3"/>
      <c r="J4" s="2">
        <v>66780</v>
      </c>
      <c r="K4" s="3"/>
      <c r="L4" s="9"/>
    </row>
    <row r="5" spans="1:12" ht="15.75" customHeight="1" x14ac:dyDescent="0.25">
      <c r="A5" s="3" t="s">
        <v>6</v>
      </c>
      <c r="E5" s="2"/>
      <c r="I5" s="3"/>
      <c r="J5" s="2">
        <v>81466</v>
      </c>
      <c r="K5" s="3"/>
      <c r="L5" s="9"/>
    </row>
    <row r="6" spans="1:12" ht="15.75" customHeight="1" x14ac:dyDescent="0.25">
      <c r="A6" s="3" t="s">
        <v>2</v>
      </c>
      <c r="E6" s="2"/>
      <c r="I6" s="3"/>
      <c r="J6" s="2">
        <v>96533</v>
      </c>
      <c r="K6" s="3"/>
      <c r="L6" s="9"/>
    </row>
    <row r="7" spans="1:12" ht="15.75" customHeight="1" x14ac:dyDescent="0.25">
      <c r="A7" s="3" t="s">
        <v>8</v>
      </c>
      <c r="E7" s="2"/>
      <c r="J7" s="2">
        <v>72906</v>
      </c>
    </row>
    <row r="8" spans="1:12" ht="15.75" customHeight="1" x14ac:dyDescent="0.25">
      <c r="A8" s="3" t="s">
        <v>4</v>
      </c>
      <c r="E8" s="2"/>
      <c r="J8" s="2">
        <v>91585</v>
      </c>
    </row>
    <row r="9" spans="1:12" ht="15.75" customHeight="1" x14ac:dyDescent="0.25">
      <c r="A9" s="4" t="s">
        <v>52</v>
      </c>
      <c r="E9" s="2"/>
      <c r="J9" s="2">
        <v>477280</v>
      </c>
    </row>
    <row r="10" spans="1:12" ht="15.75" customHeight="1" x14ac:dyDescent="0.25">
      <c r="B10" s="3"/>
    </row>
    <row r="11" spans="1:12" ht="15.75" customHeight="1" x14ac:dyDescent="0.25">
      <c r="B11" s="3"/>
    </row>
    <row r="12" spans="1:12" ht="15.75" customHeight="1" x14ac:dyDescent="0.25">
      <c r="B12" s="3"/>
    </row>
    <row r="13" spans="1:12" ht="15.75" customHeight="1" x14ac:dyDescent="0.25">
      <c r="B13" s="3"/>
    </row>
    <row r="14" spans="1:12" ht="15.75" customHeight="1" x14ac:dyDescent="0.25">
      <c r="B14" s="3"/>
    </row>
    <row r="15" spans="1:12" ht="15.75" customHeight="1" x14ac:dyDescent="0.25">
      <c r="B15" s="3"/>
    </row>
    <row r="16" spans="1:12" ht="15.75" customHeight="1" x14ac:dyDescent="0.25">
      <c r="B16" s="3"/>
    </row>
    <row r="17" spans="1:10" ht="15.75" customHeight="1" x14ac:dyDescent="0.25">
      <c r="B17" s="3"/>
    </row>
    <row r="18" spans="1:10" ht="15.75" customHeight="1" x14ac:dyDescent="0.25">
      <c r="A18" s="3"/>
      <c r="B18" s="3"/>
      <c r="D18" s="3"/>
      <c r="E18" s="3"/>
      <c r="F18" s="3"/>
      <c r="G18" s="3"/>
      <c r="J18" s="3"/>
    </row>
    <row r="19" spans="1:10" ht="15.75" customHeight="1" x14ac:dyDescent="0.25">
      <c r="E19" s="3"/>
      <c r="G19" s="3"/>
      <c r="J19" s="3"/>
    </row>
    <row r="21" spans="1:10" ht="12.5" x14ac:dyDescent="0.25">
      <c r="A21" s="3"/>
      <c r="E21" s="3"/>
      <c r="G21" s="3"/>
      <c r="J21" s="3"/>
    </row>
    <row r="22" spans="1:10" ht="12.5" x14ac:dyDescent="0.25">
      <c r="A22" s="3"/>
      <c r="E22" s="3"/>
      <c r="G22" s="3"/>
      <c r="J22" s="3"/>
    </row>
    <row r="23" spans="1:10" ht="12.5" x14ac:dyDescent="0.25">
      <c r="A23" s="3"/>
      <c r="E23" s="3"/>
      <c r="G23" s="3"/>
      <c r="J23" s="3"/>
    </row>
    <row r="24" spans="1:10" ht="12.5" x14ac:dyDescent="0.25">
      <c r="A24" s="3"/>
      <c r="E24" s="2"/>
      <c r="G24" s="3"/>
      <c r="J24" s="2"/>
    </row>
    <row r="25" spans="1:10" ht="12.5" x14ac:dyDescent="0.25">
      <c r="A25" s="3"/>
      <c r="E25" s="3"/>
      <c r="G25" s="3"/>
      <c r="J25" s="3"/>
    </row>
    <row r="26" spans="1:10" ht="12.5" x14ac:dyDescent="0.25">
      <c r="A26" s="3"/>
      <c r="E26" s="3"/>
      <c r="J26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1FB0-1B97-4DDB-9ABA-0F24B5D4ECC7}">
  <sheetPr>
    <outlinePr summaryBelow="0" summaryRight="0"/>
  </sheetPr>
  <dimension ref="A1:L27"/>
  <sheetViews>
    <sheetView workbookViewId="0">
      <selection activeCell="I1" sqref="I1:I1048576"/>
    </sheetView>
  </sheetViews>
  <sheetFormatPr defaultColWidth="14.453125" defaultRowHeight="15.75" customHeight="1" x14ac:dyDescent="0.25"/>
  <sheetData>
    <row r="1" spans="1:12" ht="15.75" customHeight="1" x14ac:dyDescent="0.25">
      <c r="A1" s="3"/>
      <c r="E1" s="3"/>
      <c r="I1" s="3">
        <v>2018</v>
      </c>
    </row>
    <row r="3" spans="1:12" ht="15.75" customHeight="1" x14ac:dyDescent="0.25">
      <c r="A3" s="3" t="s">
        <v>11</v>
      </c>
      <c r="E3" s="2"/>
      <c r="I3" s="2">
        <v>88950</v>
      </c>
      <c r="J3" s="10"/>
      <c r="K3" s="3"/>
      <c r="L3" s="9"/>
    </row>
    <row r="4" spans="1:12" ht="15.75" customHeight="1" x14ac:dyDescent="0.25">
      <c r="A4" s="3" t="s">
        <v>10</v>
      </c>
      <c r="E4" s="2"/>
      <c r="I4" s="2">
        <v>71881</v>
      </c>
      <c r="J4" s="10"/>
      <c r="K4" s="3"/>
      <c r="L4" s="9"/>
    </row>
    <row r="5" spans="1:12" ht="15.75" customHeight="1" x14ac:dyDescent="0.25">
      <c r="A5" s="3" t="s">
        <v>6</v>
      </c>
      <c r="E5" s="2"/>
      <c r="I5" s="2">
        <v>89154</v>
      </c>
      <c r="J5" s="10"/>
      <c r="K5" s="3"/>
      <c r="L5" s="9"/>
    </row>
    <row r="6" spans="1:12" ht="15.75" customHeight="1" x14ac:dyDescent="0.25">
      <c r="A6" s="3" t="s">
        <v>2</v>
      </c>
      <c r="E6" s="2"/>
      <c r="I6" s="2">
        <v>115525</v>
      </c>
      <c r="J6" s="10"/>
      <c r="K6" s="3"/>
      <c r="L6" s="9"/>
    </row>
    <row r="7" spans="1:12" ht="15.75" customHeight="1" x14ac:dyDescent="0.25">
      <c r="A7" s="3" t="s">
        <v>8</v>
      </c>
      <c r="E7" s="2"/>
      <c r="I7" s="2">
        <v>67151</v>
      </c>
    </row>
    <row r="8" spans="1:12" ht="15.75" customHeight="1" x14ac:dyDescent="0.25">
      <c r="A8" s="3" t="s">
        <v>4</v>
      </c>
      <c r="E8" s="2"/>
      <c r="I8" s="2">
        <v>86286</v>
      </c>
    </row>
    <row r="9" spans="1:12" ht="15.75" customHeight="1" x14ac:dyDescent="0.25">
      <c r="A9" t="s">
        <v>52</v>
      </c>
      <c r="E9" s="2"/>
      <c r="I9" s="2">
        <v>518947</v>
      </c>
    </row>
    <row r="10" spans="1:12" ht="15.75" customHeight="1" x14ac:dyDescent="0.25">
      <c r="B10" s="3"/>
    </row>
    <row r="11" spans="1:12" ht="15.75" customHeight="1" x14ac:dyDescent="0.25">
      <c r="B11" s="3"/>
    </row>
    <row r="12" spans="1:12" ht="15.75" customHeight="1" x14ac:dyDescent="0.25">
      <c r="B12" s="3"/>
    </row>
    <row r="13" spans="1:12" ht="15.75" customHeight="1" x14ac:dyDescent="0.25">
      <c r="B13" s="3"/>
    </row>
    <row r="14" spans="1:12" ht="15.75" customHeight="1" x14ac:dyDescent="0.25">
      <c r="B14" s="3"/>
    </row>
    <row r="15" spans="1:12" ht="15.75" customHeight="1" x14ac:dyDescent="0.25">
      <c r="B15" s="3"/>
    </row>
    <row r="16" spans="1:12" ht="15.75" customHeight="1" x14ac:dyDescent="0.25">
      <c r="B16" s="3"/>
    </row>
    <row r="17" spans="1:9" ht="15.75" customHeight="1" x14ac:dyDescent="0.25">
      <c r="B17" s="3"/>
    </row>
    <row r="18" spans="1:9" ht="15.75" customHeight="1" x14ac:dyDescent="0.25">
      <c r="B18" s="3"/>
    </row>
    <row r="19" spans="1:9" ht="15.75" customHeight="1" x14ac:dyDescent="0.25">
      <c r="A19" s="3"/>
      <c r="B19" s="3"/>
      <c r="D19" s="3"/>
      <c r="E19" s="3"/>
      <c r="F19" s="3"/>
      <c r="G19" s="3"/>
      <c r="I19" s="3"/>
    </row>
    <row r="20" spans="1:9" ht="15.75" customHeight="1" x14ac:dyDescent="0.25">
      <c r="E20" s="3"/>
      <c r="G20" s="3"/>
      <c r="I20" s="3"/>
    </row>
    <row r="22" spans="1:9" ht="12.5" x14ac:dyDescent="0.25">
      <c r="A22" s="3"/>
      <c r="E22" s="3"/>
      <c r="G22" s="3"/>
      <c r="I22" s="3"/>
    </row>
    <row r="23" spans="1:9" ht="12.5" x14ac:dyDescent="0.25">
      <c r="A23" s="3"/>
      <c r="E23" s="3"/>
      <c r="G23" s="3"/>
      <c r="I23" s="3"/>
    </row>
    <row r="24" spans="1:9" ht="12.5" x14ac:dyDescent="0.25">
      <c r="A24" s="3"/>
      <c r="E24" s="3"/>
      <c r="G24" s="3"/>
      <c r="I24" s="3"/>
    </row>
    <row r="25" spans="1:9" ht="12.5" x14ac:dyDescent="0.25">
      <c r="A25" s="3"/>
      <c r="E25" s="2"/>
      <c r="G25" s="3"/>
      <c r="I25" s="2"/>
    </row>
    <row r="26" spans="1:9" ht="12.5" x14ac:dyDescent="0.25">
      <c r="A26" s="3"/>
      <c r="E26" s="3"/>
      <c r="G26" s="3"/>
      <c r="I26" s="3"/>
    </row>
    <row r="27" spans="1:9" ht="12.5" x14ac:dyDescent="0.25">
      <c r="A27" s="3"/>
      <c r="E27" s="3"/>
      <c r="I27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35A2-BB29-4133-9CA5-B5F64B74FB90}">
  <sheetPr>
    <outlinePr summaryBelow="0" summaryRight="0"/>
  </sheetPr>
  <dimension ref="A1:L31"/>
  <sheetViews>
    <sheetView workbookViewId="0">
      <selection activeCell="H1" sqref="H1:H1048576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3"/>
      <c r="E1" s="3"/>
      <c r="H1" s="3">
        <v>2017</v>
      </c>
    </row>
    <row r="3" spans="1:12" ht="15.75" customHeight="1" x14ac:dyDescent="0.25">
      <c r="A3" s="3" t="s">
        <v>11</v>
      </c>
      <c r="E3" s="2"/>
      <c r="H3" s="2">
        <v>80328</v>
      </c>
      <c r="I3" s="3"/>
      <c r="J3" s="10"/>
      <c r="K3" s="3"/>
      <c r="L3" s="9"/>
    </row>
    <row r="4" spans="1:12" ht="15.75" customHeight="1" x14ac:dyDescent="0.25">
      <c r="A4" s="3" t="s">
        <v>10</v>
      </c>
      <c r="E4" s="2"/>
      <c r="H4" s="2">
        <v>71501</v>
      </c>
      <c r="I4" s="3"/>
      <c r="J4" s="10"/>
      <c r="K4" s="3"/>
      <c r="L4" s="9"/>
    </row>
    <row r="5" spans="1:12" ht="15.75" customHeight="1" x14ac:dyDescent="0.25">
      <c r="A5" s="3" t="s">
        <v>6</v>
      </c>
      <c r="E5" s="2"/>
      <c r="H5" s="2">
        <v>93167</v>
      </c>
      <c r="I5" s="3"/>
      <c r="J5" s="10"/>
      <c r="K5" s="3"/>
      <c r="L5" s="9"/>
    </row>
    <row r="6" spans="1:12" ht="15.75" customHeight="1" x14ac:dyDescent="0.25">
      <c r="A6" s="3" t="s">
        <v>2</v>
      </c>
      <c r="E6" s="2"/>
      <c r="H6" s="2">
        <v>115553</v>
      </c>
      <c r="I6" s="3"/>
      <c r="J6" s="10"/>
      <c r="K6" s="3"/>
      <c r="L6" s="9"/>
    </row>
    <row r="7" spans="1:12" ht="15.75" customHeight="1" x14ac:dyDescent="0.25">
      <c r="A7" s="3" t="s">
        <v>8</v>
      </c>
      <c r="E7" s="3"/>
      <c r="H7" s="2">
        <v>36313</v>
      </c>
    </row>
    <row r="8" spans="1:12" ht="15.75" customHeight="1" x14ac:dyDescent="0.25">
      <c r="A8" s="3" t="s">
        <v>4</v>
      </c>
      <c r="E8" s="2"/>
      <c r="H8" s="2">
        <v>92876</v>
      </c>
    </row>
    <row r="9" spans="1:12" ht="15.75" customHeight="1" x14ac:dyDescent="0.25">
      <c r="A9" t="s">
        <v>52</v>
      </c>
      <c r="E9" s="2"/>
      <c r="H9" s="2">
        <v>489738</v>
      </c>
    </row>
    <row r="10" spans="1:12" ht="15.75" customHeight="1" x14ac:dyDescent="0.25">
      <c r="B10" s="3"/>
    </row>
    <row r="11" spans="1:12" ht="15.75" customHeight="1" x14ac:dyDescent="0.25">
      <c r="B11" s="3"/>
    </row>
    <row r="12" spans="1:12" ht="15.75" customHeight="1" x14ac:dyDescent="0.25">
      <c r="B12" s="3"/>
    </row>
    <row r="13" spans="1:12" ht="15.75" customHeight="1" x14ac:dyDescent="0.25">
      <c r="B13" s="3"/>
    </row>
    <row r="14" spans="1:12" ht="15.75" customHeight="1" x14ac:dyDescent="0.25">
      <c r="B14" s="3"/>
    </row>
    <row r="15" spans="1:12" ht="15.75" customHeight="1" x14ac:dyDescent="0.25">
      <c r="B15" s="3"/>
    </row>
    <row r="16" spans="1:12" ht="15.75" customHeight="1" x14ac:dyDescent="0.25">
      <c r="B16" s="3"/>
    </row>
    <row r="17" spans="1:8" ht="15.75" customHeight="1" x14ac:dyDescent="0.25">
      <c r="B17" s="3"/>
    </row>
    <row r="18" spans="1:8" ht="15.5" customHeight="1" x14ac:dyDescent="0.25">
      <c r="B18" s="3"/>
    </row>
    <row r="19" spans="1:8" ht="15.75" customHeight="1" x14ac:dyDescent="0.25">
      <c r="B19" s="3"/>
    </row>
    <row r="20" spans="1:8" ht="15.75" customHeight="1" x14ac:dyDescent="0.25">
      <c r="B20" s="3"/>
    </row>
    <row r="21" spans="1:8" ht="12.5" x14ac:dyDescent="0.25">
      <c r="B21" s="3"/>
    </row>
    <row r="22" spans="1:8" ht="12.5" x14ac:dyDescent="0.25">
      <c r="B22" s="3"/>
    </row>
    <row r="23" spans="1:8" ht="12.5" x14ac:dyDescent="0.25">
      <c r="A23" s="3"/>
      <c r="B23" s="3"/>
      <c r="D23" s="3"/>
      <c r="E23" s="3"/>
      <c r="F23" s="3"/>
      <c r="G23" s="3"/>
      <c r="H23" s="3"/>
    </row>
    <row r="24" spans="1:8" ht="12.5" x14ac:dyDescent="0.25">
      <c r="E24" s="3"/>
      <c r="G24" s="3"/>
      <c r="H24" s="3"/>
    </row>
    <row r="26" spans="1:8" ht="12.5" x14ac:dyDescent="0.25">
      <c r="A26" s="3"/>
      <c r="E26" s="3"/>
      <c r="G26" s="3"/>
      <c r="H26" s="3"/>
    </row>
    <row r="27" spans="1:8" ht="12.5" x14ac:dyDescent="0.25">
      <c r="A27" s="3"/>
      <c r="E27" s="3"/>
      <c r="G27" s="3"/>
      <c r="H27" s="3"/>
    </row>
    <row r="28" spans="1:8" ht="12.5" x14ac:dyDescent="0.25">
      <c r="A28" s="3"/>
      <c r="E28" s="3"/>
      <c r="G28" s="3"/>
      <c r="H28" s="3"/>
    </row>
    <row r="29" spans="1:8" ht="12.5" x14ac:dyDescent="0.25">
      <c r="A29" s="3"/>
      <c r="E29" s="2"/>
      <c r="G29" s="3"/>
      <c r="H29" s="2"/>
    </row>
    <row r="30" spans="1:8" ht="12.5" x14ac:dyDescent="0.25">
      <c r="A30" s="3"/>
      <c r="E30" s="3"/>
      <c r="G30" s="3"/>
      <c r="H30" s="3"/>
    </row>
    <row r="31" spans="1:8" ht="12.5" x14ac:dyDescent="0.25">
      <c r="A31" s="3"/>
      <c r="E31" s="3"/>
      <c r="H3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63B7-ABB3-4327-8031-DB51A389B5EE}">
  <sheetPr>
    <outlinePr summaryBelow="0" summaryRight="0"/>
  </sheetPr>
  <dimension ref="A1:L27"/>
  <sheetViews>
    <sheetView workbookViewId="0">
      <selection activeCell="G1" sqref="G1:G1048576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3"/>
      <c r="E1" s="3"/>
      <c r="G1" s="3">
        <v>2016</v>
      </c>
    </row>
    <row r="3" spans="1:12" ht="15.75" customHeight="1" x14ac:dyDescent="0.25">
      <c r="A3" s="3" t="s">
        <v>11</v>
      </c>
      <c r="E3" s="2"/>
      <c r="G3" s="2">
        <v>63367</v>
      </c>
      <c r="I3" s="3"/>
      <c r="J3" s="10"/>
      <c r="K3" s="3"/>
      <c r="L3" s="9"/>
    </row>
    <row r="4" spans="1:12" ht="15.75" customHeight="1" x14ac:dyDescent="0.25">
      <c r="A4" s="3" t="s">
        <v>10</v>
      </c>
      <c r="E4" s="2"/>
      <c r="G4" s="2">
        <v>71757</v>
      </c>
      <c r="I4" s="3"/>
      <c r="J4" s="10"/>
      <c r="K4" s="3"/>
      <c r="L4" s="9"/>
    </row>
    <row r="5" spans="1:12" ht="15.75" customHeight="1" x14ac:dyDescent="0.25">
      <c r="A5" s="3" t="s">
        <v>6</v>
      </c>
      <c r="E5" s="2"/>
      <c r="G5" s="2">
        <v>86841</v>
      </c>
      <c r="I5" s="3"/>
      <c r="J5" s="10"/>
      <c r="K5" s="3"/>
      <c r="L5" s="9"/>
    </row>
    <row r="6" spans="1:12" ht="15.75" customHeight="1" x14ac:dyDescent="0.25">
      <c r="A6" s="3" t="s">
        <v>2</v>
      </c>
      <c r="E6" s="2"/>
      <c r="G6" s="2">
        <v>117554</v>
      </c>
      <c r="I6" s="3"/>
      <c r="J6" s="10"/>
      <c r="K6" s="3"/>
      <c r="L6" s="9"/>
    </row>
    <row r="7" spans="1:12" ht="15.75" customHeight="1" x14ac:dyDescent="0.25">
      <c r="A7" s="3" t="s">
        <v>8</v>
      </c>
      <c r="E7" s="3"/>
      <c r="G7" s="3">
        <v>596</v>
      </c>
    </row>
    <row r="8" spans="1:12" ht="15.75" customHeight="1" x14ac:dyDescent="0.25">
      <c r="A8" s="3" t="s">
        <v>4</v>
      </c>
      <c r="E8" s="2"/>
      <c r="G8" s="2">
        <v>81932</v>
      </c>
    </row>
    <row r="9" spans="1:12" ht="15.75" customHeight="1" x14ac:dyDescent="0.25">
      <c r="A9" t="s">
        <v>52</v>
      </c>
      <c r="E9" s="2"/>
      <c r="G9" s="2">
        <v>422047</v>
      </c>
    </row>
    <row r="10" spans="1:12" ht="15.75" customHeight="1" x14ac:dyDescent="0.25">
      <c r="B10" s="3"/>
    </row>
    <row r="11" spans="1:12" ht="15.75" customHeight="1" x14ac:dyDescent="0.25">
      <c r="B11" s="3"/>
    </row>
    <row r="12" spans="1:12" ht="15.75" customHeight="1" x14ac:dyDescent="0.25">
      <c r="B12" s="3"/>
    </row>
    <row r="13" spans="1:12" ht="15.75" customHeight="1" x14ac:dyDescent="0.25">
      <c r="B13" s="3"/>
    </row>
    <row r="14" spans="1:12" ht="15.75" customHeight="1" x14ac:dyDescent="0.25">
      <c r="B14" s="3"/>
    </row>
    <row r="15" spans="1:12" ht="15.75" customHeight="1" x14ac:dyDescent="0.25">
      <c r="B15" s="3"/>
    </row>
    <row r="16" spans="1:12" ht="15.75" customHeight="1" x14ac:dyDescent="0.25">
      <c r="B16" s="3"/>
    </row>
    <row r="17" spans="1:7" ht="15.75" customHeight="1" x14ac:dyDescent="0.25">
      <c r="B17" s="3"/>
    </row>
    <row r="18" spans="1:7" ht="15.75" customHeight="1" x14ac:dyDescent="0.25">
      <c r="B18" s="3"/>
    </row>
    <row r="19" spans="1:7" ht="15.75" customHeight="1" x14ac:dyDescent="0.25">
      <c r="A19" s="3"/>
      <c r="B19" s="3"/>
      <c r="D19" s="3"/>
      <c r="E19" s="3"/>
      <c r="F19" s="3"/>
      <c r="G19" s="3"/>
    </row>
    <row r="20" spans="1:7" ht="15.75" customHeight="1" x14ac:dyDescent="0.25">
      <c r="E20" s="3"/>
      <c r="G20" s="3"/>
    </row>
    <row r="22" spans="1:7" ht="12.5" x14ac:dyDescent="0.25">
      <c r="A22" s="3"/>
      <c r="E22" s="3"/>
      <c r="G22" s="3"/>
    </row>
    <row r="23" spans="1:7" ht="12.5" x14ac:dyDescent="0.25">
      <c r="A23" s="3"/>
      <c r="E23" s="3"/>
      <c r="G23" s="3"/>
    </row>
    <row r="24" spans="1:7" ht="12.5" x14ac:dyDescent="0.25">
      <c r="A24" s="3"/>
      <c r="E24" s="3"/>
      <c r="G24" s="3"/>
    </row>
    <row r="25" spans="1:7" ht="12.5" x14ac:dyDescent="0.25">
      <c r="A25" s="3"/>
      <c r="E25" s="2"/>
      <c r="G25" s="2"/>
    </row>
    <row r="26" spans="1:7" ht="12.5" x14ac:dyDescent="0.25">
      <c r="A26" s="3"/>
      <c r="E26" s="3"/>
      <c r="G26" s="3"/>
    </row>
    <row r="27" spans="1:7" ht="12.5" x14ac:dyDescent="0.25">
      <c r="A27" s="3"/>
      <c r="E27" s="3"/>
      <c r="G27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4DA6-60EE-4446-9A64-CB44F23BCEAB}">
  <sheetPr>
    <outlinePr summaryBelow="0" summaryRight="0"/>
  </sheetPr>
  <dimension ref="A1:L25"/>
  <sheetViews>
    <sheetView topLeftCell="C1" workbookViewId="0">
      <selection activeCell="F1" sqref="F1:F1048576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3"/>
      <c r="E1" s="3"/>
      <c r="F1" s="3">
        <v>2015</v>
      </c>
    </row>
    <row r="3" spans="1:12" ht="15.75" customHeight="1" x14ac:dyDescent="0.25">
      <c r="A3" s="3" t="s">
        <v>11</v>
      </c>
      <c r="E3" s="2"/>
      <c r="F3" s="2">
        <v>81019</v>
      </c>
      <c r="I3" s="3"/>
      <c r="J3" s="10"/>
      <c r="K3" s="3"/>
      <c r="L3" s="9"/>
    </row>
    <row r="4" spans="1:12" ht="15.75" customHeight="1" x14ac:dyDescent="0.25">
      <c r="A4" s="3" t="s">
        <v>10</v>
      </c>
      <c r="E4" s="2"/>
      <c r="F4" s="2">
        <v>76048</v>
      </c>
      <c r="I4" s="3"/>
      <c r="J4" s="10"/>
      <c r="K4" s="3"/>
      <c r="L4" s="9"/>
    </row>
    <row r="5" spans="1:12" ht="15.75" customHeight="1" x14ac:dyDescent="0.25">
      <c r="A5" s="3" t="s">
        <v>6</v>
      </c>
      <c r="E5" s="2"/>
      <c r="F5" s="2">
        <v>74302</v>
      </c>
      <c r="I5" s="3"/>
      <c r="J5" s="10"/>
      <c r="K5" s="3"/>
      <c r="L5" s="9"/>
    </row>
    <row r="6" spans="1:12" ht="15.75" customHeight="1" x14ac:dyDescent="0.25">
      <c r="A6" s="3" t="s">
        <v>2</v>
      </c>
      <c r="E6" s="2"/>
      <c r="F6" s="2">
        <v>96341</v>
      </c>
      <c r="I6" s="3"/>
      <c r="J6" s="10"/>
      <c r="K6" s="3"/>
      <c r="L6" s="9"/>
    </row>
    <row r="7" spans="1:12" ht="15.75" customHeight="1" x14ac:dyDescent="0.25">
      <c r="A7" s="3" t="s">
        <v>4</v>
      </c>
      <c r="E7" s="2"/>
      <c r="F7" s="2">
        <v>82509</v>
      </c>
    </row>
    <row r="8" spans="1:12" ht="15.75" customHeight="1" x14ac:dyDescent="0.25">
      <c r="A8" t="s">
        <v>52</v>
      </c>
      <c r="E8" s="2"/>
      <c r="F8" s="2">
        <v>410219</v>
      </c>
    </row>
    <row r="9" spans="1:12" ht="15.75" customHeight="1" x14ac:dyDescent="0.25">
      <c r="B9" s="3"/>
    </row>
    <row r="10" spans="1:12" ht="15.75" customHeight="1" x14ac:dyDescent="0.25">
      <c r="B10" s="3"/>
    </row>
    <row r="11" spans="1:12" ht="15.75" customHeight="1" x14ac:dyDescent="0.25">
      <c r="B11" s="3"/>
    </row>
    <row r="12" spans="1:12" ht="15.75" customHeight="1" x14ac:dyDescent="0.25">
      <c r="B12" s="3"/>
    </row>
    <row r="13" spans="1:12" ht="15.75" customHeight="1" x14ac:dyDescent="0.25">
      <c r="B13" s="3"/>
    </row>
    <row r="14" spans="1:12" ht="15.75" customHeight="1" x14ac:dyDescent="0.25">
      <c r="B14" s="3"/>
    </row>
    <row r="15" spans="1:12" ht="15.75" customHeight="1" x14ac:dyDescent="0.25">
      <c r="B15" s="3"/>
    </row>
    <row r="16" spans="1:12" ht="15.75" customHeight="1" x14ac:dyDescent="0.25">
      <c r="B16" s="3"/>
    </row>
    <row r="17" spans="1:7" ht="15.75" customHeight="1" x14ac:dyDescent="0.25">
      <c r="A17" s="3"/>
      <c r="B17" s="3"/>
      <c r="F17" s="3"/>
    </row>
    <row r="18" spans="1:7" ht="15.75" customHeight="1" x14ac:dyDescent="0.25">
      <c r="E18" s="3"/>
      <c r="F18" s="3"/>
      <c r="G18" s="3"/>
    </row>
    <row r="20" spans="1:7" ht="15.75" customHeight="1" x14ac:dyDescent="0.25">
      <c r="A20" s="3"/>
      <c r="E20" s="3"/>
      <c r="F20" s="3"/>
      <c r="G20" s="3"/>
    </row>
    <row r="21" spans="1:7" ht="12.5" x14ac:dyDescent="0.25">
      <c r="A21" s="3"/>
      <c r="E21" s="3"/>
      <c r="F21" s="3"/>
      <c r="G21" s="3"/>
    </row>
    <row r="22" spans="1:7" ht="12.5" x14ac:dyDescent="0.25">
      <c r="A22" s="3"/>
      <c r="E22" s="3"/>
      <c r="F22" s="3"/>
      <c r="G22" s="3"/>
    </row>
    <row r="23" spans="1:7" ht="12.5" x14ac:dyDescent="0.25">
      <c r="A23" s="3"/>
      <c r="E23" s="2"/>
      <c r="F23" s="2"/>
      <c r="G23" s="3"/>
    </row>
    <row r="24" spans="1:7" ht="12.5" x14ac:dyDescent="0.25">
      <c r="A24" s="3"/>
      <c r="E24" s="3"/>
      <c r="F24" s="3"/>
      <c r="G24" s="3"/>
    </row>
    <row r="25" spans="1:7" ht="12.5" x14ac:dyDescent="0.25">
      <c r="A25" s="3"/>
      <c r="E25" s="3"/>
      <c r="F25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015D-CEF0-4C86-A937-DCC0664590F9}">
  <sheetPr>
    <outlinePr summaryBelow="0" summaryRight="0"/>
  </sheetPr>
  <dimension ref="A1:L25"/>
  <sheetViews>
    <sheetView workbookViewId="0">
      <selection activeCell="E1" sqref="E1:E1048576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3"/>
      <c r="E1" s="3">
        <v>2014</v>
      </c>
    </row>
    <row r="3" spans="1:12" ht="15.75" customHeight="1" x14ac:dyDescent="0.25">
      <c r="A3" s="3" t="s">
        <v>11</v>
      </c>
      <c r="E3" s="2">
        <v>69695</v>
      </c>
      <c r="I3" s="3"/>
      <c r="J3" s="10"/>
      <c r="K3" s="3"/>
      <c r="L3" s="9"/>
    </row>
    <row r="4" spans="1:12" ht="15.75" customHeight="1" x14ac:dyDescent="0.25">
      <c r="A4" s="3" t="s">
        <v>10</v>
      </c>
      <c r="E4" s="2">
        <v>71535</v>
      </c>
      <c r="I4" s="3"/>
      <c r="J4" s="10"/>
      <c r="K4" s="3"/>
      <c r="L4" s="9"/>
    </row>
    <row r="5" spans="1:12" ht="15.75" customHeight="1" x14ac:dyDescent="0.25">
      <c r="A5" s="3" t="s">
        <v>6</v>
      </c>
      <c r="E5" s="2">
        <v>76564</v>
      </c>
      <c r="I5" s="3"/>
      <c r="J5" s="10"/>
      <c r="K5" s="3"/>
      <c r="L5" s="9"/>
    </row>
    <row r="6" spans="1:12" ht="15.75" customHeight="1" x14ac:dyDescent="0.25">
      <c r="A6" s="3" t="s">
        <v>2</v>
      </c>
      <c r="E6" s="2">
        <v>94336</v>
      </c>
      <c r="I6" s="3"/>
      <c r="J6" s="10"/>
      <c r="K6" s="3"/>
      <c r="L6" s="9"/>
    </row>
    <row r="7" spans="1:12" ht="15.75" customHeight="1" x14ac:dyDescent="0.25">
      <c r="A7" s="3" t="s">
        <v>4</v>
      </c>
      <c r="E7" s="2">
        <v>83947</v>
      </c>
    </row>
    <row r="8" spans="1:12" ht="15.75" customHeight="1" x14ac:dyDescent="0.25">
      <c r="A8" t="s">
        <v>52</v>
      </c>
      <c r="E8" s="2">
        <v>396077</v>
      </c>
    </row>
    <row r="9" spans="1:12" ht="15.75" customHeight="1" x14ac:dyDescent="0.25">
      <c r="B9" s="3"/>
    </row>
    <row r="10" spans="1:12" ht="15.75" customHeight="1" x14ac:dyDescent="0.25">
      <c r="A10" s="3"/>
      <c r="B10" s="3"/>
      <c r="E10" s="3"/>
    </row>
    <row r="11" spans="1:12" ht="15.75" customHeight="1" x14ac:dyDescent="0.25">
      <c r="A11" s="3"/>
      <c r="B11" s="3"/>
      <c r="E11" s="3"/>
    </row>
    <row r="12" spans="1:12" ht="15.75" customHeight="1" x14ac:dyDescent="0.25">
      <c r="A12" s="3"/>
      <c r="B12" s="3"/>
      <c r="E12" s="3"/>
    </row>
    <row r="13" spans="1:12" ht="15.75" customHeight="1" x14ac:dyDescent="0.25">
      <c r="A13" s="3"/>
      <c r="B13" s="3"/>
      <c r="E13" s="3"/>
    </row>
    <row r="14" spans="1:12" ht="15.75" customHeight="1" x14ac:dyDescent="0.25">
      <c r="A14" s="3"/>
      <c r="B14" s="3"/>
      <c r="E14" s="3"/>
    </row>
    <row r="15" spans="1:12" ht="15.75" customHeight="1" x14ac:dyDescent="0.25">
      <c r="A15" s="3"/>
      <c r="B15" s="3"/>
      <c r="E15" s="3"/>
    </row>
    <row r="16" spans="1:12" ht="15.75" customHeight="1" x14ac:dyDescent="0.25">
      <c r="A16" s="3"/>
      <c r="B16" s="3"/>
      <c r="E16" s="3"/>
    </row>
    <row r="17" spans="1:7" ht="15.75" customHeight="1" x14ac:dyDescent="0.25">
      <c r="A17" s="3"/>
      <c r="B17" s="3"/>
      <c r="E17" s="3"/>
    </row>
    <row r="18" spans="1:7" ht="15.75" customHeight="1" x14ac:dyDescent="0.25">
      <c r="E18" s="3"/>
      <c r="G18" s="3"/>
    </row>
    <row r="20" spans="1:7" ht="15.75" customHeight="1" x14ac:dyDescent="0.25">
      <c r="A20" s="3"/>
      <c r="E20" s="3"/>
      <c r="G20" s="3"/>
    </row>
    <row r="21" spans="1:7" ht="12.5" x14ac:dyDescent="0.25">
      <c r="A21" s="3"/>
      <c r="E21" s="3"/>
      <c r="G21" s="3"/>
    </row>
    <row r="22" spans="1:7" ht="12.5" x14ac:dyDescent="0.25">
      <c r="A22" s="3"/>
      <c r="E22" s="3"/>
      <c r="G22" s="3"/>
    </row>
    <row r="23" spans="1:7" ht="12.5" x14ac:dyDescent="0.25">
      <c r="A23" s="3"/>
      <c r="E23" s="2"/>
      <c r="G23" s="3"/>
    </row>
    <row r="24" spans="1:7" ht="12.5" x14ac:dyDescent="0.25">
      <c r="A24" s="3"/>
      <c r="E24" s="3"/>
      <c r="G24" s="3"/>
    </row>
    <row r="25" spans="1:7" ht="12.5" x14ac:dyDescent="0.25">
      <c r="A25" s="3"/>
      <c r="E25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E11D-8401-460E-BBBE-691F25237BA6}">
  <sheetPr>
    <outlinePr summaryBelow="0" summaryRight="0"/>
  </sheetPr>
  <dimension ref="A1:L25"/>
  <sheetViews>
    <sheetView workbookViewId="0">
      <selection activeCell="D1" sqref="D1:D1048576"/>
    </sheetView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3"/>
      <c r="D1" s="3">
        <v>2013</v>
      </c>
      <c r="E1" s="3"/>
    </row>
    <row r="3" spans="1:12" ht="15.75" customHeight="1" x14ac:dyDescent="0.25">
      <c r="A3" s="3" t="s">
        <v>11</v>
      </c>
      <c r="D3" s="2">
        <v>91739</v>
      </c>
      <c r="E3" s="2"/>
      <c r="I3" s="3"/>
      <c r="J3" s="10"/>
      <c r="K3" s="3"/>
      <c r="L3" s="9"/>
    </row>
    <row r="4" spans="1:12" ht="15.75" customHeight="1" x14ac:dyDescent="0.25">
      <c r="A4" s="3" t="s">
        <v>10</v>
      </c>
      <c r="D4" s="2">
        <v>71069</v>
      </c>
      <c r="E4" s="2"/>
      <c r="I4" s="3"/>
      <c r="J4" s="10"/>
      <c r="K4" s="3"/>
      <c r="L4" s="9"/>
    </row>
    <row r="5" spans="1:12" ht="15.75" customHeight="1" x14ac:dyDescent="0.25">
      <c r="A5" s="3" t="s">
        <v>6</v>
      </c>
      <c r="D5" s="2">
        <v>77792</v>
      </c>
      <c r="E5" s="2"/>
      <c r="I5" s="3"/>
      <c r="J5" s="10"/>
      <c r="K5" s="3"/>
      <c r="L5" s="9"/>
    </row>
    <row r="6" spans="1:12" ht="15.75" customHeight="1" x14ac:dyDescent="0.25">
      <c r="A6" s="3" t="s">
        <v>2</v>
      </c>
      <c r="D6" s="2">
        <v>107033</v>
      </c>
      <c r="E6" s="2"/>
      <c r="I6" s="3"/>
      <c r="J6" s="10"/>
      <c r="K6" s="3"/>
      <c r="L6" s="9"/>
    </row>
    <row r="7" spans="1:12" ht="15.75" customHeight="1" x14ac:dyDescent="0.25">
      <c r="A7" s="3" t="s">
        <v>45</v>
      </c>
      <c r="D7" s="2">
        <v>93334</v>
      </c>
      <c r="E7" s="2"/>
    </row>
    <row r="8" spans="1:12" ht="15.75" customHeight="1" x14ac:dyDescent="0.25">
      <c r="A8" s="3" t="s">
        <v>4</v>
      </c>
      <c r="D8" s="2">
        <v>69880</v>
      </c>
      <c r="E8" s="2"/>
    </row>
    <row r="9" spans="1:12" ht="15.75" customHeight="1" x14ac:dyDescent="0.25">
      <c r="A9" t="s">
        <v>52</v>
      </c>
      <c r="D9" s="2">
        <v>510847</v>
      </c>
      <c r="E9" s="2"/>
    </row>
    <row r="10" spans="1:12" ht="15.75" customHeight="1" x14ac:dyDescent="0.25">
      <c r="B10" s="3"/>
    </row>
    <row r="11" spans="1:12" ht="15.75" customHeight="1" x14ac:dyDescent="0.25">
      <c r="A11" s="3"/>
      <c r="B11" s="3"/>
      <c r="D11" s="3"/>
      <c r="E11" s="3"/>
      <c r="F11" s="3"/>
      <c r="G11" s="3"/>
    </row>
    <row r="12" spans="1:12" ht="15.75" customHeight="1" x14ac:dyDescent="0.25">
      <c r="A12" s="3"/>
      <c r="B12" s="3"/>
      <c r="D12" s="3"/>
      <c r="E12" s="3"/>
      <c r="F12" s="3"/>
      <c r="G12" s="3"/>
    </row>
    <row r="13" spans="1:12" ht="15.75" customHeight="1" x14ac:dyDescent="0.25">
      <c r="A13" s="3"/>
      <c r="B13" s="3"/>
      <c r="D13" s="3"/>
      <c r="E13" s="3"/>
      <c r="F13" s="3"/>
      <c r="G13" s="3"/>
    </row>
    <row r="14" spans="1:12" ht="15.75" customHeight="1" x14ac:dyDescent="0.25">
      <c r="A14" s="3"/>
      <c r="B14" s="3"/>
      <c r="D14" s="3"/>
      <c r="E14" s="3"/>
      <c r="F14" s="3"/>
      <c r="G14" s="3"/>
    </row>
    <row r="15" spans="1:12" ht="15.75" customHeight="1" x14ac:dyDescent="0.25">
      <c r="A15" s="3"/>
      <c r="B15" s="3"/>
      <c r="D15" s="3"/>
      <c r="E15" s="3"/>
      <c r="F15" s="3"/>
      <c r="G15" s="3"/>
    </row>
    <row r="16" spans="1:12" ht="15.75" customHeight="1" x14ac:dyDescent="0.25">
      <c r="A16" s="3"/>
      <c r="B16" s="3"/>
      <c r="D16" s="3"/>
      <c r="E16" s="3"/>
      <c r="F16" s="3"/>
      <c r="G16" s="3"/>
    </row>
    <row r="17" spans="1:7" ht="15.75" customHeight="1" x14ac:dyDescent="0.25">
      <c r="A17" s="3"/>
      <c r="B17" s="3"/>
      <c r="D17" s="3"/>
      <c r="E17" s="3"/>
      <c r="F17" s="3"/>
      <c r="G17" s="3"/>
    </row>
    <row r="18" spans="1:7" ht="15.75" customHeight="1" x14ac:dyDescent="0.25">
      <c r="D18" s="3"/>
      <c r="E18" s="3"/>
      <c r="G18" s="3"/>
    </row>
    <row r="20" spans="1:7" ht="15.75" customHeight="1" x14ac:dyDescent="0.25">
      <c r="A20" s="3"/>
      <c r="D20" s="3"/>
      <c r="E20" s="3"/>
      <c r="G20" s="3"/>
    </row>
    <row r="21" spans="1:7" ht="12.5" x14ac:dyDescent="0.25">
      <c r="A21" s="3"/>
      <c r="D21" s="3"/>
      <c r="E21" s="3"/>
      <c r="G21" s="3"/>
    </row>
    <row r="22" spans="1:7" ht="12.5" x14ac:dyDescent="0.25">
      <c r="A22" s="3"/>
      <c r="D22" s="3"/>
      <c r="E22" s="3"/>
      <c r="G22" s="3"/>
    </row>
    <row r="23" spans="1:7" ht="12.5" x14ac:dyDescent="0.25">
      <c r="A23" s="3"/>
      <c r="D23" s="2"/>
      <c r="E23" s="2"/>
      <c r="G23" s="3"/>
    </row>
    <row r="24" spans="1:7" ht="12.5" x14ac:dyDescent="0.25">
      <c r="A24" s="3"/>
      <c r="D24" s="3"/>
      <c r="E24" s="3"/>
      <c r="G24" s="3"/>
    </row>
    <row r="25" spans="1:7" ht="12.5" x14ac:dyDescent="0.25">
      <c r="A25" s="3"/>
      <c r="D25" s="3"/>
      <c r="E25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B857-72C2-4297-9C11-22EC42524A50}">
  <sheetPr>
    <outlinePr summaryBelow="0" summaryRight="0"/>
  </sheetPr>
  <dimension ref="A1:L26"/>
  <sheetViews>
    <sheetView workbookViewId="0"/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3"/>
      <c r="C1" s="3">
        <v>2012</v>
      </c>
      <c r="E1" s="3"/>
    </row>
    <row r="2" spans="1:12" ht="15.75" customHeight="1" x14ac:dyDescent="0.25">
      <c r="A2" s="3"/>
    </row>
    <row r="3" spans="1:12" ht="15.75" customHeight="1" x14ac:dyDescent="0.25">
      <c r="A3" s="3" t="s">
        <v>11</v>
      </c>
      <c r="C3" s="2">
        <v>78633</v>
      </c>
      <c r="E3" s="2"/>
      <c r="I3" s="3"/>
      <c r="J3" s="10"/>
      <c r="L3" s="9"/>
    </row>
    <row r="4" spans="1:12" ht="15.75" customHeight="1" x14ac:dyDescent="0.25">
      <c r="A4" s="3" t="s">
        <v>10</v>
      </c>
      <c r="C4" s="2">
        <v>70079</v>
      </c>
      <c r="E4" s="2"/>
      <c r="I4" s="3"/>
      <c r="J4" s="10"/>
      <c r="L4" s="9"/>
    </row>
    <row r="5" spans="1:12" ht="15.75" customHeight="1" x14ac:dyDescent="0.25">
      <c r="A5" s="3" t="s">
        <v>6</v>
      </c>
      <c r="C5" s="2">
        <v>74561</v>
      </c>
      <c r="E5" s="2"/>
      <c r="I5" s="3"/>
      <c r="J5" s="10"/>
      <c r="L5" s="9"/>
    </row>
    <row r="6" spans="1:12" ht="15.75" customHeight="1" x14ac:dyDescent="0.25">
      <c r="A6" s="3" t="s">
        <v>2</v>
      </c>
      <c r="C6" s="2">
        <v>112492</v>
      </c>
      <c r="E6" s="2"/>
      <c r="I6" s="3"/>
      <c r="J6" s="10"/>
      <c r="L6" s="9"/>
    </row>
    <row r="7" spans="1:12" ht="15.75" customHeight="1" x14ac:dyDescent="0.25">
      <c r="A7" s="3" t="s">
        <v>45</v>
      </c>
      <c r="C7" s="2">
        <v>79694</v>
      </c>
      <c r="E7" s="2"/>
    </row>
    <row r="8" spans="1:12" ht="15.75" customHeight="1" x14ac:dyDescent="0.25">
      <c r="A8" s="3" t="s">
        <v>4</v>
      </c>
      <c r="C8" s="2">
        <v>71085</v>
      </c>
      <c r="E8" s="2"/>
    </row>
    <row r="9" spans="1:12" ht="15.75" customHeight="1" x14ac:dyDescent="0.25">
      <c r="A9" t="s">
        <v>52</v>
      </c>
      <c r="C9" s="2">
        <v>486544</v>
      </c>
      <c r="E9" s="2"/>
    </row>
    <row r="12" spans="1:12" ht="15.75" customHeight="1" x14ac:dyDescent="0.25">
      <c r="A12" s="3"/>
    </row>
    <row r="13" spans="1:12" ht="15.75" customHeight="1" x14ac:dyDescent="0.25">
      <c r="A13" s="3"/>
    </row>
    <row r="14" spans="1:12" ht="15.75" customHeight="1" x14ac:dyDescent="0.25">
      <c r="A14" s="3"/>
    </row>
    <row r="15" spans="1:12" ht="15.75" customHeight="1" x14ac:dyDescent="0.25">
      <c r="A15" s="3"/>
    </row>
    <row r="16" spans="1:12" ht="15.75" customHeight="1" x14ac:dyDescent="0.25">
      <c r="A16" s="3"/>
    </row>
    <row r="17" spans="1:7" ht="15.75" customHeight="1" x14ac:dyDescent="0.25">
      <c r="A17" s="3"/>
    </row>
    <row r="18" spans="1:7" ht="15.75" customHeight="1" x14ac:dyDescent="0.25">
      <c r="A18" s="3"/>
    </row>
    <row r="19" spans="1:7" ht="15.75" customHeight="1" x14ac:dyDescent="0.25">
      <c r="A19" s="3"/>
      <c r="G19" s="3"/>
    </row>
    <row r="20" spans="1:7" ht="15.75" customHeight="1" x14ac:dyDescent="0.25">
      <c r="C20" s="3"/>
      <c r="E20" s="3"/>
      <c r="G20" s="3"/>
    </row>
    <row r="21" spans="1:7" ht="12.5" x14ac:dyDescent="0.25">
      <c r="A21" s="3"/>
      <c r="C21" s="3"/>
      <c r="E21" s="3"/>
      <c r="G21" s="3"/>
    </row>
    <row r="22" spans="1:7" ht="12.5" x14ac:dyDescent="0.25">
      <c r="A22" s="3"/>
      <c r="C22" s="3"/>
      <c r="E22" s="3"/>
      <c r="G22" s="3"/>
    </row>
    <row r="23" spans="1:7" ht="12.5" x14ac:dyDescent="0.25">
      <c r="A23" s="3"/>
      <c r="C23" s="3"/>
      <c r="E23" s="3"/>
      <c r="G23" s="3"/>
    </row>
    <row r="24" spans="1:7" ht="12.5" x14ac:dyDescent="0.25">
      <c r="A24" s="3"/>
      <c r="C24" s="2"/>
      <c r="E24" s="2"/>
      <c r="G24" s="3"/>
    </row>
    <row r="25" spans="1:7" ht="12.5" x14ac:dyDescent="0.25">
      <c r="A25" s="3"/>
      <c r="C25" s="3"/>
      <c r="E25" s="3"/>
    </row>
    <row r="26" spans="1:7" ht="15.75" customHeight="1" x14ac:dyDescent="0.25">
      <c r="A26" s="3"/>
      <c r="C26" s="3"/>
      <c r="E26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ABFD-9CC0-4722-A01C-F35677F0A423}">
  <sheetPr>
    <outlinePr summaryBelow="0" summaryRight="0"/>
  </sheetPr>
  <dimension ref="A1:L25"/>
  <sheetViews>
    <sheetView workbookViewId="0"/>
  </sheetViews>
  <sheetFormatPr defaultColWidth="14.453125" defaultRowHeight="15.75" customHeight="1" x14ac:dyDescent="0.25"/>
  <cols>
    <col min="9" max="9" width="20.453125" customWidth="1"/>
  </cols>
  <sheetData>
    <row r="1" spans="1:12" ht="15.75" customHeight="1" x14ac:dyDescent="0.25">
      <c r="A1" s="3"/>
      <c r="B1" s="3">
        <v>2011</v>
      </c>
      <c r="E1" s="3"/>
    </row>
    <row r="3" spans="1:12" ht="15.75" customHeight="1" x14ac:dyDescent="0.25">
      <c r="A3" s="3" t="s">
        <v>11</v>
      </c>
      <c r="B3" s="2">
        <v>76965</v>
      </c>
      <c r="E3" s="2"/>
      <c r="I3" s="3"/>
      <c r="J3" s="10"/>
      <c r="L3" s="9"/>
    </row>
    <row r="4" spans="1:12" ht="15.75" customHeight="1" x14ac:dyDescent="0.25">
      <c r="A4" s="3" t="s">
        <v>10</v>
      </c>
      <c r="B4" s="2">
        <v>70526</v>
      </c>
      <c r="E4" s="2"/>
      <c r="I4" s="3"/>
      <c r="J4" s="10"/>
      <c r="L4" s="9"/>
    </row>
    <row r="5" spans="1:12" ht="15.75" customHeight="1" x14ac:dyDescent="0.25">
      <c r="A5" s="3" t="s">
        <v>6</v>
      </c>
      <c r="B5" s="2">
        <v>87450</v>
      </c>
      <c r="E5" s="2"/>
      <c r="I5" s="3"/>
      <c r="J5" s="10"/>
      <c r="L5" s="9"/>
    </row>
    <row r="6" spans="1:12" ht="15.75" customHeight="1" x14ac:dyDescent="0.25">
      <c r="A6" s="3" t="s">
        <v>2</v>
      </c>
      <c r="B6" s="2">
        <v>111754</v>
      </c>
      <c r="E6" s="2"/>
      <c r="I6" s="3"/>
      <c r="J6" s="10"/>
      <c r="L6" s="9"/>
    </row>
    <row r="7" spans="1:12" ht="15.75" customHeight="1" x14ac:dyDescent="0.25">
      <c r="A7" s="3" t="s">
        <v>45</v>
      </c>
      <c r="B7" s="2">
        <v>82284</v>
      </c>
      <c r="E7" s="2"/>
    </row>
    <row r="8" spans="1:12" ht="15.75" customHeight="1" x14ac:dyDescent="0.25">
      <c r="A8" s="3" t="s">
        <v>4</v>
      </c>
      <c r="B8" s="2">
        <v>78615</v>
      </c>
      <c r="E8" s="2"/>
    </row>
    <row r="9" spans="1:12" ht="15.75" customHeight="1" x14ac:dyDescent="0.25">
      <c r="A9" t="s">
        <v>52</v>
      </c>
      <c r="B9" s="2">
        <v>507594</v>
      </c>
      <c r="E9" s="2"/>
    </row>
    <row r="12" spans="1:12" ht="15.75" customHeight="1" x14ac:dyDescent="0.25">
      <c r="A12" s="3"/>
    </row>
    <row r="13" spans="1:12" ht="15.75" customHeight="1" x14ac:dyDescent="0.25">
      <c r="A13" s="3"/>
    </row>
    <row r="14" spans="1:12" ht="15.75" customHeight="1" x14ac:dyDescent="0.25">
      <c r="A14" s="3"/>
    </row>
    <row r="15" spans="1:12" ht="15.75" customHeight="1" x14ac:dyDescent="0.25">
      <c r="A15" s="3"/>
    </row>
    <row r="16" spans="1:12" ht="15.75" customHeight="1" x14ac:dyDescent="0.25">
      <c r="A16" s="3"/>
    </row>
    <row r="17" spans="1:7" ht="15.75" customHeight="1" x14ac:dyDescent="0.25">
      <c r="A17" s="3"/>
    </row>
    <row r="18" spans="1:7" ht="15.75" customHeight="1" x14ac:dyDescent="0.25">
      <c r="A18" s="3"/>
      <c r="G18" s="3"/>
    </row>
    <row r="19" spans="1:7" ht="15.75" customHeight="1" x14ac:dyDescent="0.25">
      <c r="B19" s="3"/>
      <c r="E19" s="3"/>
      <c r="G19" s="3"/>
    </row>
    <row r="20" spans="1:7" ht="15.75" customHeight="1" x14ac:dyDescent="0.25">
      <c r="A20" s="3"/>
      <c r="B20" s="3"/>
      <c r="E20" s="3"/>
      <c r="G20" s="3"/>
    </row>
    <row r="21" spans="1:7" ht="12.5" x14ac:dyDescent="0.25">
      <c r="A21" s="3"/>
      <c r="B21" s="3"/>
      <c r="E21" s="3"/>
      <c r="G21" s="3"/>
    </row>
    <row r="22" spans="1:7" ht="12.5" x14ac:dyDescent="0.25">
      <c r="A22" s="3"/>
      <c r="B22" s="3"/>
      <c r="E22" s="3"/>
      <c r="G22" s="3"/>
    </row>
    <row r="23" spans="1:7" ht="12.5" x14ac:dyDescent="0.25">
      <c r="A23" s="3"/>
      <c r="B23" s="2"/>
      <c r="E23" s="2"/>
      <c r="G23" s="3"/>
    </row>
    <row r="24" spans="1:7" ht="12.5" x14ac:dyDescent="0.25">
      <c r="A24" s="3"/>
      <c r="B24" s="3"/>
      <c r="E24" s="3"/>
    </row>
    <row r="25" spans="1:7" ht="15.75" customHeight="1" x14ac:dyDescent="0.25">
      <c r="A25" s="3"/>
      <c r="B25" s="3"/>
      <c r="E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ALL - Commercial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2020 (2)</vt:lpstr>
      <vt:lpstr>2019 (2)</vt:lpstr>
      <vt:lpstr>2018 (2)</vt:lpstr>
      <vt:lpstr>2017 (2)</vt:lpstr>
      <vt:lpstr>2016 (2)</vt:lpstr>
      <vt:lpstr>2015 (2)</vt:lpstr>
      <vt:lpstr>2014 (2)</vt:lpstr>
      <vt:lpstr>2013 (2)</vt:lpstr>
      <vt:lpstr>2012 (2)</vt:lpstr>
      <vt:lpstr>2011 (2)</vt:lpstr>
      <vt:lpstr>Sheet11</vt:lpstr>
      <vt:lpstr>2020 (3)</vt:lpstr>
      <vt:lpstr>2019 (3)</vt:lpstr>
      <vt:lpstr>2018 (3)</vt:lpstr>
      <vt:lpstr>2017 (3)</vt:lpstr>
      <vt:lpstr>2016 (3)</vt:lpstr>
      <vt:lpstr>2015 (3)</vt:lpstr>
      <vt:lpstr>2014 (3)</vt:lpstr>
      <vt:lpstr>2013 (3)</vt:lpstr>
      <vt:lpstr>2012 (3)</vt:lpstr>
      <vt:lpstr>2011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modified xsi:type="dcterms:W3CDTF">2021-05-01T08:14:35Z</dcterms:modified>
</cp:coreProperties>
</file>