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def8\Desktop\Excels - VW\"/>
    </mc:Choice>
  </mc:AlternateContent>
  <xr:revisionPtr revIDLastSave="0" documentId="13_ncr:1_{31EE9547-4B7E-4222-8C68-FA9D58D8062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ALL - MAN" sheetId="21" r:id="rId1"/>
    <sheet name="2020" sheetId="1" r:id="rId2"/>
    <sheet name="2019" sheetId="2" r:id="rId3"/>
    <sheet name="2018" sheetId="3" r:id="rId4"/>
    <sheet name="2017" sheetId="4" r:id="rId5"/>
    <sheet name="2016" sheetId="5" r:id="rId6"/>
    <sheet name="2015" sheetId="6" r:id="rId7"/>
    <sheet name="2014" sheetId="7" r:id="rId8"/>
    <sheet name="2013" sheetId="8" r:id="rId9"/>
    <sheet name="2012" sheetId="9" r:id="rId10"/>
    <sheet name="2011" sheetId="10" r:id="rId11"/>
    <sheet name="2020 (2)" sheetId="11" r:id="rId12"/>
    <sheet name="2019 (2)" sheetId="12" r:id="rId13"/>
    <sheet name="2018 (2)" sheetId="13" r:id="rId14"/>
    <sheet name="2017 (2)" sheetId="14" r:id="rId15"/>
    <sheet name="2016 (2)" sheetId="15" r:id="rId16"/>
    <sheet name="2015 (2)" sheetId="16" r:id="rId17"/>
    <sheet name="2014 (2)" sheetId="17" r:id="rId18"/>
    <sheet name="2013 (2)" sheetId="18" r:id="rId19"/>
    <sheet name="2012 (2)" sheetId="19" r:id="rId20"/>
    <sheet name="2011 (2)" sheetId="20" r:id="rId21"/>
    <sheet name="Consol" sheetId="32" r:id="rId22"/>
    <sheet name="2020 (3)" sheetId="22" r:id="rId23"/>
    <sheet name="2019 (3)" sheetId="23" r:id="rId24"/>
    <sheet name="2018 (3)" sheetId="24" r:id="rId25"/>
    <sheet name="2017 (3)" sheetId="25" r:id="rId26"/>
    <sheet name="2016 (3)" sheetId="26" r:id="rId27"/>
    <sheet name="2015 (3)" sheetId="27" r:id="rId28"/>
    <sheet name="2014 (3)" sheetId="28" r:id="rId29"/>
    <sheet name="2013 (3)" sheetId="29" r:id="rId30"/>
    <sheet name="2012 (3)" sheetId="30" r:id="rId31"/>
    <sheet name="2011 (3)" sheetId="31" r:id="rId3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7" i="21" l="1"/>
  <c r="K37" i="21"/>
  <c r="J37" i="21"/>
  <c r="I37" i="21"/>
  <c r="H37" i="21"/>
  <c r="G37" i="21"/>
  <c r="F37" i="21"/>
  <c r="E37" i="21"/>
  <c r="D37" i="21"/>
  <c r="C37" i="21"/>
  <c r="L35" i="21"/>
  <c r="K35" i="21"/>
  <c r="J35" i="21"/>
  <c r="I35" i="21"/>
  <c r="H35" i="21"/>
  <c r="G35" i="21"/>
  <c r="F35" i="21"/>
  <c r="E35" i="21"/>
  <c r="D35" i="21"/>
  <c r="C35" i="21"/>
  <c r="L33" i="21"/>
  <c r="K33" i="21"/>
  <c r="J33" i="21"/>
  <c r="I33" i="21"/>
  <c r="H33" i="21"/>
  <c r="G33" i="21"/>
  <c r="F33" i="21"/>
  <c r="E33" i="21"/>
  <c r="D33" i="21"/>
  <c r="C33" i="21"/>
  <c r="D31" i="21"/>
  <c r="E31" i="21"/>
  <c r="F31" i="21"/>
  <c r="G31" i="21"/>
  <c r="H31" i="21"/>
  <c r="I31" i="21"/>
  <c r="J31" i="21"/>
  <c r="K31" i="21"/>
  <c r="L31" i="21"/>
  <c r="C31" i="21"/>
  <c r="D16" i="21"/>
  <c r="C16" i="21"/>
  <c r="C17" i="21" s="1"/>
  <c r="E16" i="21"/>
  <c r="F16" i="21"/>
  <c r="F17" i="21" s="1"/>
  <c r="G16" i="21"/>
  <c r="G17" i="21" s="1"/>
  <c r="H16" i="21"/>
  <c r="I16" i="21"/>
  <c r="J16" i="21"/>
  <c r="K16" i="21"/>
  <c r="L16" i="21"/>
  <c r="K17" i="21"/>
  <c r="I17" i="21" l="1"/>
  <c r="D17" i="21"/>
  <c r="H17" i="21"/>
  <c r="E17" i="21"/>
  <c r="L17" i="21"/>
  <c r="J17" i="21"/>
  <c r="C21" i="21" l="1"/>
  <c r="C8" i="21" s="1"/>
  <c r="C9" i="21" s="1"/>
  <c r="D21" i="21"/>
  <c r="D8" i="21" s="1"/>
  <c r="E21" i="21"/>
  <c r="E8" i="21" s="1"/>
  <c r="F21" i="21"/>
  <c r="F8" i="21" s="1"/>
  <c r="G21" i="21"/>
  <c r="G8" i="21" s="1"/>
  <c r="H21" i="21"/>
  <c r="H8" i="21" s="1"/>
  <c r="I21" i="21"/>
  <c r="I8" i="21" s="1"/>
  <c r="J21" i="21"/>
  <c r="J8" i="21" s="1"/>
  <c r="J9" i="21" s="1"/>
  <c r="K21" i="21"/>
  <c r="K8" i="21" s="1"/>
  <c r="K9" i="21" s="1"/>
  <c r="L21" i="21"/>
  <c r="L8" i="21" s="1"/>
  <c r="C22" i="21"/>
  <c r="C10" i="21" s="1"/>
  <c r="C11" i="21" s="1"/>
  <c r="D22" i="21"/>
  <c r="D10" i="21" s="1"/>
  <c r="E22" i="21"/>
  <c r="E10" i="21" s="1"/>
  <c r="F22" i="21"/>
  <c r="F10" i="21" s="1"/>
  <c r="G22" i="21"/>
  <c r="G10" i="21" s="1"/>
  <c r="H22" i="21"/>
  <c r="H10" i="21" s="1"/>
  <c r="I22" i="21"/>
  <c r="I10" i="21" s="1"/>
  <c r="J22" i="21"/>
  <c r="J10" i="21" s="1"/>
  <c r="K22" i="21"/>
  <c r="K10" i="21" s="1"/>
  <c r="K11" i="21" s="1"/>
  <c r="L22" i="21"/>
  <c r="L10" i="21" s="1"/>
  <c r="C23" i="21"/>
  <c r="C12" i="21" s="1"/>
  <c r="C13" i="21" s="1"/>
  <c r="D23" i="21"/>
  <c r="D12" i="21" s="1"/>
  <c r="E23" i="21"/>
  <c r="E12" i="21" s="1"/>
  <c r="F23" i="21"/>
  <c r="F12" i="21" s="1"/>
  <c r="G23" i="21"/>
  <c r="G12" i="21" s="1"/>
  <c r="H23" i="21"/>
  <c r="H12" i="21" s="1"/>
  <c r="I23" i="21"/>
  <c r="I12" i="21" s="1"/>
  <c r="J23" i="21"/>
  <c r="J12" i="21" s="1"/>
  <c r="K23" i="21"/>
  <c r="K12" i="21" s="1"/>
  <c r="K13" i="21" s="1"/>
  <c r="L23" i="21"/>
  <c r="L12" i="21" s="1"/>
  <c r="C24" i="21"/>
  <c r="C14" i="21" s="1"/>
  <c r="C15" i="21" s="1"/>
  <c r="D24" i="21"/>
  <c r="D14" i="21" s="1"/>
  <c r="E24" i="21"/>
  <c r="E14" i="21" s="1"/>
  <c r="F24" i="21"/>
  <c r="F14" i="21" s="1"/>
  <c r="G24" i="21"/>
  <c r="G14" i="21" s="1"/>
  <c r="H24" i="21"/>
  <c r="H14" i="21" s="1"/>
  <c r="I24" i="21"/>
  <c r="I14" i="21" s="1"/>
  <c r="J24" i="21"/>
  <c r="J14" i="21" s="1"/>
  <c r="J15" i="21" s="1"/>
  <c r="K24" i="21"/>
  <c r="K14" i="21" s="1"/>
  <c r="K15" i="21" s="1"/>
  <c r="L24" i="21"/>
  <c r="L14" i="21" s="1"/>
  <c r="M14" i="21" l="1"/>
  <c r="N14" i="21" s="1"/>
  <c r="O14" i="21" s="1"/>
  <c r="P14" i="21" s="1"/>
  <c r="Q14" i="21" s="1"/>
  <c r="R14" i="21" s="1"/>
  <c r="S14" i="21" s="1"/>
  <c r="T14" i="21" s="1"/>
  <c r="U14" i="21" s="1"/>
  <c r="V14" i="21" s="1"/>
  <c r="L15" i="21"/>
  <c r="L13" i="21"/>
  <c r="M12" i="21"/>
  <c r="N12" i="21" s="1"/>
  <c r="O12" i="21" s="1"/>
  <c r="P12" i="21" s="1"/>
  <c r="Q12" i="21" s="1"/>
  <c r="R12" i="21" s="1"/>
  <c r="S12" i="21" s="1"/>
  <c r="T12" i="21" s="1"/>
  <c r="U12" i="21" s="1"/>
  <c r="V12" i="21" s="1"/>
  <c r="J13" i="21"/>
  <c r="L11" i="21"/>
  <c r="M10" i="21"/>
  <c r="N10" i="21" s="1"/>
  <c r="O10" i="21" s="1"/>
  <c r="P10" i="21" s="1"/>
  <c r="Q10" i="21" s="1"/>
  <c r="R10" i="21" s="1"/>
  <c r="S10" i="21" s="1"/>
  <c r="T10" i="21" s="1"/>
  <c r="U10" i="21" s="1"/>
  <c r="V10" i="21" s="1"/>
  <c r="J11" i="21"/>
  <c r="L9" i="21"/>
  <c r="M8" i="21"/>
  <c r="D11" i="21"/>
  <c r="D15" i="21"/>
  <c r="D13" i="21"/>
  <c r="D9" i="21"/>
  <c r="E11" i="21"/>
  <c r="E9" i="21"/>
  <c r="E15" i="21"/>
  <c r="E13" i="21"/>
  <c r="F9" i="21"/>
  <c r="F11" i="21"/>
  <c r="F15" i="21"/>
  <c r="F13" i="21"/>
  <c r="G9" i="21"/>
  <c r="G13" i="21"/>
  <c r="G15" i="21"/>
  <c r="G11" i="21"/>
  <c r="H9" i="21"/>
  <c r="I9" i="21"/>
  <c r="I15" i="21"/>
  <c r="H15" i="21"/>
  <c r="H11" i="21"/>
  <c r="I11" i="21"/>
  <c r="H13" i="21"/>
  <c r="I13" i="21"/>
  <c r="L25" i="21"/>
  <c r="K25" i="21"/>
  <c r="J25" i="21"/>
  <c r="I25" i="21"/>
  <c r="H25" i="21"/>
  <c r="G25" i="21"/>
  <c r="F25" i="21"/>
  <c r="E25" i="21"/>
  <c r="G7" i="18"/>
  <c r="G6" i="18"/>
  <c r="G5" i="18"/>
  <c r="G4" i="18"/>
  <c r="G9" i="17"/>
  <c r="G8" i="15"/>
  <c r="G7" i="15"/>
  <c r="G9" i="14"/>
  <c r="G8" i="14"/>
  <c r="G7" i="14"/>
  <c r="G6" i="14"/>
  <c r="G5" i="14"/>
  <c r="G4" i="14"/>
  <c r="G8" i="13"/>
  <c r="G7" i="13"/>
  <c r="G6" i="13"/>
  <c r="G5" i="13"/>
  <c r="G4" i="13"/>
  <c r="G9" i="12"/>
  <c r="G8" i="12"/>
  <c r="G7" i="12"/>
  <c r="G6" i="12"/>
  <c r="G5" i="12"/>
  <c r="N8" i="21" l="1"/>
  <c r="M16" i="21"/>
  <c r="M17" i="21" s="1"/>
  <c r="O8" i="21" l="1"/>
  <c r="N16" i="21"/>
  <c r="N17" i="21" s="1"/>
  <c r="O16" i="21" l="1"/>
  <c r="O17" i="21" s="1"/>
  <c r="P8" i="21"/>
  <c r="P16" i="21" l="1"/>
  <c r="P17" i="21" s="1"/>
  <c r="Q8" i="21"/>
  <c r="R8" i="21" l="1"/>
  <c r="Q16" i="21"/>
  <c r="Q17" i="21" s="1"/>
  <c r="S8" i="21" l="1"/>
  <c r="R16" i="21"/>
  <c r="R17" i="21" s="1"/>
  <c r="S16" i="21" l="1"/>
  <c r="S17" i="21" s="1"/>
  <c r="T8" i="21"/>
  <c r="U8" i="21" l="1"/>
  <c r="T16" i="21"/>
  <c r="T17" i="21" s="1"/>
  <c r="V8" i="21" l="1"/>
  <c r="V16" i="21" s="1"/>
  <c r="V17" i="21" s="1"/>
  <c r="U16" i="21"/>
  <c r="U17" i="21" s="1"/>
</calcChain>
</file>

<file path=xl/sharedStrings.xml><?xml version="1.0" encoding="utf-8"?>
<sst xmlns="http://schemas.openxmlformats.org/spreadsheetml/2006/main" count="306" uniqueCount="64">
  <si>
    <t>PRODUCTION</t>
  </si>
  <si>
    <t>Units</t>
  </si>
  <si>
    <t>Trucks</t>
  </si>
  <si>
    <t>Europe/Other markets</t>
  </si>
  <si>
    <t>Buses</t>
  </si>
  <si>
    <t>North America</t>
  </si>
  <si>
    <t>Light Commercial Vehicles</t>
  </si>
  <si>
    <t>South America</t>
  </si>
  <si>
    <t>Asia-Pacific</t>
  </si>
  <si>
    <t>MAN COMMERCIAL VEHICLES</t>
  </si>
  <si>
    <t>%</t>
  </si>
  <si>
    <t>Orders received (thousand units)</t>
  </si>
  <si>
    <t>−11.0</t>
  </si>
  <si>
    <t>Deliveries</t>
  </si>
  <si>
    <t>−17.3</t>
  </si>
  <si>
    <t>Vehicle sales</t>
  </si>
  <si>
    <t>Production</t>
  </si>
  <si>
    <t>−16.0</t>
  </si>
  <si>
    <t>Sales revenue (€ million)</t>
  </si>
  <si>
    <t>−14.4</t>
  </si>
  <si>
    <t>Operating result</t>
  </si>
  <si>
    <t>−631</t>
  </si>
  <si>
    <t>x</t>
  </si>
  <si>
    <t>Operating return on sales (%)</t>
  </si>
  <si>
    <t>−5.8</t>
  </si>
  <si>
    <t>−5.3</t>
  </si>
  <si>
    <t>MAN</t>
  </si>
  <si>
    <t>Commercial Vehicles</t>
  </si>
  <si>
    <t>−8.3</t>
  </si>
  <si>
    <t>–</t>
  </si>
  <si>
    <t>MAN BRAND</t>
  </si>
  <si>
    <t>Operating result1</t>
  </si>
  <si>
    <t>as % of sales revenue</t>
  </si>
  <si>
    <t>Power Engineering</t>
  </si>
  <si>
    <t>−8.6</t>
  </si>
  <si>
    <t>−0.9</t>
  </si>
  <si>
    <t>−2.3</t>
  </si>
  <si>
    <t>−0.2</t>
  </si>
  <si>
    <t>Operating result before special items</t>
  </si>
  <si>
    <t>−4</t>
  </si>
  <si>
    <t>−4.8</t>
  </si>
  <si>
    <t>−31.4</t>
  </si>
  <si>
    <t>−11.7</t>
  </si>
  <si>
    <t>−14.7</t>
  </si>
  <si>
    <t>−13.1</t>
  </si>
  <si>
    <t>−4.1</t>
  </si>
  <si>
    <t>−27.9</t>
  </si>
  <si>
    <t>−11.6</t>
  </si>
  <si>
    <t>−17.8</t>
  </si>
  <si>
    <t>−9.9</t>
  </si>
  <si>
    <t>Operating profit</t>
  </si>
  <si>
    <t>2012*</t>
  </si>
  <si>
    <t>–0.9</t>
  </si>
  <si>
    <t>–60.7</t>
  </si>
  <si>
    <t>2011*</t>
  </si>
  <si>
    <t>Total</t>
  </si>
  <si>
    <t>Historical</t>
  </si>
  <si>
    <t>Forecast Period</t>
  </si>
  <si>
    <t>Unit Deliveries by Region</t>
  </si>
  <si>
    <t>Europe/Other</t>
  </si>
  <si>
    <t>change y/y</t>
  </si>
  <si>
    <t>Total Deliveries</t>
  </si>
  <si>
    <t>Mix By Region</t>
  </si>
  <si>
    <t>Unit Production by model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</si>
</sst>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.00\);_(* &quot;-&quot;??_);_(@_)"/>
    <numFmt numFmtId="165" formatCode="0.0%"/>
  </numFmts>
  <fonts count="10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1"/>
      <color rgb="FF00B0F0"/>
      <name val="Arial"/>
      <family val="2"/>
      <scheme val="minor"/>
    </font>
    <font>
      <sz val="11"/>
      <color rgb="FF00B050"/>
      <name val="Arial"/>
      <family val="2"/>
      <scheme val="minor"/>
    </font>
    <font>
      <b/>
      <sz val="11"/>
      <color rgb="FF0000FF"/>
      <name val="Arial"/>
      <family val="2"/>
      <scheme val="minor"/>
    </font>
    <font>
      <b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0">
    <xf numFmtId="0" fontId="0" fillId="0" borderId="0" xfId="0" applyFont="1" applyAlignment="1"/>
    <xf numFmtId="0" fontId="1" fillId="0" borderId="0" xfId="0" applyFont="1"/>
    <xf numFmtId="3" fontId="1" fillId="0" borderId="0" xfId="0" applyNumberFormat="1" applyFont="1"/>
    <xf numFmtId="0" fontId="1" fillId="0" borderId="0" xfId="0" applyFont="1"/>
    <xf numFmtId="0" fontId="1" fillId="0" borderId="0" xfId="0" applyFont="1" applyAlignment="1"/>
    <xf numFmtId="0" fontId="0" fillId="0" borderId="0" xfId="0"/>
    <xf numFmtId="0" fontId="0" fillId="0" borderId="1" xfId="0" applyBorder="1"/>
    <xf numFmtId="165" fontId="0" fillId="0" borderId="0" xfId="1" applyNumberFormat="1" applyFont="1"/>
    <xf numFmtId="165" fontId="0" fillId="0" borderId="0" xfId="0" applyNumberFormat="1"/>
    <xf numFmtId="165" fontId="0" fillId="0" borderId="0" xfId="1" applyNumberFormat="1" applyFont="1" applyAlignment="1"/>
    <xf numFmtId="165" fontId="0" fillId="0" borderId="0" xfId="0" applyNumberFormat="1" applyFont="1" applyAlignment="1"/>
    <xf numFmtId="164" fontId="0" fillId="0" borderId="0" xfId="0" applyNumberFormat="1"/>
    <xf numFmtId="0" fontId="0" fillId="0" borderId="0" xfId="0" applyNumberFormat="1"/>
    <xf numFmtId="0" fontId="5" fillId="0" borderId="0" xfId="0" applyNumberFormat="1" applyFont="1"/>
    <xf numFmtId="0" fontId="6" fillId="0" borderId="1" xfId="0" applyNumberFormat="1" applyFont="1" applyBorder="1"/>
    <xf numFmtId="0" fontId="7" fillId="0" borderId="1" xfId="0" applyNumberFormat="1" applyFont="1" applyBorder="1"/>
    <xf numFmtId="0" fontId="3" fillId="0" borderId="1" xfId="0" applyNumberFormat="1" applyFont="1" applyBorder="1"/>
    <xf numFmtId="0" fontId="2" fillId="0" borderId="0" xfId="0" applyNumberFormat="1" applyFont="1" applyFill="1"/>
    <xf numFmtId="164" fontId="2" fillId="0" borderId="0" xfId="0" applyNumberFormat="1" applyFont="1" applyFill="1"/>
    <xf numFmtId="0" fontId="2" fillId="0" borderId="0" xfId="1" applyNumberFormat="1" applyFont="1" applyFill="1"/>
    <xf numFmtId="165" fontId="2" fillId="0" borderId="0" xfId="1" applyNumberFormat="1" applyFont="1" applyFill="1"/>
    <xf numFmtId="165" fontId="8" fillId="0" borderId="0" xfId="0" applyNumberFormat="1" applyFont="1" applyFill="1"/>
    <xf numFmtId="165" fontId="9" fillId="0" borderId="0" xfId="1" applyNumberFormat="1" applyFont="1" applyFill="1"/>
    <xf numFmtId="0" fontId="4" fillId="0" borderId="0" xfId="0" applyFont="1" applyAlignment="1">
      <alignment horizontal="center"/>
    </xf>
    <xf numFmtId="0" fontId="0" fillId="0" borderId="0" xfId="0" applyNumberFormat="1" applyFont="1" applyAlignment="1"/>
    <xf numFmtId="0" fontId="1" fillId="0" borderId="0" xfId="0" applyNumberFormat="1" applyFont="1"/>
    <xf numFmtId="0" fontId="1" fillId="0" borderId="0" xfId="0" applyNumberFormat="1" applyFont="1" applyAlignment="1">
      <alignment horizontal="right"/>
    </xf>
    <xf numFmtId="0" fontId="0" fillId="0" borderId="0" xfId="0" applyNumberFormat="1" applyFont="1" applyAlignment="1">
      <alignment horizontal="right"/>
    </xf>
    <xf numFmtId="0" fontId="0" fillId="0" borderId="0" xfId="1" applyNumberFormat="1" applyFont="1" applyAlignment="1"/>
    <xf numFmtId="164" fontId="0" fillId="0" borderId="0" xfId="0" applyNumberFormat="1" applyFont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0020E-EBAD-4CD9-AA98-6CBE28D817EE}">
  <dimension ref="B2:V37"/>
  <sheetViews>
    <sheetView tabSelected="1" topLeftCell="A27" workbookViewId="0">
      <selection activeCell="A29" sqref="A29:XFD45"/>
    </sheetView>
  </sheetViews>
  <sheetFormatPr defaultRowHeight="12.5" x14ac:dyDescent="0.25"/>
  <cols>
    <col min="1" max="1" width="8.7265625" style="5"/>
    <col min="2" max="2" width="23.7265625" style="12" bestFit="1" customWidth="1"/>
    <col min="3" max="3" width="11.1796875" style="5" bestFit="1" customWidth="1"/>
    <col min="4" max="4" width="12.54296875" style="5" bestFit="1" customWidth="1"/>
    <col min="5" max="5" width="11.90625" style="5" bestFit="1" customWidth="1"/>
    <col min="6" max="7" width="9.26953125" style="5" bestFit="1" customWidth="1"/>
    <col min="8" max="8" width="12.54296875" style="5" bestFit="1" customWidth="1"/>
    <col min="9" max="9" width="11.90625" style="5" bestFit="1" customWidth="1"/>
    <col min="10" max="12" width="12.54296875" style="5" bestFit="1" customWidth="1"/>
    <col min="13" max="22" width="8.81640625" style="5" bestFit="1" customWidth="1"/>
    <col min="23" max="16384" width="8.7265625" style="5"/>
  </cols>
  <sheetData>
    <row r="2" spans="2:22" ht="14" x14ac:dyDescent="0.3">
      <c r="C2" s="23" t="s">
        <v>56</v>
      </c>
      <c r="D2" s="23"/>
      <c r="E2" s="23"/>
      <c r="F2" s="23"/>
      <c r="G2" s="23"/>
      <c r="H2" s="23"/>
      <c r="I2" s="23"/>
      <c r="J2" s="23"/>
      <c r="K2" s="23"/>
      <c r="L2" s="23"/>
      <c r="M2" s="23" t="s">
        <v>57</v>
      </c>
      <c r="N2" s="23"/>
      <c r="O2" s="23"/>
      <c r="P2" s="23"/>
      <c r="Q2" s="23"/>
      <c r="R2" s="23"/>
      <c r="S2" s="23"/>
      <c r="T2" s="23"/>
      <c r="U2" s="23"/>
      <c r="V2" s="23"/>
    </row>
    <row r="3" spans="2:22" x14ac:dyDescent="0.25"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>
        <v>2022</v>
      </c>
      <c r="O3" s="5">
        <v>2023</v>
      </c>
      <c r="P3" s="5">
        <v>2024</v>
      </c>
      <c r="Q3" s="5">
        <v>2025</v>
      </c>
      <c r="R3" s="5">
        <v>2026</v>
      </c>
      <c r="S3" s="5">
        <v>2027</v>
      </c>
      <c r="T3" s="5">
        <v>2028</v>
      </c>
      <c r="U3" s="5">
        <v>2029</v>
      </c>
      <c r="V3" s="5">
        <v>2030</v>
      </c>
    </row>
    <row r="5" spans="2:22" ht="18" x14ac:dyDescent="0.4">
      <c r="B5" s="13" t="s">
        <v>26</v>
      </c>
    </row>
    <row r="7" spans="2:22" s="6" customFormat="1" ht="14" x14ac:dyDescent="0.3">
      <c r="B7" s="14" t="s">
        <v>58</v>
      </c>
    </row>
    <row r="8" spans="2:22" s="11" customFormat="1" x14ac:dyDescent="0.25">
      <c r="B8" s="17" t="s">
        <v>59</v>
      </c>
      <c r="C8" s="18">
        <f t="shared" ref="C8:L8" si="0" xml:space="preserve"> IFERROR(C21*C16, "-")</f>
        <v>0</v>
      </c>
      <c r="D8" s="18">
        <f t="shared" si="0"/>
        <v>0</v>
      </c>
      <c r="E8" s="18">
        <f t="shared" si="0"/>
        <v>74796</v>
      </c>
      <c r="F8" s="18">
        <f t="shared" si="0"/>
        <v>68442</v>
      </c>
      <c r="G8" s="18">
        <f t="shared" si="0"/>
        <v>77436.000000000015</v>
      </c>
      <c r="H8" s="18">
        <f t="shared" si="0"/>
        <v>78120.000000000015</v>
      </c>
      <c r="I8" s="18">
        <f t="shared" si="0"/>
        <v>86040.000000000015</v>
      </c>
      <c r="J8" s="18">
        <f t="shared" si="0"/>
        <v>101177.99999999999</v>
      </c>
      <c r="K8" s="18">
        <f t="shared" si="0"/>
        <v>94520</v>
      </c>
      <c r="L8" s="18">
        <f t="shared" si="0"/>
        <v>81917.999999999985</v>
      </c>
      <c r="M8" s="18">
        <f>L8*(1+M9)</f>
        <v>86833.079999999987</v>
      </c>
      <c r="N8" s="18">
        <f xml:space="preserve"> M8*(1+N9)</f>
        <v>92043.064799999993</v>
      </c>
      <c r="O8" s="18">
        <f t="shared" ref="O8" si="1">N8*(1+O9)</f>
        <v>97565.648688000001</v>
      </c>
      <c r="P8" s="18">
        <f t="shared" ref="P8" si="2" xml:space="preserve"> O8*(1+P9)</f>
        <v>103419.58760928</v>
      </c>
      <c r="Q8" s="18">
        <f t="shared" ref="Q8" si="3">P8*(1+Q9)</f>
        <v>109624.7628658368</v>
      </c>
      <c r="R8" s="18">
        <f t="shared" ref="R8" si="4" xml:space="preserve"> Q8*(1+R9)</f>
        <v>116202.24863778702</v>
      </c>
      <c r="S8" s="18">
        <f t="shared" ref="S8" si="5">R8*(1+S9)</f>
        <v>123174.38355605425</v>
      </c>
      <c r="T8" s="18">
        <f xml:space="preserve"> S8*(1+T9)</f>
        <v>130564.84656941751</v>
      </c>
      <c r="U8" s="18">
        <f t="shared" ref="U8" si="6">T8*(1+U9)</f>
        <v>138398.73736358256</v>
      </c>
      <c r="V8" s="18">
        <f t="shared" ref="V8" si="7" xml:space="preserve"> U8*(1+V9)</f>
        <v>146702.66160539753</v>
      </c>
    </row>
    <row r="9" spans="2:22" s="7" customFormat="1" ht="14" x14ac:dyDescent="0.3">
      <c r="B9" s="19" t="s">
        <v>60</v>
      </c>
      <c r="C9" s="20" t="str">
        <f t="shared" ref="C9:L9" si="8" xml:space="preserve"> IFERROR(C8/B8-1,"-")</f>
        <v>-</v>
      </c>
      <c r="D9" s="20" t="str">
        <f t="shared" si="8"/>
        <v>-</v>
      </c>
      <c r="E9" s="20" t="str">
        <f t="shared" si="8"/>
        <v>-</v>
      </c>
      <c r="F9" s="20">
        <f t="shared" si="8"/>
        <v>-8.4951066901973404E-2</v>
      </c>
      <c r="G9" s="20">
        <f t="shared" si="8"/>
        <v>0.13141053738932262</v>
      </c>
      <c r="H9" s="20">
        <f t="shared" si="8"/>
        <v>8.8331008833100189E-3</v>
      </c>
      <c r="I9" s="20">
        <f t="shared" si="8"/>
        <v>0.10138248847926268</v>
      </c>
      <c r="J9" s="20">
        <f t="shared" si="8"/>
        <v>0.17594142259414181</v>
      </c>
      <c r="K9" s="20">
        <f t="shared" si="8"/>
        <v>-6.5804819229476674E-2</v>
      </c>
      <c r="L9" s="20">
        <f t="shared" si="8"/>
        <v>-0.13332628015234882</v>
      </c>
      <c r="M9" s="21">
        <v>0.06</v>
      </c>
      <c r="N9" s="21">
        <v>0.06</v>
      </c>
      <c r="O9" s="21">
        <v>0.06</v>
      </c>
      <c r="P9" s="21">
        <v>0.06</v>
      </c>
      <c r="Q9" s="21">
        <v>0.06</v>
      </c>
      <c r="R9" s="21">
        <v>0.06</v>
      </c>
      <c r="S9" s="21">
        <v>0.06</v>
      </c>
      <c r="T9" s="21">
        <v>0.06</v>
      </c>
      <c r="U9" s="21">
        <v>0.06</v>
      </c>
      <c r="V9" s="21">
        <v>0.06</v>
      </c>
    </row>
    <row r="10" spans="2:22" s="11" customFormat="1" x14ac:dyDescent="0.25">
      <c r="B10" s="17" t="s">
        <v>5</v>
      </c>
      <c r="C10" s="18">
        <f t="shared" ref="C10:L10" si="9" xml:space="preserve"> IFERROR(C22*C16, "-")</f>
        <v>0</v>
      </c>
      <c r="D10" s="18">
        <f t="shared" si="9"/>
        <v>0</v>
      </c>
      <c r="E10" s="18">
        <f t="shared" si="9"/>
        <v>965.99999999999989</v>
      </c>
      <c r="F10" s="18">
        <f t="shared" si="9"/>
        <v>1464</v>
      </c>
      <c r="G10" s="18">
        <f t="shared" si="9"/>
        <v>1620</v>
      </c>
      <c r="H10" s="18">
        <f t="shared" si="9"/>
        <v>1785.0000000000002</v>
      </c>
      <c r="I10" s="18">
        <f t="shared" si="9"/>
        <v>2280</v>
      </c>
      <c r="J10" s="18">
        <f t="shared" si="9"/>
        <v>2920</v>
      </c>
      <c r="K10" s="18">
        <f t="shared" si="9"/>
        <v>2224</v>
      </c>
      <c r="L10" s="18">
        <f t="shared" si="9"/>
        <v>1107.0000000000002</v>
      </c>
      <c r="M10" s="18">
        <f>L10*(1+M11)</f>
        <v>1173.4200000000003</v>
      </c>
      <c r="N10" s="18">
        <f>M10*(1+N11)</f>
        <v>1243.8252000000005</v>
      </c>
      <c r="O10" s="18">
        <f t="shared" ref="O10:V10" si="10">N10*(1+O11)</f>
        <v>1318.4547120000007</v>
      </c>
      <c r="P10" s="18">
        <f t="shared" si="10"/>
        <v>1397.5619947200007</v>
      </c>
      <c r="Q10" s="18">
        <f t="shared" si="10"/>
        <v>1481.4157144032008</v>
      </c>
      <c r="R10" s="18">
        <f t="shared" si="10"/>
        <v>1570.300657267393</v>
      </c>
      <c r="S10" s="18">
        <f t="shared" si="10"/>
        <v>1664.5186967034367</v>
      </c>
      <c r="T10" s="18">
        <f t="shared" si="10"/>
        <v>1764.389818505643</v>
      </c>
      <c r="U10" s="18">
        <f t="shared" si="10"/>
        <v>1870.2532076159816</v>
      </c>
      <c r="V10" s="18">
        <f t="shared" si="10"/>
        <v>1982.4684000729405</v>
      </c>
    </row>
    <row r="11" spans="2:22" s="7" customFormat="1" ht="14" x14ac:dyDescent="0.3">
      <c r="B11" s="19" t="s">
        <v>60</v>
      </c>
      <c r="C11" s="20" t="str">
        <f t="shared" ref="C11:L11" si="11" xml:space="preserve"> IFERROR(C10/B10-1,"-")</f>
        <v>-</v>
      </c>
      <c r="D11" s="20" t="str">
        <f t="shared" si="11"/>
        <v>-</v>
      </c>
      <c r="E11" s="20" t="str">
        <f t="shared" si="11"/>
        <v>-</v>
      </c>
      <c r="F11" s="20">
        <f t="shared" si="11"/>
        <v>0.5155279503105592</v>
      </c>
      <c r="G11" s="20">
        <f t="shared" si="11"/>
        <v>0.10655737704918034</v>
      </c>
      <c r="H11" s="20">
        <f t="shared" si="11"/>
        <v>0.10185185185185208</v>
      </c>
      <c r="I11" s="20">
        <f t="shared" si="11"/>
        <v>0.2773109243697478</v>
      </c>
      <c r="J11" s="20">
        <f t="shared" si="11"/>
        <v>0.2807017543859649</v>
      </c>
      <c r="K11" s="20">
        <f t="shared" si="11"/>
        <v>-0.23835616438356166</v>
      </c>
      <c r="L11" s="20">
        <f t="shared" si="11"/>
        <v>-0.50224820143884874</v>
      </c>
      <c r="M11" s="21">
        <v>0.06</v>
      </c>
      <c r="N11" s="21">
        <v>0.06</v>
      </c>
      <c r="O11" s="21">
        <v>0.06</v>
      </c>
      <c r="P11" s="21">
        <v>0.06</v>
      </c>
      <c r="Q11" s="21">
        <v>0.06</v>
      </c>
      <c r="R11" s="21">
        <v>0.06</v>
      </c>
      <c r="S11" s="21">
        <v>0.06</v>
      </c>
      <c r="T11" s="21">
        <v>0.06</v>
      </c>
      <c r="U11" s="21">
        <v>0.06</v>
      </c>
      <c r="V11" s="21">
        <v>0.06</v>
      </c>
    </row>
    <row r="12" spans="2:22" s="11" customFormat="1" x14ac:dyDescent="0.25">
      <c r="B12" s="17" t="s">
        <v>7</v>
      </c>
      <c r="C12" s="18">
        <f t="shared" ref="C12:L12" si="12" xml:space="preserve"> IFERROR(C23*C16, "-")</f>
        <v>0</v>
      </c>
      <c r="D12" s="18">
        <f t="shared" si="12"/>
        <v>0</v>
      </c>
      <c r="E12" s="18">
        <f t="shared" si="12"/>
        <v>57684</v>
      </c>
      <c r="F12" s="18">
        <f t="shared" si="12"/>
        <v>46726</v>
      </c>
      <c r="G12" s="18">
        <f t="shared" si="12"/>
        <v>23652</v>
      </c>
      <c r="H12" s="18">
        <f t="shared" si="12"/>
        <v>19005.000000000004</v>
      </c>
      <c r="I12" s="18">
        <f t="shared" si="12"/>
        <v>24600.000000000004</v>
      </c>
      <c r="J12" s="18">
        <f t="shared" si="12"/>
        <v>35332</v>
      </c>
      <c r="K12" s="18">
        <f t="shared" si="12"/>
        <v>38503</v>
      </c>
      <c r="L12" s="18">
        <f t="shared" si="12"/>
        <v>36900</v>
      </c>
      <c r="M12" s="18">
        <f>L12*(1+M13)</f>
        <v>39114</v>
      </c>
      <c r="N12" s="18">
        <f>M12*(1+N13)</f>
        <v>41460.840000000004</v>
      </c>
      <c r="O12" s="18">
        <f t="shared" ref="O12:V12" si="13">N12*(1+O13)</f>
        <v>43948.49040000001</v>
      </c>
      <c r="P12" s="18">
        <f t="shared" si="13"/>
        <v>46585.399824000015</v>
      </c>
      <c r="Q12" s="18">
        <f t="shared" si="13"/>
        <v>49380.523813440021</v>
      </c>
      <c r="R12" s="18">
        <f t="shared" si="13"/>
        <v>52343.355242246427</v>
      </c>
      <c r="S12" s="18">
        <f t="shared" si="13"/>
        <v>55483.956556781217</v>
      </c>
      <c r="T12" s="18">
        <f t="shared" si="13"/>
        <v>58812.993950188094</v>
      </c>
      <c r="U12" s="18">
        <f t="shared" si="13"/>
        <v>62341.773587199386</v>
      </c>
      <c r="V12" s="18">
        <f t="shared" si="13"/>
        <v>66082.280002431347</v>
      </c>
    </row>
    <row r="13" spans="2:22" s="7" customFormat="1" ht="14" x14ac:dyDescent="0.3">
      <c r="B13" s="19" t="s">
        <v>60</v>
      </c>
      <c r="C13" s="20" t="str">
        <f t="shared" ref="C13:L13" si="14" xml:space="preserve"> IFERROR(C12/B12-1,"-")</f>
        <v>-</v>
      </c>
      <c r="D13" s="20" t="str">
        <f t="shared" si="14"/>
        <v>-</v>
      </c>
      <c r="E13" s="20" t="str">
        <f t="shared" si="14"/>
        <v>-</v>
      </c>
      <c r="F13" s="20">
        <f t="shared" si="14"/>
        <v>-0.18996602177380206</v>
      </c>
      <c r="G13" s="20">
        <f t="shared" si="14"/>
        <v>-0.4938150066344219</v>
      </c>
      <c r="H13" s="20">
        <f t="shared" si="14"/>
        <v>-0.19647387113140524</v>
      </c>
      <c r="I13" s="20">
        <f t="shared" si="14"/>
        <v>0.29439621152328321</v>
      </c>
      <c r="J13" s="20">
        <f t="shared" si="14"/>
        <v>0.43626016260162581</v>
      </c>
      <c r="K13" s="20">
        <f t="shared" si="14"/>
        <v>8.9748669761123168E-2</v>
      </c>
      <c r="L13" s="20">
        <f t="shared" si="14"/>
        <v>-4.163311949718207E-2</v>
      </c>
      <c r="M13" s="21">
        <v>0.06</v>
      </c>
      <c r="N13" s="21">
        <v>0.06</v>
      </c>
      <c r="O13" s="21">
        <v>0.06</v>
      </c>
      <c r="P13" s="21">
        <v>0.06</v>
      </c>
      <c r="Q13" s="21">
        <v>0.06</v>
      </c>
      <c r="R13" s="21">
        <v>0.06</v>
      </c>
      <c r="S13" s="21">
        <v>0.06</v>
      </c>
      <c r="T13" s="21">
        <v>0.06</v>
      </c>
      <c r="U13" s="21">
        <v>0.06</v>
      </c>
      <c r="V13" s="21">
        <v>0.06</v>
      </c>
    </row>
    <row r="14" spans="2:22" s="11" customFormat="1" x14ac:dyDescent="0.25">
      <c r="B14" s="17" t="s">
        <v>8</v>
      </c>
      <c r="C14" s="18">
        <f t="shared" ref="C14:L14" si="15" xml:space="preserve"> IFERROR(C24*C16, "-")</f>
        <v>0</v>
      </c>
      <c r="D14" s="18">
        <f t="shared" si="15"/>
        <v>0</v>
      </c>
      <c r="E14" s="18">
        <f t="shared" si="15"/>
        <v>4554</v>
      </c>
      <c r="F14" s="18">
        <f t="shared" si="15"/>
        <v>5368.0000000000009</v>
      </c>
      <c r="G14" s="18">
        <f t="shared" si="15"/>
        <v>5292</v>
      </c>
      <c r="H14" s="18">
        <f t="shared" si="15"/>
        <v>6090</v>
      </c>
      <c r="I14" s="18">
        <f t="shared" si="15"/>
        <v>6959.9999999999991</v>
      </c>
      <c r="J14" s="18">
        <f t="shared" si="15"/>
        <v>6570</v>
      </c>
      <c r="K14" s="18">
        <f t="shared" si="15"/>
        <v>3891.9999999999995</v>
      </c>
      <c r="L14" s="18">
        <f t="shared" si="15"/>
        <v>3075</v>
      </c>
      <c r="M14" s="18">
        <f>L14*(1+M15)</f>
        <v>3259.5</v>
      </c>
      <c r="N14" s="18">
        <f>M14*(1+N15)</f>
        <v>3455.07</v>
      </c>
      <c r="O14" s="18">
        <f t="shared" ref="O14:V14" si="16">N14*(1+O15)</f>
        <v>3662.3742000000002</v>
      </c>
      <c r="P14" s="18">
        <f t="shared" si="16"/>
        <v>3882.1166520000006</v>
      </c>
      <c r="Q14" s="18">
        <f t="shared" si="16"/>
        <v>4115.0436511200005</v>
      </c>
      <c r="R14" s="18">
        <f t="shared" si="16"/>
        <v>4361.9462701872008</v>
      </c>
      <c r="S14" s="18">
        <f t="shared" si="16"/>
        <v>4623.6630463984329</v>
      </c>
      <c r="T14" s="18">
        <f t="shared" si="16"/>
        <v>4901.0828291823391</v>
      </c>
      <c r="U14" s="18">
        <f t="shared" si="16"/>
        <v>5195.1477989332798</v>
      </c>
      <c r="V14" s="18">
        <f t="shared" si="16"/>
        <v>5506.8566668692765</v>
      </c>
    </row>
    <row r="15" spans="2:22" s="7" customFormat="1" ht="14" x14ac:dyDescent="0.3">
      <c r="B15" s="19" t="s">
        <v>60</v>
      </c>
      <c r="C15" s="20" t="str">
        <f t="shared" ref="C15:L15" si="17" xml:space="preserve"> IFERROR(C14/B14-1,"-")</f>
        <v>-</v>
      </c>
      <c r="D15" s="20" t="str">
        <f t="shared" si="17"/>
        <v>-</v>
      </c>
      <c r="E15" s="20" t="str">
        <f t="shared" si="17"/>
        <v>-</v>
      </c>
      <c r="F15" s="20">
        <f t="shared" si="17"/>
        <v>0.17874396135265713</v>
      </c>
      <c r="G15" s="20">
        <f t="shared" si="17"/>
        <v>-1.4157973174366734E-2</v>
      </c>
      <c r="H15" s="20">
        <f t="shared" si="17"/>
        <v>0.1507936507936507</v>
      </c>
      <c r="I15" s="20">
        <f t="shared" si="17"/>
        <v>0.14285714285714279</v>
      </c>
      <c r="J15" s="20">
        <f t="shared" si="17"/>
        <v>-5.6034482758620552E-2</v>
      </c>
      <c r="K15" s="20">
        <f t="shared" si="17"/>
        <v>-0.40761035007610358</v>
      </c>
      <c r="L15" s="20">
        <f t="shared" si="17"/>
        <v>-0.20991778006166484</v>
      </c>
      <c r="M15" s="21">
        <v>0.06</v>
      </c>
      <c r="N15" s="21">
        <v>0.06</v>
      </c>
      <c r="O15" s="21">
        <v>0.06</v>
      </c>
      <c r="P15" s="21">
        <v>0.06</v>
      </c>
      <c r="Q15" s="21">
        <v>0.06</v>
      </c>
      <c r="R15" s="21">
        <v>0.06</v>
      </c>
      <c r="S15" s="21">
        <v>0.06</v>
      </c>
      <c r="T15" s="21">
        <v>0.06</v>
      </c>
      <c r="U15" s="21">
        <v>0.06</v>
      </c>
      <c r="V15" s="21">
        <v>0.06</v>
      </c>
    </row>
    <row r="16" spans="2:22" s="11" customFormat="1" x14ac:dyDescent="0.25">
      <c r="B16" s="17" t="s">
        <v>61</v>
      </c>
      <c r="C16" s="18">
        <f xml:space="preserve"> '2011 (2)'!C4</f>
        <v>24750</v>
      </c>
      <c r="D16" s="18">
        <f xml:space="preserve"> '2012 (2)'!C4 * 1000</f>
        <v>135000</v>
      </c>
      <c r="E16" s="18">
        <f xml:space="preserve"> '2013 (2)'!C4 * 1000</f>
        <v>138000</v>
      </c>
      <c r="F16" s="18">
        <f xml:space="preserve"> '2014 (2)'!C4 * 1000</f>
        <v>122000</v>
      </c>
      <c r="G16" s="18">
        <f xml:space="preserve"> '2015 (2)'!C4 * 1000</f>
        <v>108000</v>
      </c>
      <c r="H16" s="18">
        <f xml:space="preserve"> '2016 (2)'!C4 * 1000</f>
        <v>105000</v>
      </c>
      <c r="I16" s="18">
        <f xml:space="preserve"> '2017 (2)'!C4 * 1000</f>
        <v>120000</v>
      </c>
      <c r="J16" s="18">
        <f xml:space="preserve"> '2018 (2)'!C4 * 1000</f>
        <v>146000</v>
      </c>
      <c r="K16" s="18">
        <f xml:space="preserve"> '2019 (2)'!C4 * 1000</f>
        <v>139000</v>
      </c>
      <c r="L16" s="18">
        <f xml:space="preserve"> '2020 (2)'!C4 * 1000</f>
        <v>123000</v>
      </c>
      <c r="M16" s="18">
        <f>M8+M10+M12+M14</f>
        <v>130379.99999999999</v>
      </c>
      <c r="N16" s="18">
        <f t="shared" ref="N16:V16" si="18">N8+N10+N12+N14</f>
        <v>138202.80000000002</v>
      </c>
      <c r="O16" s="18">
        <f t="shared" si="18"/>
        <v>146494.96800000002</v>
      </c>
      <c r="P16" s="18">
        <f t="shared" si="18"/>
        <v>155284.66608000002</v>
      </c>
      <c r="Q16" s="18">
        <f t="shared" si="18"/>
        <v>164601.74604480003</v>
      </c>
      <c r="R16" s="18">
        <f t="shared" si="18"/>
        <v>174477.85080748805</v>
      </c>
      <c r="S16" s="18">
        <f t="shared" si="18"/>
        <v>184946.52185593735</v>
      </c>
      <c r="T16" s="18">
        <f t="shared" si="18"/>
        <v>196043.31316729359</v>
      </c>
      <c r="U16" s="18">
        <f t="shared" si="18"/>
        <v>207805.91195733123</v>
      </c>
      <c r="V16" s="18">
        <f t="shared" si="18"/>
        <v>220274.26667477112</v>
      </c>
    </row>
    <row r="17" spans="2:22" s="7" customFormat="1" ht="13" x14ac:dyDescent="0.3">
      <c r="B17" s="19" t="s">
        <v>60</v>
      </c>
      <c r="C17" s="20" t="str">
        <f t="shared" ref="C17:L17" si="19" xml:space="preserve"> IFERROR(C16/B16-1,"")</f>
        <v/>
      </c>
      <c r="D17" s="20">
        <f t="shared" si="19"/>
        <v>4.4545454545454541</v>
      </c>
      <c r="E17" s="20">
        <f t="shared" si="19"/>
        <v>2.2222222222222143E-2</v>
      </c>
      <c r="F17" s="20">
        <f t="shared" si="19"/>
        <v>-0.11594202898550721</v>
      </c>
      <c r="G17" s="20">
        <f t="shared" si="19"/>
        <v>-0.11475409836065575</v>
      </c>
      <c r="H17" s="20">
        <f t="shared" si="19"/>
        <v>-2.777777777777779E-2</v>
      </c>
      <c r="I17" s="20">
        <f t="shared" si="19"/>
        <v>0.14285714285714279</v>
      </c>
      <c r="J17" s="20">
        <f t="shared" si="19"/>
        <v>0.21666666666666656</v>
      </c>
      <c r="K17" s="20">
        <f t="shared" si="19"/>
        <v>-4.7945205479452024E-2</v>
      </c>
      <c r="L17" s="20">
        <f t="shared" si="19"/>
        <v>-0.1151079136690647</v>
      </c>
      <c r="M17" s="22">
        <f t="shared" ref="M17:V17" si="20">IFERROR(M16/L16-1,"")</f>
        <v>5.9999999999999831E-2</v>
      </c>
      <c r="N17" s="22">
        <f t="shared" si="20"/>
        <v>6.0000000000000275E-2</v>
      </c>
      <c r="O17" s="22">
        <f t="shared" si="20"/>
        <v>6.0000000000000053E-2</v>
      </c>
      <c r="P17" s="22">
        <f t="shared" si="20"/>
        <v>6.0000000000000053E-2</v>
      </c>
      <c r="Q17" s="22">
        <f t="shared" si="20"/>
        <v>6.0000000000000053E-2</v>
      </c>
      <c r="R17" s="22">
        <f t="shared" si="20"/>
        <v>6.0000000000000053E-2</v>
      </c>
      <c r="S17" s="22">
        <f t="shared" si="20"/>
        <v>6.0000000000000053E-2</v>
      </c>
      <c r="T17" s="22">
        <f t="shared" si="20"/>
        <v>6.0000000000000053E-2</v>
      </c>
      <c r="U17" s="22">
        <f t="shared" si="20"/>
        <v>6.0000000000000275E-2</v>
      </c>
      <c r="V17" s="22">
        <f t="shared" si="20"/>
        <v>6.0000000000000053E-2</v>
      </c>
    </row>
    <row r="20" spans="2:22" s="6" customFormat="1" ht="14" x14ac:dyDescent="0.3">
      <c r="B20" s="15" t="s">
        <v>62</v>
      </c>
    </row>
    <row r="21" spans="2:22" x14ac:dyDescent="0.25">
      <c r="B21" s="12" t="s">
        <v>59</v>
      </c>
      <c r="C21" s="5">
        <f xml:space="preserve"> '2011'!J4</f>
        <v>0</v>
      </c>
      <c r="D21" s="5">
        <f xml:space="preserve"> '2012'!J4</f>
        <v>0</v>
      </c>
      <c r="E21" s="8">
        <f xml:space="preserve"> '2013'!J4</f>
        <v>0.54200000000000004</v>
      </c>
      <c r="F21" s="8">
        <f xml:space="preserve"> '2014'!J4</f>
        <v>0.56100000000000005</v>
      </c>
      <c r="G21" s="8">
        <f xml:space="preserve"> '2015'!J4</f>
        <v>0.71700000000000008</v>
      </c>
      <c r="H21" s="8">
        <f xml:space="preserve"> '2016'!J4</f>
        <v>0.74400000000000011</v>
      </c>
      <c r="I21" s="8">
        <f xml:space="preserve"> '2017'!J4</f>
        <v>0.71700000000000008</v>
      </c>
      <c r="J21" s="8">
        <f xml:space="preserve"> '2018'!J4</f>
        <v>0.69299999999999995</v>
      </c>
      <c r="K21" s="8">
        <f xml:space="preserve"> '2019'!J4</f>
        <v>0.68</v>
      </c>
      <c r="L21" s="8">
        <f xml:space="preserve"> '2020'!J4</f>
        <v>0.66599999999999993</v>
      </c>
    </row>
    <row r="22" spans="2:22" x14ac:dyDescent="0.25">
      <c r="B22" s="12" t="s">
        <v>5</v>
      </c>
      <c r="C22" s="5">
        <f xml:space="preserve"> '2011'!J5</f>
        <v>0</v>
      </c>
      <c r="D22" s="5">
        <f xml:space="preserve"> '2012'!J5</f>
        <v>0</v>
      </c>
      <c r="E22" s="8">
        <f xml:space="preserve"> '2013'!J5</f>
        <v>6.9999999999999993E-3</v>
      </c>
      <c r="F22" s="8">
        <f xml:space="preserve"> '2014'!J5</f>
        <v>1.2E-2</v>
      </c>
      <c r="G22" s="8">
        <f xml:space="preserve"> '2015'!J5</f>
        <v>1.4999999999999999E-2</v>
      </c>
      <c r="H22" s="8">
        <f xml:space="preserve"> '2016'!J5</f>
        <v>1.7000000000000001E-2</v>
      </c>
      <c r="I22" s="8">
        <f xml:space="preserve"> '2017'!J5</f>
        <v>1.9E-2</v>
      </c>
      <c r="J22" s="8">
        <f xml:space="preserve"> '2018'!J5</f>
        <v>0.02</v>
      </c>
      <c r="K22" s="8">
        <f xml:space="preserve"> '2019'!J5</f>
        <v>1.6E-2</v>
      </c>
      <c r="L22" s="8">
        <f xml:space="preserve"> '2020'!J5</f>
        <v>9.0000000000000011E-3</v>
      </c>
    </row>
    <row r="23" spans="2:22" x14ac:dyDescent="0.25">
      <c r="B23" s="12" t="s">
        <v>7</v>
      </c>
      <c r="C23" s="5">
        <f xml:space="preserve"> '2011'!J6</f>
        <v>0</v>
      </c>
      <c r="D23" s="5">
        <f xml:space="preserve"> '2012'!J6</f>
        <v>0</v>
      </c>
      <c r="E23" s="8">
        <f xml:space="preserve"> '2013'!J6</f>
        <v>0.41799999999999998</v>
      </c>
      <c r="F23" s="8">
        <f xml:space="preserve"> '2014'!J6</f>
        <v>0.38300000000000001</v>
      </c>
      <c r="G23" s="8">
        <f xml:space="preserve"> '2015'!J6</f>
        <v>0.219</v>
      </c>
      <c r="H23" s="8">
        <f xml:space="preserve"> '2016'!J6</f>
        <v>0.18100000000000002</v>
      </c>
      <c r="I23" s="8">
        <f xml:space="preserve"> '2017'!J6</f>
        <v>0.20500000000000002</v>
      </c>
      <c r="J23" s="8">
        <f xml:space="preserve"> '2018'!J6</f>
        <v>0.24199999999999999</v>
      </c>
      <c r="K23" s="8">
        <f xml:space="preserve"> '2019'!J6</f>
        <v>0.27700000000000002</v>
      </c>
      <c r="L23" s="8">
        <f xml:space="preserve"> '2020'!J6</f>
        <v>0.3</v>
      </c>
    </row>
    <row r="24" spans="2:22" x14ac:dyDescent="0.25">
      <c r="B24" s="12" t="s">
        <v>8</v>
      </c>
      <c r="C24" s="5">
        <f xml:space="preserve"> '2011'!J7</f>
        <v>0</v>
      </c>
      <c r="D24" s="5">
        <f xml:space="preserve"> '2012'!J7</f>
        <v>0</v>
      </c>
      <c r="E24" s="8">
        <f xml:space="preserve"> '2013'!J7</f>
        <v>3.3000000000000002E-2</v>
      </c>
      <c r="F24" s="8">
        <f xml:space="preserve"> '2014'!J7</f>
        <v>4.4000000000000004E-2</v>
      </c>
      <c r="G24" s="8">
        <f xml:space="preserve"> '2015'!J7</f>
        <v>4.9000000000000002E-2</v>
      </c>
      <c r="H24" s="8">
        <f xml:space="preserve"> '2016'!J7</f>
        <v>5.7999999999999996E-2</v>
      </c>
      <c r="I24" s="8">
        <f xml:space="preserve"> '2017'!J7</f>
        <v>5.7999999999999996E-2</v>
      </c>
      <c r="J24" s="8">
        <f xml:space="preserve"> '2018'!J7</f>
        <v>4.4999999999999998E-2</v>
      </c>
      <c r="K24" s="8">
        <f xml:space="preserve"> '2019'!J7</f>
        <v>2.7999999999999997E-2</v>
      </c>
      <c r="L24" s="8">
        <f xml:space="preserve"> '2020'!J7</f>
        <v>2.5000000000000001E-2</v>
      </c>
    </row>
    <row r="25" spans="2:22" x14ac:dyDescent="0.25">
      <c r="B25" s="12" t="s">
        <v>61</v>
      </c>
      <c r="E25" s="8">
        <f>SUM(E21:E24)</f>
        <v>1</v>
      </c>
      <c r="F25" s="8">
        <f t="shared" ref="F25:L25" si="21">SUM(F21:F24)</f>
        <v>1</v>
      </c>
      <c r="G25" s="8">
        <f t="shared" si="21"/>
        <v>1</v>
      </c>
      <c r="H25" s="8">
        <f t="shared" si="21"/>
        <v>1.0000000000000002</v>
      </c>
      <c r="I25" s="8">
        <f t="shared" si="21"/>
        <v>0.99900000000000011</v>
      </c>
      <c r="J25" s="8">
        <f t="shared" si="21"/>
        <v>1</v>
      </c>
      <c r="K25" s="8">
        <f t="shared" si="21"/>
        <v>1.0010000000000001</v>
      </c>
      <c r="L25" s="8">
        <f t="shared" si="21"/>
        <v>0.99999999999999989</v>
      </c>
    </row>
    <row r="28" spans="2:22" s="6" customFormat="1" ht="14" x14ac:dyDescent="0.3">
      <c r="B28" s="16" t="s">
        <v>63</v>
      </c>
    </row>
    <row r="30" spans="2:22" x14ac:dyDescent="0.25">
      <c r="B30" t="s">
        <v>2</v>
      </c>
      <c r="C30" s="29">
        <v>20571</v>
      </c>
      <c r="D30" s="29">
        <v>108417</v>
      </c>
      <c r="E30" s="29">
        <v>125423</v>
      </c>
      <c r="F30" s="29">
        <v>104412</v>
      </c>
      <c r="G30" s="29">
        <v>90581</v>
      </c>
      <c r="H30" s="29">
        <v>91902</v>
      </c>
      <c r="I30" s="29">
        <v>100780</v>
      </c>
      <c r="J30" s="29">
        <v>114556</v>
      </c>
      <c r="K30" s="29">
        <v>111839</v>
      </c>
      <c r="L30" s="29">
        <v>89191</v>
      </c>
    </row>
    <row r="31" spans="2:22" x14ac:dyDescent="0.25">
      <c r="B31" s="12" t="s">
        <v>60</v>
      </c>
      <c r="C31" s="7" t="str">
        <f>IFERROR(C30/B30-1,"")</f>
        <v/>
      </c>
      <c r="D31" s="7">
        <f t="shared" ref="D31:L31" si="22">IFERROR(D30/C30-1,"")</f>
        <v>4.2703806329298528</v>
      </c>
      <c r="E31" s="7">
        <f t="shared" si="22"/>
        <v>0.15685731942407566</v>
      </c>
      <c r="F31" s="7">
        <f t="shared" si="22"/>
        <v>-0.1675211085686038</v>
      </c>
      <c r="G31" s="7">
        <f t="shared" si="22"/>
        <v>-0.13246561697889137</v>
      </c>
      <c r="H31" s="7">
        <f t="shared" si="22"/>
        <v>1.4583632329075558E-2</v>
      </c>
      <c r="I31" s="7">
        <f t="shared" si="22"/>
        <v>9.6602903092424475E-2</v>
      </c>
      <c r="J31" s="7">
        <f t="shared" si="22"/>
        <v>0.13669378845008939</v>
      </c>
      <c r="K31" s="7">
        <f t="shared" si="22"/>
        <v>-2.371765773944623E-2</v>
      </c>
      <c r="L31" s="7">
        <f t="shared" si="22"/>
        <v>-0.20250538720839784</v>
      </c>
    </row>
    <row r="32" spans="2:22" x14ac:dyDescent="0.25">
      <c r="B32" t="s">
        <v>4</v>
      </c>
      <c r="C32" s="29">
        <v>3146</v>
      </c>
      <c r="D32" s="29">
        <v>15887</v>
      </c>
      <c r="E32" s="29">
        <v>15788</v>
      </c>
      <c r="F32" s="29">
        <v>11660</v>
      </c>
      <c r="G32" s="29">
        <v>10244</v>
      </c>
      <c r="H32" s="29">
        <v>10225</v>
      </c>
      <c r="I32" s="29">
        <v>10890</v>
      </c>
      <c r="J32" s="29">
        <v>14445</v>
      </c>
      <c r="K32" s="29">
        <v>13668</v>
      </c>
      <c r="L32" s="29">
        <v>11299</v>
      </c>
    </row>
    <row r="33" spans="2:12" x14ac:dyDescent="0.25">
      <c r="B33" s="12" t="s">
        <v>60</v>
      </c>
      <c r="C33" s="7" t="str">
        <f>IFERROR(C32/B32-1,"")</f>
        <v/>
      </c>
      <c r="D33" s="7">
        <f t="shared" ref="D33" si="23">IFERROR(D32/C32-1,"")</f>
        <v>4.0499046408137316</v>
      </c>
      <c r="E33" s="7">
        <f t="shared" ref="E33" si="24">IFERROR(E32/D32-1,"")</f>
        <v>-6.2315100396550527E-3</v>
      </c>
      <c r="F33" s="7">
        <f t="shared" ref="F33" si="25">IFERROR(F32/E32-1,"")</f>
        <v>-0.26146440334431209</v>
      </c>
      <c r="G33" s="7">
        <f t="shared" ref="G33" si="26">IFERROR(G32/F32-1,"")</f>
        <v>-0.12144082332761574</v>
      </c>
      <c r="H33" s="7">
        <f t="shared" ref="H33" si="27">IFERROR(H32/G32-1,"")</f>
        <v>-1.8547442405310033E-3</v>
      </c>
      <c r="I33" s="7">
        <f t="shared" ref="I33" si="28">IFERROR(I32/H32-1,"")</f>
        <v>6.5036674816626006E-2</v>
      </c>
      <c r="J33" s="7">
        <f t="shared" ref="J33" si="29">IFERROR(J32/I32-1,"")</f>
        <v>0.32644628099173545</v>
      </c>
      <c r="K33" s="7">
        <f t="shared" ref="K33" si="30">IFERROR(K32/J32-1,"")</f>
        <v>-5.3790238836967763E-2</v>
      </c>
      <c r="L33" s="7">
        <f t="shared" ref="L33" si="31">IFERROR(L32/K32-1,"")</f>
        <v>-0.17332455370207789</v>
      </c>
    </row>
    <row r="34" spans="2:12" x14ac:dyDescent="0.25">
      <c r="B34" t="s">
        <v>6</v>
      </c>
      <c r="C34" s="29"/>
      <c r="D34" s="29"/>
      <c r="E34" s="29"/>
      <c r="F34" s="29"/>
      <c r="G34" s="29"/>
      <c r="H34" s="29"/>
      <c r="I34" s="29">
        <v>3891</v>
      </c>
      <c r="J34" s="29">
        <v>9043</v>
      </c>
      <c r="K34" s="29">
        <v>15903</v>
      </c>
      <c r="L34" s="29">
        <v>18340</v>
      </c>
    </row>
    <row r="35" spans="2:12" x14ac:dyDescent="0.25">
      <c r="B35" s="12" t="s">
        <v>60</v>
      </c>
      <c r="C35" s="7" t="str">
        <f>IFERROR(C34/B34-1,"")</f>
        <v/>
      </c>
      <c r="D35" s="7" t="str">
        <f t="shared" ref="D35" si="32">IFERROR(D34/C34-1,"")</f>
        <v/>
      </c>
      <c r="E35" s="7" t="str">
        <f t="shared" ref="E35" si="33">IFERROR(E34/D34-1,"")</f>
        <v/>
      </c>
      <c r="F35" s="7" t="str">
        <f t="shared" ref="F35" si="34">IFERROR(F34/E34-1,"")</f>
        <v/>
      </c>
      <c r="G35" s="7" t="str">
        <f t="shared" ref="G35" si="35">IFERROR(G34/F34-1,"")</f>
        <v/>
      </c>
      <c r="H35" s="7" t="str">
        <f t="shared" ref="H35" si="36">IFERROR(H34/G34-1,"")</f>
        <v/>
      </c>
      <c r="I35" s="7" t="str">
        <f t="shared" ref="I35" si="37">IFERROR(I34/H34-1,"")</f>
        <v/>
      </c>
      <c r="J35" s="7">
        <f t="shared" ref="J35" si="38">IFERROR(J34/I34-1,"")</f>
        <v>1.3240812130557695</v>
      </c>
      <c r="K35" s="7">
        <f t="shared" ref="K35" si="39">IFERROR(K34/J34-1,"")</f>
        <v>0.75859781046113017</v>
      </c>
      <c r="L35" s="7">
        <f t="shared" ref="L35" si="40">IFERROR(L34/K34-1,"")</f>
        <v>0.15324152675595792</v>
      </c>
    </row>
    <row r="36" spans="2:12" x14ac:dyDescent="0.25">
      <c r="B36" t="s">
        <v>55</v>
      </c>
      <c r="C36" s="29">
        <v>23717</v>
      </c>
      <c r="D36" s="29">
        <v>124304</v>
      </c>
      <c r="E36" s="29">
        <v>141211</v>
      </c>
      <c r="F36" s="29">
        <v>116072</v>
      </c>
      <c r="G36" s="29">
        <v>100825</v>
      </c>
      <c r="H36" s="29">
        <v>102127</v>
      </c>
      <c r="I36" s="29">
        <v>115561</v>
      </c>
      <c r="J36" s="29">
        <v>138044</v>
      </c>
      <c r="K36" s="29">
        <v>141410</v>
      </c>
      <c r="L36" s="29">
        <v>118830</v>
      </c>
    </row>
    <row r="37" spans="2:12" x14ac:dyDescent="0.25">
      <c r="C37" s="7" t="str">
        <f>IFERROR(C36/B36-1,"")</f>
        <v/>
      </c>
      <c r="D37" s="7">
        <f t="shared" ref="D37" si="41">IFERROR(D36/C36-1,"")</f>
        <v>4.2411350508074381</v>
      </c>
      <c r="E37" s="7">
        <f t="shared" ref="E37" si="42">IFERROR(E36/D36-1,"")</f>
        <v>0.13601332217788653</v>
      </c>
      <c r="F37" s="7">
        <f t="shared" ref="F37" si="43">IFERROR(F36/E36-1,"")</f>
        <v>-0.17802437487164602</v>
      </c>
      <c r="G37" s="7">
        <f t="shared" ref="G37" si="44">IFERROR(G36/F36-1,"")</f>
        <v>-0.13135812254462742</v>
      </c>
      <c r="H37" s="7">
        <f t="shared" ref="H37" si="45">IFERROR(H36/G36-1,"")</f>
        <v>1.2913463922638257E-2</v>
      </c>
      <c r="I37" s="7">
        <f t="shared" ref="I37" si="46">IFERROR(I36/H36-1,"")</f>
        <v>0.13154209954272611</v>
      </c>
      <c r="J37" s="7">
        <f t="shared" ref="J37" si="47">IFERROR(J36/I36-1,"")</f>
        <v>0.19455525653118277</v>
      </c>
      <c r="K37" s="7">
        <f t="shared" ref="K37" si="48">IFERROR(K36/J36-1,"")</f>
        <v>2.4383529889020927E-2</v>
      </c>
      <c r="L37" s="7">
        <f t="shared" ref="L37" si="49">IFERROR(L36/K36-1,"")</f>
        <v>-0.15967753341347857</v>
      </c>
    </row>
  </sheetData>
  <mergeCells count="2">
    <mergeCell ref="C2:L2"/>
    <mergeCell ref="M2:V2"/>
  </mergeCells>
  <pageMargins left="0.7" right="0.7" top="0.75" bottom="0.75" header="0.3" footer="0.3"/>
  <ignoredErrors>
    <ignoredError sqref="C10:L15 C17:L17 E16:L16 N8:V1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1"/>
  <sheetViews>
    <sheetView zoomScaleNormal="100" workbookViewId="0">
      <selection activeCell="I10" sqref="I10"/>
    </sheetView>
  </sheetViews>
  <sheetFormatPr defaultColWidth="14.453125" defaultRowHeight="15.75" customHeight="1" x14ac:dyDescent="0.25"/>
  <cols>
    <col min="9" max="9" width="20.453125" customWidth="1"/>
  </cols>
  <sheetData>
    <row r="1" spans="1:12" ht="15.75" customHeight="1" x14ac:dyDescent="0.25">
      <c r="A1" s="1" t="s">
        <v>0</v>
      </c>
      <c r="B1" s="1"/>
      <c r="C1" s="1"/>
      <c r="D1" s="1"/>
      <c r="E1" s="1"/>
    </row>
    <row r="2" spans="1:12" ht="15.75" customHeight="1" x14ac:dyDescent="0.25">
      <c r="A2" s="1" t="s">
        <v>1</v>
      </c>
      <c r="C2" s="1">
        <v>2020</v>
      </c>
      <c r="E2" s="1">
        <v>2019</v>
      </c>
    </row>
    <row r="4" spans="1:12" ht="15.75" customHeight="1" x14ac:dyDescent="0.25">
      <c r="A4" s="1" t="s">
        <v>2</v>
      </c>
      <c r="C4" s="2">
        <v>89191</v>
      </c>
      <c r="E4" s="2">
        <v>111839</v>
      </c>
      <c r="I4" s="1" t="s">
        <v>3</v>
      </c>
      <c r="J4" s="10">
        <v>0.66599999999999993</v>
      </c>
      <c r="K4" s="1"/>
      <c r="L4" s="9"/>
    </row>
    <row r="5" spans="1:12" ht="15.75" customHeight="1" x14ac:dyDescent="0.25">
      <c r="A5" s="1" t="s">
        <v>4</v>
      </c>
      <c r="C5" s="2">
        <v>11299</v>
      </c>
      <c r="E5" s="2">
        <v>13668</v>
      </c>
      <c r="I5" s="1" t="s">
        <v>5</v>
      </c>
      <c r="J5" s="10">
        <v>9.0000000000000011E-3</v>
      </c>
      <c r="K5" s="1"/>
      <c r="L5" s="9"/>
    </row>
    <row r="6" spans="1:12" ht="15.75" customHeight="1" x14ac:dyDescent="0.25">
      <c r="A6" s="1" t="s">
        <v>6</v>
      </c>
      <c r="C6" s="2">
        <v>18340</v>
      </c>
      <c r="E6" s="2">
        <v>15903</v>
      </c>
      <c r="I6" s="1" t="s">
        <v>7</v>
      </c>
      <c r="J6" s="10">
        <v>0.3</v>
      </c>
      <c r="K6" s="1"/>
      <c r="L6" s="9"/>
    </row>
    <row r="7" spans="1:12" ht="15.75" customHeight="1" x14ac:dyDescent="0.25">
      <c r="A7" s="4" t="s">
        <v>55</v>
      </c>
      <c r="C7" s="2">
        <v>118830</v>
      </c>
      <c r="E7" s="2">
        <v>141410</v>
      </c>
      <c r="I7" s="1" t="s">
        <v>8</v>
      </c>
      <c r="J7" s="10">
        <v>2.5000000000000001E-2</v>
      </c>
      <c r="K7" s="1"/>
      <c r="L7" s="9"/>
    </row>
    <row r="10" spans="1:12" ht="15.75" customHeight="1" x14ac:dyDescent="0.25">
      <c r="A10" s="1"/>
      <c r="B10" s="1"/>
      <c r="C10" s="1"/>
      <c r="D10" s="1"/>
      <c r="E10" s="1"/>
      <c r="F10" s="1"/>
      <c r="G10" s="1"/>
    </row>
    <row r="11" spans="1:12" ht="15.75" customHeight="1" x14ac:dyDescent="0.25">
      <c r="A11" s="1"/>
      <c r="B11" s="1"/>
      <c r="C11" s="1"/>
      <c r="D11" s="1"/>
      <c r="E11" s="1"/>
      <c r="F11" s="1"/>
      <c r="G11" s="1"/>
    </row>
    <row r="12" spans="1:12" ht="15.75" customHeight="1" x14ac:dyDescent="0.25">
      <c r="A12" s="1"/>
      <c r="B12" s="1"/>
      <c r="C12" s="1"/>
      <c r="D12" s="1"/>
      <c r="E12" s="1"/>
      <c r="F12" s="1"/>
      <c r="G12" s="1"/>
    </row>
    <row r="13" spans="1:12" ht="15.75" customHeight="1" x14ac:dyDescent="0.25">
      <c r="A13" s="1"/>
      <c r="B13" s="1"/>
      <c r="C13" s="1"/>
      <c r="D13" s="1"/>
      <c r="E13" s="1"/>
      <c r="F13" s="1"/>
      <c r="G13" s="1"/>
    </row>
    <row r="14" spans="1:12" ht="15.75" customHeight="1" x14ac:dyDescent="0.25">
      <c r="A14" s="1"/>
      <c r="B14" s="1"/>
      <c r="C14" s="1"/>
      <c r="D14" s="1"/>
      <c r="E14" s="1"/>
      <c r="F14" s="1"/>
      <c r="G14" s="1"/>
    </row>
    <row r="15" spans="1:12" ht="15.75" customHeight="1" x14ac:dyDescent="0.25">
      <c r="A15" s="1"/>
      <c r="B15" s="1"/>
      <c r="C15" s="1"/>
      <c r="D15" s="1"/>
      <c r="E15" s="1"/>
      <c r="F15" s="1"/>
      <c r="G15" s="1"/>
    </row>
    <row r="16" spans="1:12" ht="15.75" customHeight="1" x14ac:dyDescent="0.25">
      <c r="A16" s="1"/>
      <c r="B16" s="1"/>
      <c r="C16" s="1"/>
      <c r="D16" s="1"/>
      <c r="E16" s="1"/>
      <c r="F16" s="1"/>
      <c r="G16" s="1"/>
    </row>
    <row r="17" spans="1:7" ht="15.75" customHeight="1" x14ac:dyDescent="0.25">
      <c r="A17" s="1"/>
      <c r="B17" s="1"/>
      <c r="C17" s="1"/>
      <c r="D17" s="1"/>
      <c r="E17" s="1"/>
      <c r="F17" s="1"/>
      <c r="G17" s="1"/>
    </row>
    <row r="18" spans="1:7" ht="15.75" customHeight="1" x14ac:dyDescent="0.25">
      <c r="A18" s="1"/>
      <c r="B18" s="1"/>
      <c r="C18" s="1"/>
      <c r="D18" s="1"/>
      <c r="E18" s="1"/>
      <c r="F18" s="1"/>
      <c r="G18" s="1"/>
    </row>
    <row r="19" spans="1:7" ht="15.75" customHeight="1" x14ac:dyDescent="0.25">
      <c r="A19" s="1"/>
      <c r="B19" s="1"/>
      <c r="C19" s="1"/>
      <c r="D19" s="1"/>
      <c r="E19" s="1"/>
      <c r="F19" s="1"/>
      <c r="G19" s="1"/>
    </row>
    <row r="20" spans="1:7" ht="15.75" customHeight="1" x14ac:dyDescent="0.25">
      <c r="A20" s="1"/>
      <c r="B20" s="1"/>
      <c r="C20" s="1"/>
      <c r="D20" s="1"/>
      <c r="E20" s="1"/>
      <c r="F20" s="1"/>
      <c r="G20" s="1"/>
    </row>
    <row r="21" spans="1:7" ht="15.75" customHeight="1" x14ac:dyDescent="0.25">
      <c r="A21" s="1"/>
      <c r="B21" s="1"/>
      <c r="C21" s="1"/>
      <c r="D21" s="1"/>
      <c r="E21" s="1"/>
      <c r="F21" s="1"/>
      <c r="G21" s="1"/>
    </row>
    <row r="22" spans="1:7" ht="12.5" x14ac:dyDescent="0.25">
      <c r="A22" s="1"/>
      <c r="B22" s="1"/>
      <c r="C22" s="1"/>
      <c r="D22" s="1"/>
      <c r="E22" s="1"/>
      <c r="F22" s="1"/>
      <c r="G22" s="1"/>
    </row>
    <row r="23" spans="1:7" ht="12.5" x14ac:dyDescent="0.25">
      <c r="C23" s="1"/>
      <c r="E23" s="1"/>
      <c r="G23" s="1"/>
    </row>
    <row r="25" spans="1:7" ht="12.5" x14ac:dyDescent="0.25">
      <c r="A25" s="1"/>
      <c r="C25" s="1"/>
      <c r="E25" s="1"/>
      <c r="G25" s="1"/>
    </row>
    <row r="26" spans="1:7" ht="12.5" x14ac:dyDescent="0.25">
      <c r="A26" s="1"/>
      <c r="C26" s="1"/>
      <c r="E26" s="1"/>
      <c r="G26" s="1"/>
    </row>
    <row r="27" spans="1:7" ht="12.5" x14ac:dyDescent="0.25">
      <c r="A27" s="1"/>
      <c r="C27" s="1"/>
      <c r="E27" s="1"/>
      <c r="G27" s="1"/>
    </row>
    <row r="28" spans="1:7" ht="12.5" x14ac:dyDescent="0.25">
      <c r="A28" s="1"/>
      <c r="C28" s="1"/>
      <c r="E28" s="1"/>
      <c r="G28" s="1"/>
    </row>
    <row r="29" spans="1:7" ht="12.5" x14ac:dyDescent="0.25">
      <c r="A29" s="1"/>
      <c r="C29" s="2"/>
      <c r="E29" s="2"/>
      <c r="G29" s="1"/>
    </row>
    <row r="30" spans="1:7" ht="12.5" x14ac:dyDescent="0.25">
      <c r="A30" s="1"/>
      <c r="C30" s="1"/>
      <c r="E30" s="1"/>
      <c r="G30" s="1"/>
    </row>
    <row r="31" spans="1:7" ht="12.5" x14ac:dyDescent="0.25">
      <c r="A31" s="1"/>
      <c r="C31" s="1"/>
      <c r="E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27"/>
  <sheetViews>
    <sheetView zoomScaleNormal="100" workbookViewId="0">
      <selection activeCell="I10" sqref="I10"/>
    </sheetView>
  </sheetViews>
  <sheetFormatPr defaultColWidth="14.453125" defaultRowHeight="15.75" customHeight="1" x14ac:dyDescent="0.25"/>
  <cols>
    <col min="9" max="9" width="20.453125" customWidth="1"/>
  </cols>
  <sheetData>
    <row r="1" spans="1:12" ht="15.75" customHeight="1" x14ac:dyDescent="0.25">
      <c r="A1" s="1" t="s">
        <v>0</v>
      </c>
      <c r="B1" s="1"/>
      <c r="C1" s="1"/>
      <c r="D1" s="1"/>
      <c r="E1" s="1"/>
    </row>
    <row r="2" spans="1:12" ht="15.75" customHeight="1" x14ac:dyDescent="0.25">
      <c r="A2" s="1" t="s">
        <v>1</v>
      </c>
      <c r="C2" s="1">
        <v>2019</v>
      </c>
      <c r="E2" s="1">
        <v>2018</v>
      </c>
    </row>
    <row r="4" spans="1:12" ht="15.75" customHeight="1" x14ac:dyDescent="0.25">
      <c r="A4" s="1" t="s">
        <v>2</v>
      </c>
      <c r="C4" s="2">
        <v>111839</v>
      </c>
      <c r="E4" s="2">
        <v>114556</v>
      </c>
      <c r="I4" s="1" t="s">
        <v>3</v>
      </c>
      <c r="J4" s="10">
        <v>0.68</v>
      </c>
      <c r="K4" s="1"/>
      <c r="L4" s="9"/>
    </row>
    <row r="5" spans="1:12" ht="15.75" customHeight="1" x14ac:dyDescent="0.25">
      <c r="A5" s="1" t="s">
        <v>4</v>
      </c>
      <c r="C5" s="2">
        <v>13668</v>
      </c>
      <c r="E5" s="2">
        <v>14445</v>
      </c>
      <c r="I5" s="1" t="s">
        <v>5</v>
      </c>
      <c r="J5" s="10">
        <v>1.6E-2</v>
      </c>
      <c r="K5" s="1"/>
      <c r="L5" s="9"/>
    </row>
    <row r="6" spans="1:12" ht="15.75" customHeight="1" x14ac:dyDescent="0.25">
      <c r="A6" s="1" t="s">
        <v>6</v>
      </c>
      <c r="C6" s="2">
        <v>15903</v>
      </c>
      <c r="E6" s="2">
        <v>9043</v>
      </c>
      <c r="I6" s="1" t="s">
        <v>7</v>
      </c>
      <c r="J6" s="10">
        <v>0.27700000000000002</v>
      </c>
      <c r="K6" s="1"/>
      <c r="L6" s="9"/>
    </row>
    <row r="7" spans="1:12" ht="15.75" customHeight="1" x14ac:dyDescent="0.25">
      <c r="A7" s="4" t="s">
        <v>55</v>
      </c>
      <c r="C7" s="2">
        <v>141410</v>
      </c>
      <c r="E7" s="2">
        <v>138044</v>
      </c>
      <c r="I7" s="1" t="s">
        <v>8</v>
      </c>
      <c r="J7" s="10">
        <v>2.7999999999999997E-2</v>
      </c>
      <c r="K7" s="1"/>
      <c r="L7" s="9"/>
    </row>
    <row r="10" spans="1:12" ht="15.75" customHeight="1" x14ac:dyDescent="0.25">
      <c r="A10" s="1"/>
      <c r="B10" s="1"/>
      <c r="C10" s="1"/>
      <c r="D10" s="1"/>
      <c r="E10" s="1"/>
      <c r="F10" s="1"/>
      <c r="G10" s="1"/>
    </row>
    <row r="11" spans="1:12" ht="15.75" customHeight="1" x14ac:dyDescent="0.25">
      <c r="A11" s="1"/>
      <c r="B11" s="1"/>
      <c r="C11" s="1"/>
      <c r="D11" s="1"/>
      <c r="E11" s="1"/>
      <c r="F11" s="1"/>
      <c r="G11" s="1"/>
    </row>
    <row r="12" spans="1:12" ht="15.75" customHeight="1" x14ac:dyDescent="0.25">
      <c r="A12" s="1"/>
      <c r="B12" s="1"/>
      <c r="C12" s="1"/>
      <c r="D12" s="1"/>
      <c r="E12" s="1"/>
      <c r="F12" s="1"/>
      <c r="G12" s="1"/>
    </row>
    <row r="13" spans="1:12" ht="15.75" customHeight="1" x14ac:dyDescent="0.25">
      <c r="A13" s="1"/>
      <c r="B13" s="1"/>
      <c r="C13" s="1"/>
      <c r="D13" s="1"/>
      <c r="E13" s="1"/>
      <c r="F13" s="1"/>
      <c r="G13" s="1"/>
    </row>
    <row r="14" spans="1:12" ht="15.75" customHeight="1" x14ac:dyDescent="0.25">
      <c r="A14" s="1"/>
      <c r="B14" s="1"/>
      <c r="C14" s="1"/>
      <c r="D14" s="1"/>
      <c r="E14" s="1"/>
      <c r="F14" s="1"/>
      <c r="G14" s="1"/>
    </row>
    <row r="15" spans="1:12" ht="15.75" customHeight="1" x14ac:dyDescent="0.25">
      <c r="A15" s="1"/>
      <c r="B15" s="1"/>
      <c r="C15" s="1"/>
      <c r="D15" s="1"/>
      <c r="E15" s="1"/>
      <c r="F15" s="1"/>
      <c r="G15" s="1"/>
    </row>
    <row r="16" spans="1:12" ht="15.75" customHeight="1" x14ac:dyDescent="0.25">
      <c r="A16" s="1"/>
      <c r="B16" s="1"/>
      <c r="C16" s="1"/>
      <c r="D16" s="1"/>
      <c r="E16" s="1"/>
      <c r="F16" s="1"/>
      <c r="G16" s="1"/>
    </row>
    <row r="17" spans="1:7" ht="15.75" customHeight="1" x14ac:dyDescent="0.25">
      <c r="A17" s="1"/>
      <c r="B17" s="1"/>
      <c r="C17" s="1"/>
      <c r="D17" s="1"/>
      <c r="E17" s="1"/>
      <c r="F17" s="1"/>
      <c r="G17" s="1"/>
    </row>
    <row r="18" spans="1:7" ht="15.75" customHeight="1" x14ac:dyDescent="0.25">
      <c r="A18" s="1"/>
      <c r="B18" s="1"/>
      <c r="C18" s="1"/>
      <c r="D18" s="1"/>
      <c r="E18" s="1"/>
      <c r="F18" s="1"/>
      <c r="G18" s="1"/>
    </row>
    <row r="19" spans="1:7" ht="15.75" customHeight="1" x14ac:dyDescent="0.25">
      <c r="C19" s="1"/>
      <c r="E19" s="1"/>
      <c r="G19" s="1"/>
    </row>
    <row r="21" spans="1:7" ht="15.75" customHeight="1" x14ac:dyDescent="0.25">
      <c r="A21" s="1"/>
      <c r="C21" s="1"/>
      <c r="E21" s="1"/>
      <c r="G21" s="1"/>
    </row>
    <row r="22" spans="1:7" ht="12.5" x14ac:dyDescent="0.25">
      <c r="A22" s="1"/>
      <c r="C22" s="1"/>
      <c r="E22" s="1"/>
      <c r="G22" s="3"/>
    </row>
    <row r="23" spans="1:7" ht="12.5" x14ac:dyDescent="0.25">
      <c r="A23" s="1"/>
      <c r="C23" s="1"/>
      <c r="E23" s="1"/>
      <c r="G23" s="3"/>
    </row>
    <row r="24" spans="1:7" ht="12.5" x14ac:dyDescent="0.25">
      <c r="A24" s="1"/>
      <c r="C24" s="1"/>
      <c r="E24" s="1"/>
      <c r="G24" s="3"/>
    </row>
    <row r="25" spans="1:7" ht="12.5" x14ac:dyDescent="0.25">
      <c r="A25" s="1"/>
      <c r="C25" s="2"/>
      <c r="E25" s="2"/>
      <c r="G25" s="3"/>
    </row>
    <row r="26" spans="1:7" ht="12.5" x14ac:dyDescent="0.25">
      <c r="A26" s="1"/>
      <c r="C26" s="1"/>
      <c r="E26" s="1"/>
      <c r="G26" s="3"/>
    </row>
    <row r="27" spans="1:7" ht="12.5" x14ac:dyDescent="0.25">
      <c r="A27" s="1"/>
      <c r="C27" s="1"/>
      <c r="E2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26"/>
  <sheetViews>
    <sheetView zoomScaleNormal="100" workbookViewId="0">
      <selection activeCell="I10" sqref="I10"/>
    </sheetView>
  </sheetViews>
  <sheetFormatPr defaultColWidth="14.453125" defaultRowHeight="15.75" customHeight="1" x14ac:dyDescent="0.25"/>
  <cols>
    <col min="9" max="9" width="20.453125" customWidth="1"/>
  </cols>
  <sheetData>
    <row r="1" spans="1:12" ht="15.75" customHeight="1" x14ac:dyDescent="0.25">
      <c r="A1" s="1" t="s">
        <v>0</v>
      </c>
      <c r="B1" s="1"/>
      <c r="C1" s="1"/>
      <c r="D1" s="1"/>
      <c r="E1" s="1"/>
    </row>
    <row r="2" spans="1:12" ht="15.75" customHeight="1" x14ac:dyDescent="0.25">
      <c r="A2" s="1" t="s">
        <v>1</v>
      </c>
      <c r="C2" s="1">
        <v>2018</v>
      </c>
      <c r="E2" s="1">
        <v>2017</v>
      </c>
    </row>
    <row r="4" spans="1:12" ht="15.75" customHeight="1" x14ac:dyDescent="0.25">
      <c r="A4" s="1" t="s">
        <v>2</v>
      </c>
      <c r="C4" s="2">
        <v>114556</v>
      </c>
      <c r="E4" s="2">
        <v>100780</v>
      </c>
      <c r="I4" s="1" t="s">
        <v>3</v>
      </c>
      <c r="J4" s="10">
        <v>0.69299999999999995</v>
      </c>
      <c r="K4" s="1"/>
      <c r="L4" s="9"/>
    </row>
    <row r="5" spans="1:12" ht="15.75" customHeight="1" x14ac:dyDescent="0.25">
      <c r="A5" s="1" t="s">
        <v>4</v>
      </c>
      <c r="C5" s="2">
        <v>14445</v>
      </c>
      <c r="E5" s="2">
        <v>10890</v>
      </c>
      <c r="I5" s="1" t="s">
        <v>5</v>
      </c>
      <c r="J5" s="10">
        <v>0.02</v>
      </c>
      <c r="K5" s="1"/>
      <c r="L5" s="9"/>
    </row>
    <row r="6" spans="1:12" ht="15.75" customHeight="1" x14ac:dyDescent="0.25">
      <c r="A6" s="1" t="s">
        <v>6</v>
      </c>
      <c r="C6" s="2">
        <v>9043</v>
      </c>
      <c r="E6" s="2">
        <v>3891</v>
      </c>
      <c r="I6" s="1" t="s">
        <v>7</v>
      </c>
      <c r="J6" s="10">
        <v>0.24199999999999999</v>
      </c>
      <c r="K6" s="1"/>
      <c r="L6" s="9"/>
    </row>
    <row r="7" spans="1:12" ht="15.75" customHeight="1" x14ac:dyDescent="0.25">
      <c r="A7" s="4" t="s">
        <v>55</v>
      </c>
      <c r="C7" s="2">
        <v>138044</v>
      </c>
      <c r="E7" s="2">
        <v>115561</v>
      </c>
      <c r="I7" s="1" t="s">
        <v>8</v>
      </c>
      <c r="J7" s="10">
        <v>4.4999999999999998E-2</v>
      </c>
      <c r="K7" s="1"/>
      <c r="L7" s="9"/>
    </row>
    <row r="11" spans="1:12" ht="15.75" customHeight="1" x14ac:dyDescent="0.25">
      <c r="A11" s="1"/>
      <c r="B11" s="1"/>
      <c r="C11" s="1"/>
      <c r="D11" s="1"/>
      <c r="E11" s="1"/>
      <c r="F11" s="1"/>
      <c r="G11" s="1"/>
    </row>
    <row r="12" spans="1:12" ht="15.75" customHeight="1" x14ac:dyDescent="0.25">
      <c r="A12" s="1"/>
      <c r="B12" s="1"/>
      <c r="C12" s="1"/>
      <c r="D12" s="1"/>
      <c r="E12" s="1"/>
      <c r="F12" s="1"/>
      <c r="G12" s="1"/>
    </row>
    <row r="13" spans="1:12" ht="15.75" customHeight="1" x14ac:dyDescent="0.25">
      <c r="A13" s="1"/>
      <c r="B13" s="1"/>
      <c r="C13" s="1"/>
      <c r="D13" s="1"/>
      <c r="E13" s="1"/>
      <c r="F13" s="1"/>
      <c r="G13" s="1"/>
    </row>
    <row r="14" spans="1:12" ht="15.75" customHeight="1" x14ac:dyDescent="0.25">
      <c r="A14" s="1"/>
      <c r="B14" s="1"/>
      <c r="C14" s="1"/>
      <c r="D14" s="1"/>
      <c r="E14" s="1"/>
      <c r="F14" s="1"/>
      <c r="G14" s="1"/>
    </row>
    <row r="15" spans="1:12" ht="15.75" customHeight="1" x14ac:dyDescent="0.25">
      <c r="A15" s="1"/>
      <c r="B15" s="1"/>
      <c r="C15" s="1"/>
      <c r="D15" s="1"/>
      <c r="E15" s="1"/>
      <c r="F15" s="1"/>
      <c r="G15" s="1"/>
    </row>
    <row r="16" spans="1:12" ht="15.75" customHeight="1" x14ac:dyDescent="0.25">
      <c r="A16" s="1"/>
      <c r="B16" s="1"/>
      <c r="C16" s="1"/>
      <c r="D16" s="1"/>
      <c r="E16" s="1"/>
      <c r="F16" s="1"/>
      <c r="G16" s="1"/>
    </row>
    <row r="17" spans="1:7" ht="15.75" customHeight="1" x14ac:dyDescent="0.25">
      <c r="C17" s="1"/>
      <c r="E17" s="1"/>
      <c r="G17" s="1"/>
    </row>
    <row r="19" spans="1:7" ht="15.75" customHeight="1" x14ac:dyDescent="0.25">
      <c r="A19" s="1"/>
    </row>
    <row r="20" spans="1:7" ht="15.75" customHeight="1" x14ac:dyDescent="0.25">
      <c r="A20" s="1"/>
      <c r="C20" s="1"/>
      <c r="E20" s="1"/>
      <c r="G20" s="3"/>
    </row>
    <row r="21" spans="1:7" ht="15.75" customHeight="1" x14ac:dyDescent="0.25">
      <c r="A21" s="1"/>
      <c r="C21" s="1"/>
      <c r="E21" s="1"/>
      <c r="G21" s="3"/>
    </row>
    <row r="22" spans="1:7" ht="12.5" x14ac:dyDescent="0.25">
      <c r="A22" s="1"/>
      <c r="C22" s="1"/>
      <c r="E22" s="1"/>
      <c r="G22" s="3"/>
    </row>
    <row r="23" spans="1:7" ht="12.5" x14ac:dyDescent="0.25">
      <c r="A23" s="1"/>
      <c r="C23" s="1"/>
      <c r="E23" s="1"/>
      <c r="G23" s="3"/>
    </row>
    <row r="24" spans="1:7" ht="12.5" x14ac:dyDescent="0.25">
      <c r="A24" s="1"/>
      <c r="C24" s="2"/>
      <c r="E24" s="2"/>
      <c r="G24" s="3"/>
    </row>
    <row r="25" spans="1:7" ht="12.5" x14ac:dyDescent="0.25">
      <c r="A25" s="1"/>
      <c r="C25" s="1"/>
      <c r="E25" s="1"/>
      <c r="G25" s="1"/>
    </row>
    <row r="26" spans="1:7" ht="12.5" x14ac:dyDescent="0.25">
      <c r="A26" s="1"/>
      <c r="C26" s="1"/>
      <c r="E2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32"/>
  <sheetViews>
    <sheetView zoomScaleNormal="100" workbookViewId="0">
      <selection activeCell="I10" sqref="I10"/>
    </sheetView>
  </sheetViews>
  <sheetFormatPr defaultColWidth="14.453125" defaultRowHeight="15.75" customHeight="1" x14ac:dyDescent="0.25"/>
  <cols>
    <col min="9" max="9" width="20.453125" customWidth="1"/>
  </cols>
  <sheetData>
    <row r="1" spans="1:12" ht="15.75" customHeight="1" x14ac:dyDescent="0.25">
      <c r="A1" s="1" t="s">
        <v>0</v>
      </c>
      <c r="B1" s="1"/>
      <c r="C1" s="1"/>
      <c r="D1" s="1"/>
      <c r="E1" s="1"/>
    </row>
    <row r="2" spans="1:12" ht="15.75" customHeight="1" x14ac:dyDescent="0.25">
      <c r="A2" s="1" t="s">
        <v>1</v>
      </c>
      <c r="C2" s="1">
        <v>2017</v>
      </c>
      <c r="E2" s="1">
        <v>2016</v>
      </c>
    </row>
    <row r="4" spans="1:12" ht="15.75" customHeight="1" x14ac:dyDescent="0.25">
      <c r="A4" s="1" t="s">
        <v>2</v>
      </c>
      <c r="C4" s="2">
        <v>100780</v>
      </c>
      <c r="E4" s="2">
        <v>91902</v>
      </c>
      <c r="I4" s="1" t="s">
        <v>3</v>
      </c>
      <c r="J4" s="10">
        <v>0.71700000000000008</v>
      </c>
      <c r="K4" s="1"/>
      <c r="L4" s="9"/>
    </row>
    <row r="5" spans="1:12" ht="15.75" customHeight="1" x14ac:dyDescent="0.25">
      <c r="A5" s="1" t="s">
        <v>4</v>
      </c>
      <c r="C5" s="2">
        <v>10890</v>
      </c>
      <c r="E5" s="2">
        <v>10225</v>
      </c>
      <c r="I5" s="1" t="s">
        <v>5</v>
      </c>
      <c r="J5" s="10">
        <v>1.9E-2</v>
      </c>
      <c r="K5" s="1"/>
      <c r="L5" s="9"/>
    </row>
    <row r="6" spans="1:12" ht="15.75" customHeight="1" x14ac:dyDescent="0.25">
      <c r="A6" s="1" t="s">
        <v>6</v>
      </c>
      <c r="C6" s="2">
        <v>3891</v>
      </c>
      <c r="E6" s="1" t="s">
        <v>29</v>
      </c>
      <c r="I6" s="1" t="s">
        <v>7</v>
      </c>
      <c r="J6" s="10">
        <v>0.20500000000000002</v>
      </c>
      <c r="K6" s="1"/>
      <c r="L6" s="9"/>
    </row>
    <row r="7" spans="1:12" ht="15.75" customHeight="1" x14ac:dyDescent="0.25">
      <c r="A7" s="4" t="s">
        <v>55</v>
      </c>
      <c r="C7" s="2">
        <v>115561</v>
      </c>
      <c r="E7" s="2">
        <v>102127</v>
      </c>
      <c r="I7" s="1" t="s">
        <v>8</v>
      </c>
      <c r="J7" s="10">
        <v>5.7999999999999996E-2</v>
      </c>
      <c r="K7" s="1"/>
      <c r="L7" s="9"/>
    </row>
    <row r="10" spans="1:12" ht="15.75" customHeight="1" x14ac:dyDescent="0.25">
      <c r="A10" s="1"/>
      <c r="B10" s="1"/>
      <c r="C10" s="1"/>
      <c r="D10" s="1"/>
      <c r="E10" s="1"/>
      <c r="F10" s="1"/>
      <c r="G10" s="1"/>
    </row>
    <row r="11" spans="1:12" ht="15.75" customHeight="1" x14ac:dyDescent="0.25">
      <c r="A11" s="1"/>
      <c r="B11" s="1"/>
      <c r="C11" s="1"/>
      <c r="D11" s="1"/>
      <c r="E11" s="1"/>
      <c r="F11" s="1"/>
      <c r="G11" s="1"/>
    </row>
    <row r="12" spans="1:12" ht="15.75" customHeight="1" x14ac:dyDescent="0.25">
      <c r="A12" s="1"/>
      <c r="B12" s="1"/>
      <c r="C12" s="1"/>
      <c r="D12" s="1"/>
      <c r="E12" s="1"/>
      <c r="F12" s="1"/>
      <c r="G12" s="1"/>
    </row>
    <row r="13" spans="1:12" ht="15.75" customHeight="1" x14ac:dyDescent="0.25">
      <c r="A13" s="1"/>
      <c r="B13" s="1"/>
      <c r="C13" s="1"/>
      <c r="D13" s="1"/>
      <c r="E13" s="1"/>
      <c r="F13" s="1"/>
      <c r="G13" s="1"/>
    </row>
    <row r="14" spans="1:12" ht="15.75" customHeight="1" x14ac:dyDescent="0.25">
      <c r="A14" s="1"/>
      <c r="B14" s="1"/>
      <c r="C14" s="1"/>
      <c r="D14" s="1"/>
      <c r="E14" s="1"/>
      <c r="F14" s="1"/>
      <c r="G14" s="1"/>
    </row>
    <row r="15" spans="1:12" ht="15.75" customHeight="1" x14ac:dyDescent="0.25">
      <c r="A15" s="1"/>
      <c r="B15" s="1"/>
      <c r="C15" s="1"/>
      <c r="D15" s="1"/>
      <c r="E15" s="1"/>
      <c r="F15" s="1"/>
      <c r="G15" s="1"/>
    </row>
    <row r="16" spans="1:12" ht="15.75" customHeight="1" x14ac:dyDescent="0.25">
      <c r="A16" s="1"/>
      <c r="B16" s="1"/>
      <c r="C16" s="1"/>
      <c r="D16" s="1"/>
      <c r="E16" s="1"/>
      <c r="F16" s="1"/>
      <c r="G16" s="1"/>
    </row>
    <row r="17" spans="1:7" ht="15.75" customHeight="1" x14ac:dyDescent="0.25">
      <c r="A17" s="1"/>
      <c r="B17" s="1"/>
      <c r="C17" s="1"/>
      <c r="D17" s="1"/>
      <c r="E17" s="1"/>
      <c r="F17" s="1"/>
      <c r="G17" s="1"/>
    </row>
    <row r="18" spans="1:7" ht="15.75" customHeight="1" x14ac:dyDescent="0.25">
      <c r="C18" s="1"/>
      <c r="E18" s="1"/>
      <c r="G18" s="1"/>
    </row>
    <row r="20" spans="1:7" ht="15.75" customHeight="1" x14ac:dyDescent="0.25">
      <c r="A20" s="1"/>
    </row>
    <row r="21" spans="1:7" ht="15.75" customHeight="1" x14ac:dyDescent="0.25">
      <c r="A21" s="1"/>
      <c r="C21" s="1"/>
      <c r="E21" s="1"/>
      <c r="G21" s="3"/>
    </row>
    <row r="22" spans="1:7" ht="12.5" x14ac:dyDescent="0.25">
      <c r="A22" s="1"/>
      <c r="C22" s="1"/>
      <c r="E22" s="1"/>
      <c r="G22" s="3"/>
    </row>
    <row r="23" spans="1:7" ht="12.5" x14ac:dyDescent="0.25">
      <c r="A23" s="1"/>
      <c r="C23" s="1"/>
      <c r="E23" s="1"/>
      <c r="G23" s="3"/>
    </row>
    <row r="24" spans="1:7" ht="12.5" x14ac:dyDescent="0.25">
      <c r="A24" s="1"/>
      <c r="C24" s="1"/>
      <c r="E24" s="1"/>
      <c r="G24" s="3"/>
    </row>
    <row r="25" spans="1:7" ht="12.5" x14ac:dyDescent="0.25">
      <c r="A25" s="1"/>
      <c r="C25" s="2"/>
      <c r="E25" s="2"/>
      <c r="G25" s="3"/>
    </row>
    <row r="26" spans="1:7" ht="12.5" x14ac:dyDescent="0.25">
      <c r="A26" s="1"/>
      <c r="C26" s="1"/>
      <c r="E26" s="1"/>
      <c r="G26" s="3"/>
    </row>
    <row r="27" spans="1:7" ht="12.5" x14ac:dyDescent="0.25">
      <c r="A27" s="1"/>
      <c r="C27" s="1"/>
      <c r="E27" s="1"/>
    </row>
    <row r="29" spans="1:7" ht="12.5" x14ac:dyDescent="0.25">
      <c r="A29" s="1"/>
    </row>
    <row r="30" spans="1:7" ht="12.5" x14ac:dyDescent="0.25">
      <c r="A30" s="1"/>
      <c r="C30" s="2"/>
      <c r="E30" s="2"/>
      <c r="G30" s="1"/>
    </row>
    <row r="31" spans="1:7" ht="12.5" x14ac:dyDescent="0.25">
      <c r="A31" s="1"/>
      <c r="C31" s="1"/>
      <c r="E31" s="1"/>
      <c r="G31" s="1"/>
    </row>
    <row r="32" spans="1:7" ht="12.5" x14ac:dyDescent="0.25">
      <c r="A32" s="1"/>
      <c r="C32" s="1"/>
      <c r="E3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31"/>
  <sheetViews>
    <sheetView zoomScaleNormal="100" workbookViewId="0">
      <selection activeCell="I10" sqref="I10"/>
    </sheetView>
  </sheetViews>
  <sheetFormatPr defaultColWidth="14.453125" defaultRowHeight="15.75" customHeight="1" x14ac:dyDescent="0.25"/>
  <cols>
    <col min="9" max="9" width="20.453125" customWidth="1"/>
  </cols>
  <sheetData>
    <row r="1" spans="1:12" ht="15.75" customHeight="1" x14ac:dyDescent="0.25">
      <c r="A1" s="1" t="s">
        <v>0</v>
      </c>
      <c r="B1" s="1"/>
      <c r="C1" s="1"/>
      <c r="D1" s="1"/>
      <c r="E1" s="1"/>
    </row>
    <row r="2" spans="1:12" ht="15.75" customHeight="1" x14ac:dyDescent="0.25">
      <c r="A2" s="1" t="s">
        <v>1</v>
      </c>
      <c r="C2" s="1">
        <v>2016</v>
      </c>
      <c r="E2" s="1">
        <v>2015</v>
      </c>
    </row>
    <row r="4" spans="1:12" ht="15.75" customHeight="1" x14ac:dyDescent="0.25">
      <c r="A4" s="1" t="s">
        <v>2</v>
      </c>
      <c r="C4" s="2">
        <v>91902</v>
      </c>
      <c r="E4" s="2">
        <v>90581</v>
      </c>
      <c r="I4" s="1" t="s">
        <v>3</v>
      </c>
      <c r="J4" s="10">
        <v>0.74400000000000011</v>
      </c>
      <c r="K4" s="1"/>
      <c r="L4" s="9"/>
    </row>
    <row r="5" spans="1:12" ht="15.75" customHeight="1" x14ac:dyDescent="0.25">
      <c r="A5" s="1" t="s">
        <v>4</v>
      </c>
      <c r="C5" s="2">
        <v>10225</v>
      </c>
      <c r="E5" s="2">
        <v>10244</v>
      </c>
      <c r="I5" s="1" t="s">
        <v>5</v>
      </c>
      <c r="J5" s="10">
        <v>1.7000000000000001E-2</v>
      </c>
      <c r="K5" s="1"/>
      <c r="L5" s="9"/>
    </row>
    <row r="6" spans="1:12" ht="15.75" customHeight="1" x14ac:dyDescent="0.25">
      <c r="I6" s="1" t="s">
        <v>7</v>
      </c>
      <c r="J6" s="10">
        <v>0.18100000000000002</v>
      </c>
      <c r="K6" s="1"/>
      <c r="L6" s="9"/>
    </row>
    <row r="7" spans="1:12" ht="15.75" customHeight="1" x14ac:dyDescent="0.25">
      <c r="A7" s="4" t="s">
        <v>55</v>
      </c>
      <c r="C7" s="2">
        <v>102127</v>
      </c>
      <c r="E7" s="2">
        <v>100825</v>
      </c>
      <c r="I7" s="1" t="s">
        <v>8</v>
      </c>
      <c r="J7" s="10">
        <v>5.7999999999999996E-2</v>
      </c>
      <c r="K7" s="1"/>
      <c r="L7" s="9"/>
    </row>
    <row r="9" spans="1:12" ht="15.75" customHeight="1" x14ac:dyDescent="0.25">
      <c r="A9" s="1"/>
      <c r="B9" s="1"/>
      <c r="C9" s="1"/>
      <c r="D9" s="1"/>
      <c r="E9" s="1"/>
      <c r="F9" s="1"/>
      <c r="G9" s="1"/>
    </row>
    <row r="10" spans="1:12" ht="15.75" customHeight="1" x14ac:dyDescent="0.25">
      <c r="A10" s="1"/>
      <c r="B10" s="1"/>
      <c r="C10" s="1"/>
      <c r="D10" s="1"/>
      <c r="E10" s="1"/>
      <c r="F10" s="1"/>
      <c r="G10" s="1"/>
    </row>
    <row r="11" spans="1:12" ht="15.75" customHeight="1" x14ac:dyDescent="0.25">
      <c r="A11" s="1"/>
      <c r="B11" s="1"/>
      <c r="C11" s="1"/>
      <c r="D11" s="1"/>
      <c r="E11" s="1"/>
      <c r="F11" s="1"/>
      <c r="G11" s="1"/>
    </row>
    <row r="12" spans="1:12" ht="15.75" customHeight="1" x14ac:dyDescent="0.25">
      <c r="A12" s="1"/>
      <c r="B12" s="1"/>
      <c r="C12" s="1"/>
      <c r="D12" s="1"/>
      <c r="E12" s="1"/>
      <c r="F12" s="1"/>
      <c r="G12" s="1"/>
    </row>
    <row r="13" spans="1:12" ht="15.75" customHeight="1" x14ac:dyDescent="0.25">
      <c r="A13" s="1"/>
      <c r="B13" s="1"/>
      <c r="C13" s="1"/>
      <c r="D13" s="1"/>
      <c r="E13" s="1"/>
      <c r="F13" s="1"/>
      <c r="G13" s="1"/>
    </row>
    <row r="14" spans="1:12" ht="15.75" customHeight="1" x14ac:dyDescent="0.25">
      <c r="A14" s="1"/>
      <c r="B14" s="1"/>
      <c r="C14" s="1"/>
      <c r="D14" s="1"/>
      <c r="E14" s="1"/>
      <c r="F14" s="1"/>
      <c r="G14" s="1"/>
    </row>
    <row r="15" spans="1:12" ht="15.75" customHeight="1" x14ac:dyDescent="0.25">
      <c r="A15" s="1"/>
      <c r="B15" s="1"/>
      <c r="C15" s="1"/>
      <c r="D15" s="1"/>
      <c r="E15" s="1"/>
      <c r="F15" s="1"/>
      <c r="G15" s="1"/>
    </row>
    <row r="16" spans="1:12" ht="15.75" customHeight="1" x14ac:dyDescent="0.25">
      <c r="A16" s="1"/>
      <c r="B16" s="1"/>
      <c r="C16" s="1"/>
      <c r="D16" s="1"/>
      <c r="E16" s="1"/>
      <c r="F16" s="1"/>
      <c r="G16" s="1"/>
    </row>
    <row r="17" spans="1:7" ht="15.75" customHeight="1" x14ac:dyDescent="0.25">
      <c r="C17" s="1"/>
      <c r="E17" s="1"/>
      <c r="G17" s="1"/>
    </row>
    <row r="19" spans="1:7" ht="15.75" customHeight="1" x14ac:dyDescent="0.25">
      <c r="A19" s="1"/>
    </row>
    <row r="20" spans="1:7" ht="15.75" customHeight="1" x14ac:dyDescent="0.25">
      <c r="A20" s="1"/>
      <c r="C20" s="1"/>
      <c r="E20" s="1"/>
      <c r="G20" s="1"/>
    </row>
    <row r="21" spans="1:7" ht="15.75" customHeight="1" x14ac:dyDescent="0.25">
      <c r="A21" s="1"/>
      <c r="C21" s="1"/>
      <c r="E21" s="1"/>
      <c r="G21" s="1"/>
    </row>
    <row r="22" spans="1:7" ht="12.5" x14ac:dyDescent="0.25">
      <c r="A22" s="1"/>
      <c r="C22" s="1"/>
      <c r="E22" s="1"/>
      <c r="G22" s="1"/>
    </row>
    <row r="23" spans="1:7" ht="12.5" x14ac:dyDescent="0.25">
      <c r="A23" s="1"/>
      <c r="C23" s="1"/>
      <c r="E23" s="1"/>
      <c r="G23" s="3"/>
    </row>
    <row r="24" spans="1:7" ht="12.5" x14ac:dyDescent="0.25">
      <c r="A24" s="1"/>
      <c r="C24" s="2"/>
      <c r="E24" s="2"/>
      <c r="G24" s="3"/>
    </row>
    <row r="25" spans="1:7" ht="12.5" x14ac:dyDescent="0.25">
      <c r="A25" s="1"/>
      <c r="C25" s="1"/>
      <c r="E25" s="1"/>
      <c r="G25" s="1"/>
    </row>
    <row r="26" spans="1:7" ht="12.5" x14ac:dyDescent="0.25">
      <c r="A26" s="1"/>
      <c r="C26" s="1"/>
      <c r="E26" s="1"/>
    </row>
    <row r="28" spans="1:7" ht="12.5" x14ac:dyDescent="0.25">
      <c r="A28" s="1"/>
    </row>
    <row r="29" spans="1:7" ht="12.5" x14ac:dyDescent="0.25">
      <c r="A29" s="1"/>
      <c r="C29" s="2"/>
      <c r="E29" s="2"/>
      <c r="G29" s="1"/>
    </row>
    <row r="30" spans="1:7" ht="12.5" x14ac:dyDescent="0.25">
      <c r="A30" s="1"/>
      <c r="C30" s="1"/>
      <c r="E30" s="1"/>
      <c r="G30" s="1"/>
    </row>
    <row r="31" spans="1:7" ht="12.5" x14ac:dyDescent="0.25">
      <c r="A31" s="1"/>
      <c r="C31" s="1"/>
      <c r="E3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26"/>
  <sheetViews>
    <sheetView zoomScaleNormal="100" workbookViewId="0">
      <selection activeCell="I10" sqref="I10"/>
    </sheetView>
  </sheetViews>
  <sheetFormatPr defaultColWidth="14.453125" defaultRowHeight="15.75" customHeight="1" x14ac:dyDescent="0.25"/>
  <cols>
    <col min="9" max="9" width="20.453125" customWidth="1"/>
  </cols>
  <sheetData>
    <row r="1" spans="1:12" ht="15.75" customHeight="1" x14ac:dyDescent="0.25">
      <c r="A1" s="1" t="s">
        <v>0</v>
      </c>
    </row>
    <row r="2" spans="1:12" ht="15.75" customHeight="1" x14ac:dyDescent="0.25">
      <c r="A2" s="1" t="s">
        <v>1</v>
      </c>
      <c r="C2" s="1">
        <v>2015</v>
      </c>
      <c r="E2" s="1">
        <v>2014</v>
      </c>
    </row>
    <row r="4" spans="1:12" ht="15.75" customHeight="1" x14ac:dyDescent="0.25">
      <c r="A4" s="1" t="s">
        <v>2</v>
      </c>
      <c r="C4" s="2">
        <v>90581</v>
      </c>
      <c r="E4" s="2">
        <v>104412</v>
      </c>
      <c r="I4" s="1" t="s">
        <v>3</v>
      </c>
      <c r="J4" s="10">
        <v>0.71700000000000008</v>
      </c>
      <c r="K4" s="1"/>
      <c r="L4" s="9"/>
    </row>
    <row r="5" spans="1:12" ht="15.75" customHeight="1" x14ac:dyDescent="0.25">
      <c r="A5" s="1" t="s">
        <v>4</v>
      </c>
      <c r="C5" s="2">
        <v>10244</v>
      </c>
      <c r="E5" s="2">
        <v>11660</v>
      </c>
      <c r="I5" s="1" t="s">
        <v>5</v>
      </c>
      <c r="J5" s="10">
        <v>1.4999999999999999E-2</v>
      </c>
      <c r="K5" s="1"/>
      <c r="L5" s="9"/>
    </row>
    <row r="6" spans="1:12" ht="15.75" customHeight="1" x14ac:dyDescent="0.25">
      <c r="I6" s="1" t="s">
        <v>7</v>
      </c>
      <c r="J6" s="10">
        <v>0.219</v>
      </c>
      <c r="K6" s="1"/>
      <c r="L6" s="9"/>
    </row>
    <row r="7" spans="1:12" ht="15.75" customHeight="1" x14ac:dyDescent="0.25">
      <c r="A7" s="4" t="s">
        <v>55</v>
      </c>
      <c r="C7" s="2">
        <v>100825</v>
      </c>
      <c r="E7" s="2">
        <v>116072</v>
      </c>
      <c r="I7" s="1" t="s">
        <v>8</v>
      </c>
      <c r="J7" s="10">
        <v>4.9000000000000002E-2</v>
      </c>
      <c r="K7" s="1"/>
      <c r="L7" s="9"/>
    </row>
    <row r="8" spans="1:12" ht="15.75" customHeight="1" x14ac:dyDescent="0.25">
      <c r="A8" s="1"/>
    </row>
    <row r="9" spans="1:12" ht="15.75" customHeight="1" x14ac:dyDescent="0.25">
      <c r="A9" s="1"/>
    </row>
    <row r="10" spans="1:12" ht="15.75" customHeight="1" x14ac:dyDescent="0.25">
      <c r="A10" s="1"/>
    </row>
    <row r="11" spans="1:12" ht="15.75" customHeight="1" x14ac:dyDescent="0.25">
      <c r="A11" s="1"/>
    </row>
    <row r="12" spans="1:12" ht="15.75" customHeight="1" x14ac:dyDescent="0.25">
      <c r="A12" s="1"/>
    </row>
    <row r="13" spans="1:12" ht="15.75" customHeight="1" x14ac:dyDescent="0.25">
      <c r="A13" s="1"/>
    </row>
    <row r="14" spans="1:12" ht="15.75" customHeight="1" x14ac:dyDescent="0.25">
      <c r="A14" s="1"/>
    </row>
    <row r="15" spans="1:12" ht="15.75" customHeight="1" x14ac:dyDescent="0.25">
      <c r="A15" s="1"/>
    </row>
    <row r="16" spans="1:12" ht="15.75" customHeight="1" x14ac:dyDescent="0.25">
      <c r="A16" s="1"/>
    </row>
    <row r="17" spans="1:7" ht="15.75" customHeight="1" x14ac:dyDescent="0.25">
      <c r="A17" s="1"/>
    </row>
    <row r="18" spans="1:7" ht="15.75" customHeight="1" x14ac:dyDescent="0.25">
      <c r="C18" s="1"/>
      <c r="E18" s="1"/>
      <c r="G18" s="1"/>
    </row>
    <row r="20" spans="1:7" ht="15.75" customHeight="1" x14ac:dyDescent="0.25">
      <c r="A20" s="1"/>
      <c r="C20" s="1"/>
      <c r="E20" s="1"/>
      <c r="G20" s="1"/>
    </row>
    <row r="21" spans="1:7" ht="15.75" customHeight="1" x14ac:dyDescent="0.25">
      <c r="A21" s="1"/>
      <c r="C21" s="1"/>
      <c r="E21" s="1"/>
      <c r="G21" s="1"/>
    </row>
    <row r="22" spans="1:7" ht="12.5" x14ac:dyDescent="0.25">
      <c r="A22" s="1"/>
      <c r="C22" s="1"/>
      <c r="E22" s="1"/>
      <c r="G22" s="1"/>
    </row>
    <row r="23" spans="1:7" ht="12.5" x14ac:dyDescent="0.25">
      <c r="A23" s="1"/>
      <c r="C23" s="1"/>
      <c r="E23" s="1"/>
      <c r="G23" s="1"/>
    </row>
    <row r="24" spans="1:7" ht="12.5" x14ac:dyDescent="0.25">
      <c r="A24" s="1"/>
      <c r="C24" s="2"/>
      <c r="E24" s="2"/>
      <c r="G24" s="1"/>
    </row>
    <row r="25" spans="1:7" ht="12.5" x14ac:dyDescent="0.25">
      <c r="A25" s="1"/>
      <c r="C25" s="1"/>
      <c r="E25" s="1"/>
      <c r="G25" s="1"/>
    </row>
    <row r="26" spans="1:7" ht="12.5" x14ac:dyDescent="0.25">
      <c r="A26" s="1"/>
      <c r="C26" s="1"/>
      <c r="E2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L26"/>
  <sheetViews>
    <sheetView zoomScaleNormal="100" workbookViewId="0">
      <selection activeCell="I10" sqref="I10"/>
    </sheetView>
  </sheetViews>
  <sheetFormatPr defaultColWidth="14.453125" defaultRowHeight="15.75" customHeight="1" x14ac:dyDescent="0.25"/>
  <cols>
    <col min="9" max="9" width="20.453125" customWidth="1"/>
  </cols>
  <sheetData>
    <row r="1" spans="1:12" ht="15.75" customHeight="1" x14ac:dyDescent="0.25">
      <c r="A1" s="1" t="s">
        <v>0</v>
      </c>
    </row>
    <row r="2" spans="1:12" ht="15.75" customHeight="1" x14ac:dyDescent="0.25">
      <c r="A2" s="1" t="s">
        <v>1</v>
      </c>
      <c r="C2" s="1">
        <v>2014</v>
      </c>
      <c r="E2" s="1">
        <v>2013</v>
      </c>
    </row>
    <row r="4" spans="1:12" ht="15.75" customHeight="1" x14ac:dyDescent="0.25">
      <c r="A4" s="1" t="s">
        <v>2</v>
      </c>
      <c r="C4" s="2">
        <v>104412</v>
      </c>
      <c r="E4" s="2">
        <v>125423</v>
      </c>
      <c r="I4" s="1" t="s">
        <v>3</v>
      </c>
      <c r="J4" s="10">
        <v>0.56100000000000005</v>
      </c>
      <c r="K4" s="1"/>
      <c r="L4" s="9"/>
    </row>
    <row r="5" spans="1:12" ht="15.75" customHeight="1" x14ac:dyDescent="0.25">
      <c r="A5" s="1" t="s">
        <v>4</v>
      </c>
      <c r="C5" s="2">
        <v>11660</v>
      </c>
      <c r="E5" s="2">
        <v>15788</v>
      </c>
      <c r="I5" s="1" t="s">
        <v>5</v>
      </c>
      <c r="J5" s="10">
        <v>1.2E-2</v>
      </c>
      <c r="K5" s="1"/>
      <c r="L5" s="9"/>
    </row>
    <row r="6" spans="1:12" ht="15.75" customHeight="1" x14ac:dyDescent="0.25">
      <c r="I6" s="1" t="s">
        <v>7</v>
      </c>
      <c r="J6" s="10">
        <v>0.38300000000000001</v>
      </c>
      <c r="K6" s="1"/>
      <c r="L6" s="9"/>
    </row>
    <row r="7" spans="1:12" ht="15.75" customHeight="1" x14ac:dyDescent="0.25">
      <c r="A7" s="4" t="s">
        <v>55</v>
      </c>
      <c r="C7" s="2">
        <v>116072</v>
      </c>
      <c r="E7" s="2">
        <v>141211</v>
      </c>
      <c r="I7" s="1" t="s">
        <v>8</v>
      </c>
      <c r="J7" s="10">
        <v>4.4000000000000004E-2</v>
      </c>
      <c r="K7" s="1"/>
      <c r="L7" s="9"/>
    </row>
    <row r="10" spans="1:12" ht="15.75" customHeight="1" x14ac:dyDescent="0.25">
      <c r="A10" s="1"/>
    </row>
    <row r="11" spans="1:12" ht="15.75" customHeight="1" x14ac:dyDescent="0.25">
      <c r="A11" s="1"/>
    </row>
    <row r="12" spans="1:12" ht="15.75" customHeight="1" x14ac:dyDescent="0.25">
      <c r="A12" s="1"/>
    </row>
    <row r="13" spans="1:12" ht="15.75" customHeight="1" x14ac:dyDescent="0.25">
      <c r="A13" s="1"/>
    </row>
    <row r="14" spans="1:12" ht="15.75" customHeight="1" x14ac:dyDescent="0.25">
      <c r="A14" s="1"/>
    </row>
    <row r="15" spans="1:12" ht="15.75" customHeight="1" x14ac:dyDescent="0.25">
      <c r="A15" s="1"/>
    </row>
    <row r="16" spans="1:12" ht="15.75" customHeight="1" x14ac:dyDescent="0.25">
      <c r="A16" s="1"/>
    </row>
    <row r="17" spans="1:7" ht="15.75" customHeight="1" x14ac:dyDescent="0.25">
      <c r="A17" s="1"/>
    </row>
    <row r="18" spans="1:7" ht="15.75" customHeight="1" x14ac:dyDescent="0.25">
      <c r="C18" s="1"/>
      <c r="E18" s="1"/>
      <c r="G18" s="1"/>
    </row>
    <row r="20" spans="1:7" ht="15.75" customHeight="1" x14ac:dyDescent="0.25">
      <c r="A20" s="1"/>
      <c r="C20" s="1"/>
      <c r="E20" s="1"/>
      <c r="G20" s="1"/>
    </row>
    <row r="21" spans="1:7" ht="15.75" customHeight="1" x14ac:dyDescent="0.25">
      <c r="A21" s="1"/>
      <c r="C21" s="1"/>
      <c r="E21" s="1"/>
      <c r="G21" s="1"/>
    </row>
    <row r="22" spans="1:7" ht="12.5" x14ac:dyDescent="0.25">
      <c r="A22" s="1"/>
      <c r="C22" s="1"/>
      <c r="E22" s="1"/>
      <c r="G22" s="1"/>
    </row>
    <row r="23" spans="1:7" ht="12.5" x14ac:dyDescent="0.25">
      <c r="A23" s="1"/>
      <c r="C23" s="1"/>
      <c r="E23" s="1"/>
      <c r="G23" s="1"/>
    </row>
    <row r="24" spans="1:7" ht="12.5" x14ac:dyDescent="0.25">
      <c r="A24" s="1"/>
      <c r="C24" s="2"/>
      <c r="E24" s="2"/>
      <c r="G24" s="1"/>
    </row>
    <row r="25" spans="1:7" ht="12.5" x14ac:dyDescent="0.25">
      <c r="A25" s="1"/>
      <c r="C25" s="1"/>
      <c r="E25" s="1"/>
      <c r="G25" s="3"/>
    </row>
    <row r="26" spans="1:7" ht="12.5" x14ac:dyDescent="0.25">
      <c r="A26" s="1"/>
      <c r="C26" s="1"/>
      <c r="E26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L25"/>
  <sheetViews>
    <sheetView zoomScaleNormal="100" workbookViewId="0">
      <selection activeCell="I10" sqref="I10"/>
    </sheetView>
  </sheetViews>
  <sheetFormatPr defaultColWidth="14.453125" defaultRowHeight="15.75" customHeight="1" x14ac:dyDescent="0.25"/>
  <cols>
    <col min="9" max="9" width="20.453125" customWidth="1"/>
  </cols>
  <sheetData>
    <row r="1" spans="1:12" ht="15.75" customHeight="1" x14ac:dyDescent="0.25">
      <c r="A1" s="1" t="s">
        <v>0</v>
      </c>
    </row>
    <row r="2" spans="1:12" ht="15.75" customHeight="1" x14ac:dyDescent="0.25">
      <c r="A2" s="1" t="s">
        <v>1</v>
      </c>
      <c r="C2" s="1">
        <v>2013</v>
      </c>
      <c r="E2" s="1">
        <v>2012</v>
      </c>
    </row>
    <row r="4" spans="1:12" ht="15.75" customHeight="1" x14ac:dyDescent="0.25">
      <c r="A4" s="1" t="s">
        <v>2</v>
      </c>
      <c r="C4" s="2">
        <v>125423</v>
      </c>
      <c r="E4" s="2">
        <v>108417</v>
      </c>
      <c r="I4" s="1" t="s">
        <v>3</v>
      </c>
      <c r="J4" s="10">
        <v>0.54200000000000004</v>
      </c>
      <c r="K4" s="1"/>
      <c r="L4" s="9"/>
    </row>
    <row r="5" spans="1:12" ht="15.75" customHeight="1" x14ac:dyDescent="0.25">
      <c r="A5" s="1" t="s">
        <v>4</v>
      </c>
      <c r="C5" s="2">
        <v>15788</v>
      </c>
      <c r="E5" s="2">
        <v>15887</v>
      </c>
      <c r="I5" s="1" t="s">
        <v>5</v>
      </c>
      <c r="J5" s="10">
        <v>6.9999999999999993E-3</v>
      </c>
      <c r="K5" s="1"/>
      <c r="L5" s="9"/>
    </row>
    <row r="6" spans="1:12" ht="15.75" customHeight="1" x14ac:dyDescent="0.25">
      <c r="I6" s="1" t="s">
        <v>7</v>
      </c>
      <c r="J6" s="10">
        <v>0.41799999999999998</v>
      </c>
      <c r="K6" s="1"/>
      <c r="L6" s="9"/>
    </row>
    <row r="7" spans="1:12" ht="15.75" customHeight="1" x14ac:dyDescent="0.25">
      <c r="A7" s="4" t="s">
        <v>55</v>
      </c>
      <c r="C7" s="2">
        <v>141211</v>
      </c>
      <c r="E7" s="2">
        <v>124304</v>
      </c>
      <c r="I7" s="1" t="s">
        <v>8</v>
      </c>
      <c r="J7" s="10">
        <v>3.3000000000000002E-2</v>
      </c>
      <c r="K7" s="1"/>
      <c r="L7" s="9"/>
    </row>
    <row r="9" spans="1:12" ht="15.75" customHeight="1" x14ac:dyDescent="0.25">
      <c r="A9" s="1"/>
    </row>
    <row r="10" spans="1:12" ht="15.75" customHeight="1" x14ac:dyDescent="0.25">
      <c r="A10" s="1"/>
    </row>
    <row r="11" spans="1:12" ht="15.75" customHeight="1" x14ac:dyDescent="0.25">
      <c r="A11" s="1"/>
    </row>
    <row r="12" spans="1:12" ht="15.75" customHeight="1" x14ac:dyDescent="0.25">
      <c r="A12" s="1"/>
    </row>
    <row r="13" spans="1:12" ht="15.75" customHeight="1" x14ac:dyDescent="0.25">
      <c r="A13" s="1"/>
    </row>
    <row r="14" spans="1:12" ht="15.75" customHeight="1" x14ac:dyDescent="0.25">
      <c r="A14" s="1"/>
    </row>
    <row r="15" spans="1:12" ht="15.75" customHeight="1" x14ac:dyDescent="0.25">
      <c r="A15" s="1"/>
    </row>
    <row r="16" spans="1:12" ht="15.75" customHeight="1" x14ac:dyDescent="0.25">
      <c r="A16" s="1"/>
    </row>
    <row r="17" spans="1:7" ht="15.75" customHeight="1" x14ac:dyDescent="0.25">
      <c r="C17" s="1"/>
      <c r="E17" s="1"/>
      <c r="G17" s="1"/>
    </row>
    <row r="19" spans="1:7" ht="15.75" customHeight="1" x14ac:dyDescent="0.25">
      <c r="A19" s="1"/>
      <c r="C19" s="1"/>
      <c r="E19" s="1"/>
      <c r="G19" s="3"/>
    </row>
    <row r="20" spans="1:7" ht="15.75" customHeight="1" x14ac:dyDescent="0.25">
      <c r="A20" s="1"/>
      <c r="C20" s="1"/>
      <c r="E20" s="1"/>
      <c r="G20" s="3"/>
    </row>
    <row r="21" spans="1:7" ht="15.75" customHeight="1" x14ac:dyDescent="0.25">
      <c r="A21" s="1"/>
      <c r="C21" s="1"/>
      <c r="E21" s="1"/>
      <c r="G21" s="3"/>
    </row>
    <row r="22" spans="1:7" ht="12.5" x14ac:dyDescent="0.25">
      <c r="A22" s="1"/>
      <c r="C22" s="1"/>
      <c r="E22" s="1"/>
      <c r="G22" s="3"/>
    </row>
    <row r="23" spans="1:7" ht="12.5" x14ac:dyDescent="0.25">
      <c r="A23" s="1"/>
      <c r="C23" s="2"/>
      <c r="E23" s="2"/>
      <c r="G23" s="1"/>
    </row>
    <row r="24" spans="1:7" ht="12.5" x14ac:dyDescent="0.25">
      <c r="A24" s="1"/>
      <c r="C24" s="1"/>
      <c r="E24" s="1"/>
      <c r="G24" s="1"/>
    </row>
    <row r="25" spans="1:7" ht="12.5" x14ac:dyDescent="0.25">
      <c r="A25" s="1"/>
      <c r="C25" s="1"/>
      <c r="E25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L24"/>
  <sheetViews>
    <sheetView zoomScaleNormal="100" workbookViewId="0">
      <selection activeCell="I10" sqref="I10"/>
    </sheetView>
  </sheetViews>
  <sheetFormatPr defaultColWidth="14.453125" defaultRowHeight="15.75" customHeight="1" x14ac:dyDescent="0.25"/>
  <cols>
    <col min="9" max="9" width="20.453125" customWidth="1"/>
  </cols>
  <sheetData>
    <row r="1" spans="1:12" ht="15.75" customHeight="1" x14ac:dyDescent="0.25">
      <c r="A1" s="1" t="s">
        <v>0</v>
      </c>
    </row>
    <row r="2" spans="1:12" ht="15.75" customHeight="1" x14ac:dyDescent="0.25">
      <c r="A2" s="1" t="s">
        <v>1</v>
      </c>
      <c r="C2" s="1">
        <v>2012</v>
      </c>
      <c r="E2" s="1" t="s">
        <v>54</v>
      </c>
    </row>
    <row r="4" spans="1:12" ht="15.75" customHeight="1" x14ac:dyDescent="0.25">
      <c r="A4" s="1" t="s">
        <v>2</v>
      </c>
      <c r="C4" s="2">
        <v>108417</v>
      </c>
      <c r="E4" s="2">
        <v>20571</v>
      </c>
      <c r="I4" s="1" t="s">
        <v>3</v>
      </c>
      <c r="J4" s="10">
        <v>0</v>
      </c>
      <c r="L4" s="9"/>
    </row>
    <row r="5" spans="1:12" ht="15.75" customHeight="1" x14ac:dyDescent="0.25">
      <c r="A5" s="1" t="s">
        <v>4</v>
      </c>
      <c r="C5" s="2">
        <v>15887</v>
      </c>
      <c r="E5" s="2">
        <v>3146</v>
      </c>
      <c r="I5" s="1" t="s">
        <v>5</v>
      </c>
      <c r="J5" s="10">
        <v>0</v>
      </c>
      <c r="L5" s="9"/>
    </row>
    <row r="6" spans="1:12" ht="15.75" customHeight="1" x14ac:dyDescent="0.25">
      <c r="I6" s="1" t="s">
        <v>7</v>
      </c>
      <c r="J6" s="10">
        <v>0</v>
      </c>
      <c r="L6" s="9"/>
    </row>
    <row r="7" spans="1:12" ht="15.75" customHeight="1" x14ac:dyDescent="0.25">
      <c r="A7" s="4" t="s">
        <v>55</v>
      </c>
      <c r="C7" s="2">
        <v>124304</v>
      </c>
      <c r="E7" s="2">
        <v>23717</v>
      </c>
      <c r="I7" s="1" t="s">
        <v>8</v>
      </c>
      <c r="J7" s="10">
        <v>0</v>
      </c>
      <c r="L7" s="9"/>
    </row>
    <row r="10" spans="1:12" ht="15.75" customHeight="1" x14ac:dyDescent="0.25">
      <c r="A10" s="1"/>
    </row>
    <row r="11" spans="1:12" ht="15.75" customHeight="1" x14ac:dyDescent="0.25">
      <c r="A11" s="1"/>
    </row>
    <row r="12" spans="1:12" ht="15.75" customHeight="1" x14ac:dyDescent="0.25">
      <c r="A12" s="1"/>
    </row>
    <row r="13" spans="1:12" ht="15.75" customHeight="1" x14ac:dyDescent="0.25">
      <c r="A13" s="1"/>
    </row>
    <row r="14" spans="1:12" ht="15.75" customHeight="1" x14ac:dyDescent="0.25">
      <c r="A14" s="1"/>
    </row>
    <row r="15" spans="1:12" ht="15.75" customHeight="1" x14ac:dyDescent="0.25">
      <c r="A15" s="1"/>
    </row>
    <row r="16" spans="1:12" ht="15.75" customHeight="1" x14ac:dyDescent="0.25">
      <c r="A16" s="1"/>
    </row>
    <row r="17" spans="1:5" ht="15.75" customHeight="1" x14ac:dyDescent="0.25">
      <c r="C17" s="1"/>
      <c r="E17" s="1"/>
    </row>
    <row r="18" spans="1:5" ht="15.75" customHeight="1" x14ac:dyDescent="0.25">
      <c r="A18" s="1"/>
      <c r="C18" s="1"/>
      <c r="E18" s="1"/>
    </row>
    <row r="19" spans="1:5" ht="15.75" customHeight="1" x14ac:dyDescent="0.25">
      <c r="A19" s="1"/>
      <c r="C19" s="1"/>
      <c r="E19" s="1"/>
    </row>
    <row r="20" spans="1:5" ht="15.75" customHeight="1" x14ac:dyDescent="0.25">
      <c r="A20" s="1"/>
      <c r="C20" s="1"/>
      <c r="E20" s="1"/>
    </row>
    <row r="21" spans="1:5" ht="15.75" customHeight="1" x14ac:dyDescent="0.25">
      <c r="A21" s="1"/>
      <c r="C21" s="1"/>
      <c r="E21" s="1"/>
    </row>
    <row r="22" spans="1:5" ht="12.5" x14ac:dyDescent="0.25">
      <c r="A22" s="1"/>
      <c r="C22" s="2"/>
      <c r="E22" s="2"/>
    </row>
    <row r="23" spans="1:5" ht="12.5" x14ac:dyDescent="0.25">
      <c r="A23" s="1"/>
      <c r="C23" s="1"/>
      <c r="E23" s="1"/>
    </row>
    <row r="24" spans="1:5" ht="15.75" customHeight="1" x14ac:dyDescent="0.25">
      <c r="A24" s="1"/>
      <c r="C24" s="1"/>
      <c r="E24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L24"/>
  <sheetViews>
    <sheetView zoomScaleNormal="100" workbookViewId="0">
      <selection activeCell="I10" sqref="I10"/>
    </sheetView>
  </sheetViews>
  <sheetFormatPr defaultColWidth="14.453125" defaultRowHeight="15.75" customHeight="1" x14ac:dyDescent="0.25"/>
  <cols>
    <col min="9" max="9" width="20.453125" customWidth="1"/>
  </cols>
  <sheetData>
    <row r="1" spans="1:12" ht="15.75" customHeight="1" x14ac:dyDescent="0.25">
      <c r="A1" s="1" t="s">
        <v>0</v>
      </c>
    </row>
    <row r="2" spans="1:12" ht="15.75" customHeight="1" x14ac:dyDescent="0.25">
      <c r="A2" s="1" t="s">
        <v>1</v>
      </c>
      <c r="C2" s="1" t="s">
        <v>54</v>
      </c>
    </row>
    <row r="4" spans="1:12" ht="15.75" customHeight="1" x14ac:dyDescent="0.25">
      <c r="A4" s="1" t="s">
        <v>2</v>
      </c>
      <c r="C4" s="2">
        <v>20571</v>
      </c>
      <c r="I4" s="1" t="s">
        <v>3</v>
      </c>
      <c r="J4" s="10">
        <v>0</v>
      </c>
      <c r="L4" s="9"/>
    </row>
    <row r="5" spans="1:12" ht="15.75" customHeight="1" x14ac:dyDescent="0.25">
      <c r="A5" s="1" t="s">
        <v>4</v>
      </c>
      <c r="C5" s="2">
        <v>3146</v>
      </c>
      <c r="I5" s="1" t="s">
        <v>5</v>
      </c>
      <c r="J5" s="10">
        <v>0</v>
      </c>
      <c r="L5" s="9"/>
    </row>
    <row r="6" spans="1:12" ht="15.75" customHeight="1" x14ac:dyDescent="0.25">
      <c r="I6" s="1" t="s">
        <v>7</v>
      </c>
      <c r="J6" s="10">
        <v>0</v>
      </c>
      <c r="L6" s="9"/>
    </row>
    <row r="7" spans="1:12" ht="15.75" customHeight="1" x14ac:dyDescent="0.25">
      <c r="A7" s="4" t="s">
        <v>55</v>
      </c>
      <c r="C7" s="2">
        <v>23717</v>
      </c>
      <c r="I7" s="1" t="s">
        <v>8</v>
      </c>
      <c r="J7" s="10">
        <v>0</v>
      </c>
      <c r="L7" s="9"/>
    </row>
    <row r="17" spans="1:3" ht="15.75" customHeight="1" x14ac:dyDescent="0.25">
      <c r="A17" s="1"/>
    </row>
    <row r="18" spans="1:3" ht="15.75" customHeight="1" x14ac:dyDescent="0.25">
      <c r="C18" s="1"/>
    </row>
    <row r="19" spans="1:3" ht="15.75" customHeight="1" x14ac:dyDescent="0.25">
      <c r="A19" s="1"/>
      <c r="C19" s="2"/>
    </row>
    <row r="20" spans="1:3" ht="15.75" customHeight="1" x14ac:dyDescent="0.25">
      <c r="A20" s="1"/>
      <c r="C20" s="2"/>
    </row>
    <row r="21" spans="1:3" ht="15.75" customHeight="1" x14ac:dyDescent="0.25">
      <c r="A21" s="1"/>
      <c r="C21" s="2"/>
    </row>
    <row r="22" spans="1:3" ht="12.5" x14ac:dyDescent="0.25">
      <c r="A22" s="1"/>
      <c r="C22" s="2"/>
    </row>
    <row r="23" spans="1:3" ht="15.75" customHeight="1" x14ac:dyDescent="0.25">
      <c r="A23" s="1"/>
      <c r="C23" s="1"/>
    </row>
    <row r="24" spans="1:3" ht="15.75" customHeight="1" x14ac:dyDescent="0.25">
      <c r="A24" s="1"/>
      <c r="C24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5F68F-5D59-4F29-BD6C-B76770976851}">
  <sheetPr>
    <outlinePr summaryBelow="0" summaryRight="0"/>
  </sheetPr>
  <dimension ref="A1:G29"/>
  <sheetViews>
    <sheetView zoomScaleNormal="100" workbookViewId="0">
      <selection activeCell="A8" sqref="A8"/>
    </sheetView>
  </sheetViews>
  <sheetFormatPr defaultColWidth="14.453125" defaultRowHeight="15.75" customHeight="1" x14ac:dyDescent="0.25"/>
  <cols>
    <col min="9" max="9" width="20.453125" customWidth="1"/>
  </cols>
  <sheetData>
    <row r="1" spans="1:7" ht="15.75" customHeight="1" x14ac:dyDescent="0.25">
      <c r="A1" s="3" t="s">
        <v>9</v>
      </c>
      <c r="B1" s="3"/>
      <c r="C1" s="3"/>
      <c r="D1" s="3"/>
      <c r="E1" s="3"/>
      <c r="F1" s="3"/>
      <c r="G1" s="3"/>
    </row>
    <row r="2" spans="1:7" ht="15.75" customHeight="1" x14ac:dyDescent="0.25">
      <c r="C2" s="3">
        <v>2020</v>
      </c>
      <c r="E2" s="3">
        <v>2019</v>
      </c>
      <c r="G2" s="3" t="s">
        <v>10</v>
      </c>
    </row>
    <row r="4" spans="1:7" ht="15.75" customHeight="1" x14ac:dyDescent="0.25">
      <c r="A4" s="3" t="s">
        <v>11</v>
      </c>
      <c r="C4" s="3">
        <v>123</v>
      </c>
      <c r="E4" s="3">
        <v>139</v>
      </c>
      <c r="G4" s="3" t="s">
        <v>12</v>
      </c>
    </row>
    <row r="5" spans="1:7" ht="15.75" customHeight="1" x14ac:dyDescent="0.25">
      <c r="A5" s="3" t="s">
        <v>13</v>
      </c>
      <c r="C5" s="3">
        <v>118</v>
      </c>
      <c r="E5" s="3">
        <v>143</v>
      </c>
      <c r="G5" s="3" t="s">
        <v>14</v>
      </c>
    </row>
    <row r="6" spans="1:7" ht="15.75" customHeight="1" x14ac:dyDescent="0.25">
      <c r="A6" s="3" t="s">
        <v>15</v>
      </c>
      <c r="C6" s="3">
        <v>118</v>
      </c>
      <c r="E6" s="3">
        <v>143</v>
      </c>
      <c r="G6" s="3" t="s">
        <v>14</v>
      </c>
    </row>
    <row r="7" spans="1:7" ht="15.75" customHeight="1" x14ac:dyDescent="0.25">
      <c r="A7" s="3" t="s">
        <v>16</v>
      </c>
      <c r="C7" s="3">
        <v>119</v>
      </c>
      <c r="E7" s="3">
        <v>141</v>
      </c>
      <c r="G7" s="3" t="s">
        <v>17</v>
      </c>
    </row>
    <row r="8" spans="1:7" ht="15.75" customHeight="1" x14ac:dyDescent="0.25">
      <c r="A8" s="3" t="s">
        <v>18</v>
      </c>
      <c r="C8" s="2">
        <v>10838</v>
      </c>
      <c r="E8" s="2">
        <v>12663</v>
      </c>
      <c r="G8" s="3" t="s">
        <v>19</v>
      </c>
    </row>
    <row r="9" spans="1:7" ht="15.75" customHeight="1" x14ac:dyDescent="0.25">
      <c r="A9" s="3" t="s">
        <v>20</v>
      </c>
      <c r="C9" s="3" t="s">
        <v>21</v>
      </c>
      <c r="E9" s="3">
        <v>402</v>
      </c>
      <c r="G9" s="3" t="s">
        <v>22</v>
      </c>
    </row>
    <row r="10" spans="1:7" ht="15.75" customHeight="1" x14ac:dyDescent="0.25">
      <c r="A10" s="3" t="s">
        <v>23</v>
      </c>
      <c r="C10" s="3" t="s">
        <v>24</v>
      </c>
      <c r="E10" s="3">
        <v>3.2</v>
      </c>
    </row>
    <row r="20" ht="12.5" x14ac:dyDescent="0.25"/>
    <row r="21" ht="12.5" x14ac:dyDescent="0.25"/>
    <row r="23" ht="12.5" x14ac:dyDescent="0.25"/>
    <row r="24" ht="12.5" x14ac:dyDescent="0.25"/>
    <row r="25" ht="12.5" x14ac:dyDescent="0.25"/>
    <row r="26" ht="12.5" x14ac:dyDescent="0.25"/>
    <row r="27" ht="12.5" x14ac:dyDescent="0.25"/>
    <row r="28" ht="12.5" x14ac:dyDescent="0.25"/>
    <row r="29" ht="12.5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F8F25-8C53-4E96-8510-465D0BFBAFD5}">
  <sheetPr>
    <outlinePr summaryBelow="0" summaryRight="0"/>
  </sheetPr>
  <dimension ref="A1:G10"/>
  <sheetViews>
    <sheetView zoomScaleNormal="100" workbookViewId="0">
      <selection activeCell="A7" sqref="A7"/>
    </sheetView>
  </sheetViews>
  <sheetFormatPr defaultColWidth="14.453125" defaultRowHeight="15.75" customHeight="1" x14ac:dyDescent="0.25"/>
  <cols>
    <col min="9" max="9" width="20.453125" customWidth="1"/>
  </cols>
  <sheetData>
    <row r="1" spans="1:7" ht="15.75" customHeight="1" x14ac:dyDescent="0.25">
      <c r="A1" s="3" t="s">
        <v>9</v>
      </c>
      <c r="B1" s="3"/>
      <c r="C1" s="3"/>
      <c r="D1" s="3"/>
      <c r="E1" s="3"/>
      <c r="F1" s="3"/>
      <c r="G1" s="3"/>
    </row>
    <row r="2" spans="1:7" ht="15.75" customHeight="1" x14ac:dyDescent="0.25">
      <c r="C2" s="3">
        <v>2019</v>
      </c>
      <c r="E2" s="3">
        <v>2018</v>
      </c>
      <c r="G2" s="3" t="s">
        <v>10</v>
      </c>
    </row>
    <row r="4" spans="1:7" ht="15.75" customHeight="1" x14ac:dyDescent="0.25">
      <c r="A4" s="3" t="s">
        <v>11</v>
      </c>
      <c r="C4" s="3">
        <v>139</v>
      </c>
      <c r="E4" s="3">
        <v>146</v>
      </c>
      <c r="G4" s="3" t="s">
        <v>25</v>
      </c>
    </row>
    <row r="5" spans="1:7" ht="12.5" x14ac:dyDescent="0.25">
      <c r="A5" s="3" t="s">
        <v>13</v>
      </c>
      <c r="C5" s="3">
        <v>143</v>
      </c>
      <c r="E5" s="3">
        <v>137</v>
      </c>
      <c r="G5" s="3">
        <f t="shared" ref="G5:G6" si="0">4.6</f>
        <v>4.5999999999999996</v>
      </c>
    </row>
    <row r="6" spans="1:7" ht="12.5" x14ac:dyDescent="0.25">
      <c r="A6" s="3" t="s">
        <v>15</v>
      </c>
      <c r="C6" s="3">
        <v>143</v>
      </c>
      <c r="E6" s="3">
        <v>137</v>
      </c>
      <c r="G6" s="3">
        <f t="shared" si="0"/>
        <v>4.5999999999999996</v>
      </c>
    </row>
    <row r="7" spans="1:7" ht="12.5" x14ac:dyDescent="0.25">
      <c r="A7" s="3" t="s">
        <v>16</v>
      </c>
      <c r="C7" s="3">
        <v>141</v>
      </c>
      <c r="E7" s="3">
        <v>138</v>
      </c>
      <c r="G7" s="3">
        <f>2.4</f>
        <v>2.4</v>
      </c>
    </row>
    <row r="8" spans="1:7" ht="12.5" x14ac:dyDescent="0.25">
      <c r="A8" s="3" t="s">
        <v>18</v>
      </c>
      <c r="C8" s="2">
        <v>12663</v>
      </c>
      <c r="E8" s="2">
        <v>12104</v>
      </c>
      <c r="G8" s="3">
        <f>4.6</f>
        <v>4.5999999999999996</v>
      </c>
    </row>
    <row r="9" spans="1:7" ht="12.5" x14ac:dyDescent="0.25">
      <c r="A9" s="3" t="s">
        <v>20</v>
      </c>
      <c r="C9" s="3">
        <v>402</v>
      </c>
      <c r="E9" s="3">
        <v>332</v>
      </c>
      <c r="G9" s="3">
        <f>21.2</f>
        <v>21.2</v>
      </c>
    </row>
    <row r="10" spans="1:7" ht="12.5" x14ac:dyDescent="0.25">
      <c r="A10" s="3" t="s">
        <v>23</v>
      </c>
      <c r="C10" s="3">
        <v>3.2</v>
      </c>
      <c r="E10" s="3">
        <v>2.7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60B6-9DDD-46CA-A6F3-A9CE6F1B26B4}">
  <sheetPr>
    <outlinePr summaryBelow="0" summaryRight="0"/>
  </sheetPr>
  <dimension ref="A1:G25"/>
  <sheetViews>
    <sheetView zoomScaleNormal="100" workbookViewId="0">
      <selection activeCell="A3" sqref="A3:XFD3"/>
    </sheetView>
  </sheetViews>
  <sheetFormatPr defaultColWidth="14.453125" defaultRowHeight="15.75" customHeight="1" x14ac:dyDescent="0.25"/>
  <cols>
    <col min="9" max="9" width="20.453125" customWidth="1"/>
  </cols>
  <sheetData>
    <row r="1" spans="1:7" ht="15.75" customHeight="1" x14ac:dyDescent="0.25">
      <c r="A1" s="3" t="s">
        <v>26</v>
      </c>
      <c r="B1" s="3"/>
      <c r="C1" s="3"/>
      <c r="D1" s="3"/>
      <c r="E1" s="3"/>
      <c r="F1" s="3"/>
      <c r="G1" s="3"/>
    </row>
    <row r="2" spans="1:7" ht="15.75" customHeight="1" x14ac:dyDescent="0.25">
      <c r="C2" s="3">
        <v>2018</v>
      </c>
      <c r="E2" s="3">
        <v>2017</v>
      </c>
      <c r="G2" s="3" t="s">
        <v>10</v>
      </c>
    </row>
    <row r="3" spans="1:7" ht="15.75" customHeight="1" x14ac:dyDescent="0.25">
      <c r="A3" s="3" t="s">
        <v>27</v>
      </c>
    </row>
    <row r="4" spans="1:7" ht="15.75" customHeight="1" x14ac:dyDescent="0.25">
      <c r="A4" s="3" t="s">
        <v>11</v>
      </c>
      <c r="C4" s="3">
        <v>146</v>
      </c>
      <c r="E4" s="3">
        <v>120</v>
      </c>
      <c r="G4" s="3">
        <f>22.2</f>
        <v>22.2</v>
      </c>
    </row>
    <row r="5" spans="1:7" ht="15.75" customHeight="1" x14ac:dyDescent="0.25">
      <c r="A5" s="3" t="s">
        <v>13</v>
      </c>
      <c r="C5" s="3">
        <v>137</v>
      </c>
      <c r="E5" s="3">
        <v>114</v>
      </c>
      <c r="G5" s="3">
        <f t="shared" ref="G5:G6" si="0">19.6</f>
        <v>19.600000000000001</v>
      </c>
    </row>
    <row r="6" spans="1:7" ht="15.75" customHeight="1" x14ac:dyDescent="0.25">
      <c r="A6" s="3" t="s">
        <v>15</v>
      </c>
      <c r="C6" s="3">
        <v>137</v>
      </c>
      <c r="E6" s="3">
        <v>114</v>
      </c>
      <c r="G6" s="3">
        <f t="shared" si="0"/>
        <v>19.600000000000001</v>
      </c>
    </row>
    <row r="7" spans="1:7" ht="15.75" customHeight="1" x14ac:dyDescent="0.25">
      <c r="A7" s="3" t="s">
        <v>16</v>
      </c>
      <c r="C7" s="3">
        <v>138</v>
      </c>
      <c r="E7" s="3">
        <v>116</v>
      </c>
      <c r="G7" s="3">
        <f>19.5</f>
        <v>19.5</v>
      </c>
    </row>
    <row r="8" spans="1:7" ht="15.75" customHeight="1" x14ac:dyDescent="0.25">
      <c r="A8" s="3" t="s">
        <v>18</v>
      </c>
      <c r="C8" s="2">
        <v>12104</v>
      </c>
      <c r="E8" s="2">
        <v>11087</v>
      </c>
      <c r="G8" s="3">
        <f>9.2</f>
        <v>9.1999999999999993</v>
      </c>
    </row>
    <row r="9" spans="1:7" ht="15.75" customHeight="1" x14ac:dyDescent="0.25">
      <c r="A9" s="3" t="s">
        <v>20</v>
      </c>
      <c r="C9" s="3">
        <v>332</v>
      </c>
      <c r="E9" s="3">
        <v>362</v>
      </c>
      <c r="G9" s="3" t="s">
        <v>28</v>
      </c>
    </row>
    <row r="10" spans="1:7" ht="15.75" customHeight="1" x14ac:dyDescent="0.25">
      <c r="A10" s="3" t="s">
        <v>23</v>
      </c>
      <c r="C10" s="3">
        <v>2.7</v>
      </c>
      <c r="E10" s="3">
        <v>3.3</v>
      </c>
    </row>
    <row r="21" ht="12.5" x14ac:dyDescent="0.25"/>
    <row r="22" ht="12.5" x14ac:dyDescent="0.25"/>
    <row r="23" ht="12.5" x14ac:dyDescent="0.25"/>
    <row r="24" ht="12.5" x14ac:dyDescent="0.25"/>
    <row r="25" ht="12.5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5B4F3-2358-4FDB-BFB6-2EF1323393CE}">
  <sheetPr>
    <outlinePr summaryBelow="0" summaryRight="0"/>
  </sheetPr>
  <dimension ref="A1:G31"/>
  <sheetViews>
    <sheetView zoomScaleNormal="100" workbookViewId="0">
      <selection activeCell="A3" sqref="A3:XFD3"/>
    </sheetView>
  </sheetViews>
  <sheetFormatPr defaultColWidth="14.453125" defaultRowHeight="15.75" customHeight="1" x14ac:dyDescent="0.25"/>
  <cols>
    <col min="9" max="9" width="20.453125" customWidth="1"/>
  </cols>
  <sheetData>
    <row r="1" spans="1:7" ht="15.75" customHeight="1" x14ac:dyDescent="0.25">
      <c r="A1" s="3" t="s">
        <v>30</v>
      </c>
      <c r="B1" s="3"/>
      <c r="C1" s="3"/>
      <c r="D1" s="3"/>
      <c r="E1" s="3"/>
      <c r="F1" s="3"/>
      <c r="G1" s="3"/>
    </row>
    <row r="2" spans="1:7" ht="15.75" customHeight="1" x14ac:dyDescent="0.25">
      <c r="C2" s="3">
        <v>2017</v>
      </c>
      <c r="E2" s="3">
        <v>2016</v>
      </c>
      <c r="G2" s="3" t="s">
        <v>10</v>
      </c>
    </row>
    <row r="3" spans="1:7" ht="15.75" customHeight="1" x14ac:dyDescent="0.25">
      <c r="A3" s="3" t="s">
        <v>27</v>
      </c>
    </row>
    <row r="4" spans="1:7" ht="15.75" customHeight="1" x14ac:dyDescent="0.25">
      <c r="A4" s="3" t="s">
        <v>11</v>
      </c>
      <c r="C4" s="3">
        <v>120</v>
      </c>
      <c r="E4" s="3">
        <v>105</v>
      </c>
      <c r="G4" s="3">
        <f>13.9</f>
        <v>13.9</v>
      </c>
    </row>
    <row r="5" spans="1:7" ht="15.75" customHeight="1" x14ac:dyDescent="0.25">
      <c r="A5" s="3" t="s">
        <v>13</v>
      </c>
      <c r="C5" s="3">
        <v>114</v>
      </c>
      <c r="E5" s="3">
        <v>102</v>
      </c>
      <c r="G5" s="3">
        <f t="shared" ref="G5:G6" si="0">11.6</f>
        <v>11.6</v>
      </c>
    </row>
    <row r="6" spans="1:7" ht="15.75" customHeight="1" x14ac:dyDescent="0.25">
      <c r="A6" s="3" t="s">
        <v>15</v>
      </c>
      <c r="C6" s="3">
        <v>114</v>
      </c>
      <c r="E6" s="3">
        <v>102</v>
      </c>
      <c r="G6" s="3">
        <f t="shared" si="0"/>
        <v>11.6</v>
      </c>
    </row>
    <row r="7" spans="1:7" ht="15.75" customHeight="1" x14ac:dyDescent="0.25">
      <c r="A7" s="3" t="s">
        <v>16</v>
      </c>
      <c r="C7" s="3">
        <v>116</v>
      </c>
      <c r="E7" s="3">
        <v>102</v>
      </c>
      <c r="G7" s="3">
        <f>13.2</f>
        <v>13.2</v>
      </c>
    </row>
    <row r="8" spans="1:7" ht="15.75" customHeight="1" x14ac:dyDescent="0.25">
      <c r="A8" s="3" t="s">
        <v>18</v>
      </c>
      <c r="C8" s="2">
        <v>11087</v>
      </c>
      <c r="E8" s="2">
        <v>10005</v>
      </c>
      <c r="G8" s="3">
        <f>10.8</f>
        <v>10.8</v>
      </c>
    </row>
    <row r="9" spans="1:7" ht="15.75" customHeight="1" x14ac:dyDescent="0.25">
      <c r="A9" s="3" t="s">
        <v>31</v>
      </c>
      <c r="C9" s="3">
        <v>362</v>
      </c>
      <c r="E9" s="3">
        <v>230</v>
      </c>
      <c r="G9" s="3">
        <f>57.6</f>
        <v>57.6</v>
      </c>
    </row>
    <row r="10" spans="1:7" ht="15.75" customHeight="1" x14ac:dyDescent="0.25">
      <c r="A10" s="3" t="s">
        <v>32</v>
      </c>
      <c r="C10" s="3">
        <v>3.3</v>
      </c>
      <c r="E10" s="3">
        <v>2.2999999999999998</v>
      </c>
    </row>
    <row r="12" spans="1:7" ht="15.75" customHeight="1" x14ac:dyDescent="0.25">
      <c r="A12" s="3" t="s">
        <v>33</v>
      </c>
    </row>
    <row r="13" spans="1:7" ht="15.75" customHeight="1" x14ac:dyDescent="0.25">
      <c r="A13" s="3" t="s">
        <v>18</v>
      </c>
      <c r="C13" s="2">
        <v>3283</v>
      </c>
      <c r="E13" s="2">
        <v>3593</v>
      </c>
      <c r="G13" s="3" t="s">
        <v>34</v>
      </c>
    </row>
    <row r="14" spans="1:7" ht="15.75" customHeight="1" x14ac:dyDescent="0.25">
      <c r="A14" s="3" t="s">
        <v>31</v>
      </c>
      <c r="C14" s="3">
        <v>193</v>
      </c>
      <c r="E14" s="3">
        <v>194</v>
      </c>
      <c r="G14" s="3" t="s">
        <v>35</v>
      </c>
    </row>
    <row r="15" spans="1:7" ht="15.75" customHeight="1" x14ac:dyDescent="0.25">
      <c r="A15" s="3" t="s">
        <v>32</v>
      </c>
      <c r="C15" s="3">
        <v>5.9</v>
      </c>
      <c r="E15" s="3">
        <v>5.4</v>
      </c>
    </row>
    <row r="21" ht="12.5" x14ac:dyDescent="0.25"/>
    <row r="22" ht="12.5" x14ac:dyDescent="0.25"/>
    <row r="23" ht="12.5" x14ac:dyDescent="0.25"/>
    <row r="24" ht="12.5" x14ac:dyDescent="0.25"/>
    <row r="25" ht="12.5" x14ac:dyDescent="0.25"/>
    <row r="26" ht="12.5" x14ac:dyDescent="0.25"/>
    <row r="28" ht="12.5" x14ac:dyDescent="0.25"/>
    <row r="29" ht="12.5" x14ac:dyDescent="0.25"/>
    <row r="30" ht="12.5" x14ac:dyDescent="0.25"/>
    <row r="31" ht="12.5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C5FF7-C6CF-4E97-B732-7958AE4D64F6}">
  <sheetPr>
    <outlinePr summaryBelow="0" summaryRight="0"/>
  </sheetPr>
  <dimension ref="A1:G30"/>
  <sheetViews>
    <sheetView zoomScaleNormal="100" workbookViewId="0">
      <selection activeCell="A3" sqref="A3:XFD3"/>
    </sheetView>
  </sheetViews>
  <sheetFormatPr defaultColWidth="14.453125" defaultRowHeight="15.75" customHeight="1" x14ac:dyDescent="0.25"/>
  <cols>
    <col min="9" max="9" width="20.453125" customWidth="1"/>
  </cols>
  <sheetData>
    <row r="1" spans="1:7" ht="15.75" customHeight="1" x14ac:dyDescent="0.25">
      <c r="A1" s="3" t="s">
        <v>30</v>
      </c>
      <c r="B1" s="3"/>
      <c r="C1" s="3"/>
      <c r="D1" s="3"/>
      <c r="E1" s="3"/>
      <c r="F1" s="3"/>
      <c r="G1" s="3"/>
    </row>
    <row r="2" spans="1:7" ht="15.75" customHeight="1" x14ac:dyDescent="0.25">
      <c r="C2" s="3">
        <v>2016</v>
      </c>
      <c r="E2" s="3">
        <v>2015</v>
      </c>
      <c r="G2" s="3" t="s">
        <v>10</v>
      </c>
    </row>
    <row r="3" spans="1:7" ht="15.75" customHeight="1" x14ac:dyDescent="0.25">
      <c r="A3" s="3" t="s">
        <v>27</v>
      </c>
    </row>
    <row r="4" spans="1:7" ht="15.75" customHeight="1" x14ac:dyDescent="0.25">
      <c r="A4" s="3" t="s">
        <v>11</v>
      </c>
      <c r="C4" s="3">
        <v>105</v>
      </c>
      <c r="E4" s="3">
        <v>108</v>
      </c>
      <c r="G4" s="3" t="s">
        <v>36</v>
      </c>
    </row>
    <row r="5" spans="1:7" ht="15.75" customHeight="1" x14ac:dyDescent="0.25">
      <c r="A5" s="3" t="s">
        <v>13</v>
      </c>
      <c r="C5" s="3">
        <v>102</v>
      </c>
      <c r="E5" s="3">
        <v>102</v>
      </c>
      <c r="G5" s="3" t="s">
        <v>37</v>
      </c>
    </row>
    <row r="6" spans="1:7" ht="15.75" customHeight="1" x14ac:dyDescent="0.25">
      <c r="A6" s="3" t="s">
        <v>15</v>
      </c>
      <c r="C6" s="3">
        <v>102</v>
      </c>
      <c r="E6" s="3">
        <v>102</v>
      </c>
      <c r="G6" s="3" t="s">
        <v>37</v>
      </c>
    </row>
    <row r="7" spans="1:7" ht="15.75" customHeight="1" x14ac:dyDescent="0.25">
      <c r="A7" s="3" t="s">
        <v>16</v>
      </c>
      <c r="C7" s="3">
        <v>102</v>
      </c>
      <c r="E7" s="3">
        <v>101</v>
      </c>
      <c r="G7" s="3">
        <f>1.3</f>
        <v>1.3</v>
      </c>
    </row>
    <row r="8" spans="1:7" ht="15.75" customHeight="1" x14ac:dyDescent="0.25">
      <c r="A8" s="3" t="s">
        <v>18</v>
      </c>
      <c r="C8" s="2">
        <v>10005</v>
      </c>
      <c r="E8" s="2">
        <v>9958</v>
      </c>
      <c r="G8" s="3">
        <f>0.5</f>
        <v>0.5</v>
      </c>
    </row>
    <row r="9" spans="1:7" ht="15.75" customHeight="1" x14ac:dyDescent="0.25">
      <c r="A9" s="3" t="s">
        <v>38</v>
      </c>
      <c r="C9" s="3">
        <v>230</v>
      </c>
      <c r="E9" s="3" t="s">
        <v>39</v>
      </c>
      <c r="G9" s="3" t="s">
        <v>22</v>
      </c>
    </row>
    <row r="10" spans="1:7" ht="15.75" customHeight="1" x14ac:dyDescent="0.25">
      <c r="A10" s="3" t="s">
        <v>32</v>
      </c>
      <c r="C10" s="3">
        <v>2.2999999999999998</v>
      </c>
      <c r="E10" s="3">
        <v>0</v>
      </c>
    </row>
    <row r="12" spans="1:7" ht="15.75" customHeight="1" x14ac:dyDescent="0.25">
      <c r="A12" s="3" t="s">
        <v>33</v>
      </c>
    </row>
    <row r="13" spans="1:7" ht="15.75" customHeight="1" x14ac:dyDescent="0.25">
      <c r="A13" s="3" t="s">
        <v>18</v>
      </c>
      <c r="C13" s="2">
        <v>3593</v>
      </c>
      <c r="E13" s="2">
        <v>3775</v>
      </c>
      <c r="G13" s="3" t="s">
        <v>40</v>
      </c>
    </row>
    <row r="14" spans="1:7" ht="15.75" customHeight="1" x14ac:dyDescent="0.25">
      <c r="A14" s="3" t="s">
        <v>38</v>
      </c>
      <c r="C14" s="3">
        <v>194</v>
      </c>
      <c r="E14" s="3">
        <v>283</v>
      </c>
      <c r="G14" s="3" t="s">
        <v>41</v>
      </c>
    </row>
    <row r="15" spans="1:7" ht="15.75" customHeight="1" x14ac:dyDescent="0.25">
      <c r="A15" s="3" t="s">
        <v>32</v>
      </c>
      <c r="C15" s="3">
        <v>5.4</v>
      </c>
      <c r="E15" s="3">
        <v>7.5</v>
      </c>
    </row>
    <row r="21" ht="12.5" x14ac:dyDescent="0.25"/>
    <row r="22" ht="12.5" x14ac:dyDescent="0.25"/>
    <row r="23" ht="12.5" x14ac:dyDescent="0.25"/>
    <row r="24" ht="12.5" x14ac:dyDescent="0.25"/>
    <row r="25" ht="12.5" x14ac:dyDescent="0.25"/>
    <row r="27" ht="12.5" x14ac:dyDescent="0.25"/>
    <row r="28" ht="12.5" x14ac:dyDescent="0.25"/>
    <row r="29" ht="12.5" x14ac:dyDescent="0.25"/>
    <row r="30" ht="12.5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5C526-7DA6-4905-A27A-97EAB28797A5}">
  <sheetPr>
    <outlinePr summaryBelow="0" summaryRight="0"/>
  </sheetPr>
  <dimension ref="A1:G26"/>
  <sheetViews>
    <sheetView zoomScaleNormal="100" workbookViewId="0">
      <selection activeCell="A7" sqref="A7"/>
    </sheetView>
  </sheetViews>
  <sheetFormatPr defaultColWidth="14.453125" defaultRowHeight="15.75" customHeight="1" x14ac:dyDescent="0.25"/>
  <cols>
    <col min="9" max="9" width="20.453125" customWidth="1"/>
  </cols>
  <sheetData>
    <row r="1" spans="1:7" ht="15.75" customHeight="1" x14ac:dyDescent="0.25">
      <c r="A1" s="3" t="s">
        <v>30</v>
      </c>
    </row>
    <row r="2" spans="1:7" ht="15.75" customHeight="1" x14ac:dyDescent="0.25">
      <c r="C2" s="3">
        <v>2015</v>
      </c>
      <c r="E2" s="3">
        <v>2014</v>
      </c>
      <c r="G2" s="3" t="s">
        <v>10</v>
      </c>
    </row>
    <row r="4" spans="1:7" ht="15.75" customHeight="1" x14ac:dyDescent="0.25">
      <c r="A4" s="3" t="s">
        <v>11</v>
      </c>
      <c r="C4" s="3">
        <v>108</v>
      </c>
      <c r="E4" s="3">
        <v>122</v>
      </c>
      <c r="G4" s="3" t="s">
        <v>42</v>
      </c>
    </row>
    <row r="5" spans="1:7" ht="15.75" customHeight="1" x14ac:dyDescent="0.25">
      <c r="A5" s="3" t="s">
        <v>13</v>
      </c>
      <c r="C5" s="3">
        <v>102</v>
      </c>
      <c r="E5" s="3">
        <v>120</v>
      </c>
      <c r="G5" s="3" t="s">
        <v>43</v>
      </c>
    </row>
    <row r="6" spans="1:7" ht="15.75" customHeight="1" x14ac:dyDescent="0.25">
      <c r="A6" s="3" t="s">
        <v>15</v>
      </c>
      <c r="C6" s="3">
        <v>102</v>
      </c>
      <c r="E6" s="3">
        <v>120</v>
      </c>
      <c r="G6" s="3" t="s">
        <v>43</v>
      </c>
    </row>
    <row r="7" spans="1:7" ht="15.75" customHeight="1" x14ac:dyDescent="0.25">
      <c r="A7" s="3" t="s">
        <v>16</v>
      </c>
      <c r="C7" s="3">
        <v>101</v>
      </c>
      <c r="E7" s="3">
        <v>116</v>
      </c>
      <c r="G7" s="3" t="s">
        <v>44</v>
      </c>
    </row>
    <row r="8" spans="1:7" ht="15.75" customHeight="1" x14ac:dyDescent="0.25">
      <c r="A8" s="3" t="s">
        <v>18</v>
      </c>
      <c r="C8" s="2">
        <v>13702</v>
      </c>
      <c r="E8" s="2">
        <v>14286</v>
      </c>
      <c r="G8" s="3" t="s">
        <v>45</v>
      </c>
    </row>
    <row r="9" spans="1:7" ht="15.75" customHeight="1" x14ac:dyDescent="0.25">
      <c r="A9" s="3" t="s">
        <v>38</v>
      </c>
      <c r="C9" s="3">
        <v>277</v>
      </c>
      <c r="E9" s="3">
        <v>384</v>
      </c>
      <c r="G9" s="3" t="s">
        <v>46</v>
      </c>
    </row>
    <row r="10" spans="1:7" ht="15.75" customHeight="1" x14ac:dyDescent="0.25">
      <c r="A10" s="3" t="s">
        <v>32</v>
      </c>
      <c r="C10" s="3">
        <v>2</v>
      </c>
      <c r="E10" s="3">
        <v>2.7</v>
      </c>
    </row>
    <row r="22" ht="12.5" x14ac:dyDescent="0.25"/>
    <row r="23" ht="12.5" x14ac:dyDescent="0.25"/>
    <row r="24" ht="12.5" x14ac:dyDescent="0.25"/>
    <row r="25" ht="12.5" x14ac:dyDescent="0.25"/>
    <row r="26" ht="12.5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0DC8B-E947-4DCC-B58A-C74D0BB038BE}">
  <sheetPr>
    <outlinePr summaryBelow="0" summaryRight="0"/>
  </sheetPr>
  <dimension ref="A1:G26"/>
  <sheetViews>
    <sheetView zoomScaleNormal="100" workbookViewId="0">
      <selection activeCell="A7" sqref="A7"/>
    </sheetView>
  </sheetViews>
  <sheetFormatPr defaultColWidth="14.453125" defaultRowHeight="15.75" customHeight="1" x14ac:dyDescent="0.25"/>
  <cols>
    <col min="9" max="9" width="20.453125" customWidth="1"/>
  </cols>
  <sheetData>
    <row r="1" spans="1:7" ht="15.75" customHeight="1" x14ac:dyDescent="0.25">
      <c r="A1" s="3" t="s">
        <v>30</v>
      </c>
    </row>
    <row r="2" spans="1:7" ht="15.75" customHeight="1" x14ac:dyDescent="0.25">
      <c r="C2" s="3">
        <v>2014</v>
      </c>
      <c r="E2" s="3">
        <v>2013</v>
      </c>
      <c r="G2" s="3" t="s">
        <v>10</v>
      </c>
    </row>
    <row r="4" spans="1:7" ht="15.75" customHeight="1" x14ac:dyDescent="0.25">
      <c r="A4" s="3" t="s">
        <v>11</v>
      </c>
      <c r="C4" s="3">
        <v>122</v>
      </c>
      <c r="E4" s="3">
        <v>138</v>
      </c>
      <c r="G4" s="3" t="s">
        <v>47</v>
      </c>
    </row>
    <row r="5" spans="1:7" ht="15.75" customHeight="1" x14ac:dyDescent="0.25">
      <c r="A5" s="3" t="s">
        <v>13</v>
      </c>
      <c r="C5" s="3">
        <v>120</v>
      </c>
      <c r="E5" s="3">
        <v>140</v>
      </c>
      <c r="G5" s="3" t="s">
        <v>19</v>
      </c>
    </row>
    <row r="6" spans="1:7" ht="15.75" customHeight="1" x14ac:dyDescent="0.25">
      <c r="A6" s="3" t="s">
        <v>15</v>
      </c>
      <c r="C6" s="3">
        <v>120</v>
      </c>
      <c r="E6" s="3">
        <v>140</v>
      </c>
      <c r="G6" s="3" t="s">
        <v>19</v>
      </c>
    </row>
    <row r="7" spans="1:7" ht="15.75" customHeight="1" x14ac:dyDescent="0.25">
      <c r="A7" s="3" t="s">
        <v>16</v>
      </c>
      <c r="C7" s="3">
        <v>116</v>
      </c>
      <c r="E7" s="3">
        <v>141</v>
      </c>
      <c r="G7" s="3" t="s">
        <v>48</v>
      </c>
    </row>
    <row r="8" spans="1:7" ht="15.75" customHeight="1" x14ac:dyDescent="0.25">
      <c r="A8" s="3" t="s">
        <v>18</v>
      </c>
      <c r="C8" s="2">
        <v>14286</v>
      </c>
      <c r="E8" s="2">
        <v>15861</v>
      </c>
      <c r="G8" s="3" t="s">
        <v>49</v>
      </c>
    </row>
    <row r="9" spans="1:7" ht="15.75" customHeight="1" x14ac:dyDescent="0.25">
      <c r="A9" s="3" t="s">
        <v>50</v>
      </c>
      <c r="C9" s="3">
        <v>384</v>
      </c>
      <c r="E9" s="3">
        <v>319</v>
      </c>
      <c r="G9" s="3">
        <f>20.2</f>
        <v>20.2</v>
      </c>
    </row>
    <row r="10" spans="1:7" ht="15.75" customHeight="1" x14ac:dyDescent="0.25">
      <c r="A10" s="3" t="s">
        <v>32</v>
      </c>
      <c r="C10" s="3">
        <v>2.7</v>
      </c>
      <c r="E10" s="3">
        <v>2</v>
      </c>
    </row>
    <row r="22" ht="12.5" x14ac:dyDescent="0.25"/>
    <row r="23" ht="12.5" x14ac:dyDescent="0.25"/>
    <row r="24" ht="12.5" x14ac:dyDescent="0.25"/>
    <row r="25" ht="12.5" x14ac:dyDescent="0.25"/>
    <row r="26" ht="12.5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C4CE0-A660-46A6-BBED-24A5564717A5}">
  <sheetPr>
    <outlinePr summaryBelow="0" summaryRight="0"/>
  </sheetPr>
  <dimension ref="A1:G25"/>
  <sheetViews>
    <sheetView zoomScaleNormal="100" workbookViewId="0">
      <selection activeCell="A7" sqref="A7"/>
    </sheetView>
  </sheetViews>
  <sheetFormatPr defaultColWidth="14.453125" defaultRowHeight="15.75" customHeight="1" x14ac:dyDescent="0.25"/>
  <cols>
    <col min="9" max="9" width="20.453125" customWidth="1"/>
  </cols>
  <sheetData>
    <row r="1" spans="1:7" ht="15.75" customHeight="1" x14ac:dyDescent="0.25">
      <c r="A1" s="3" t="s">
        <v>30</v>
      </c>
    </row>
    <row r="2" spans="1:7" ht="15.75" customHeight="1" x14ac:dyDescent="0.25">
      <c r="C2" s="3">
        <v>2013</v>
      </c>
      <c r="E2" s="3" t="s">
        <v>51</v>
      </c>
      <c r="G2" s="3" t="s">
        <v>10</v>
      </c>
    </row>
    <row r="4" spans="1:7" ht="15.75" customHeight="1" x14ac:dyDescent="0.25">
      <c r="A4" s="3" t="s">
        <v>11</v>
      </c>
      <c r="C4" s="3">
        <v>138</v>
      </c>
      <c r="E4" s="3">
        <v>135</v>
      </c>
      <c r="G4" s="3">
        <f>2.4</f>
        <v>2.4</v>
      </c>
    </row>
    <row r="5" spans="1:7" ht="15.75" customHeight="1" x14ac:dyDescent="0.25">
      <c r="A5" s="3" t="s">
        <v>13</v>
      </c>
      <c r="C5" s="3">
        <v>140</v>
      </c>
      <c r="E5" s="3">
        <v>134</v>
      </c>
      <c r="G5" s="3">
        <f t="shared" ref="G5:G6" si="0">4.5</f>
        <v>4.5</v>
      </c>
    </row>
    <row r="6" spans="1:7" ht="15.75" customHeight="1" x14ac:dyDescent="0.25">
      <c r="A6" s="3" t="s">
        <v>15</v>
      </c>
      <c r="C6" s="3">
        <v>140</v>
      </c>
      <c r="E6" s="3">
        <v>134</v>
      </c>
      <c r="G6" s="3">
        <f t="shared" si="0"/>
        <v>4.5</v>
      </c>
    </row>
    <row r="7" spans="1:7" ht="15.75" customHeight="1" x14ac:dyDescent="0.25">
      <c r="A7" s="3" t="s">
        <v>16</v>
      </c>
      <c r="C7" s="3">
        <v>141</v>
      </c>
      <c r="E7" s="3">
        <v>124</v>
      </c>
      <c r="G7" s="3">
        <f>13.6</f>
        <v>13.6</v>
      </c>
    </row>
    <row r="8" spans="1:7" ht="15.75" customHeight="1" x14ac:dyDescent="0.25">
      <c r="A8" s="3" t="s">
        <v>18</v>
      </c>
      <c r="C8" s="2">
        <v>15861</v>
      </c>
      <c r="E8" s="2">
        <v>15999</v>
      </c>
      <c r="G8" s="3" t="s">
        <v>52</v>
      </c>
    </row>
    <row r="9" spans="1:7" ht="15.75" customHeight="1" x14ac:dyDescent="0.25">
      <c r="A9" s="3" t="s">
        <v>50</v>
      </c>
      <c r="C9" s="3">
        <v>319</v>
      </c>
      <c r="E9" s="3">
        <v>813</v>
      </c>
      <c r="G9" s="3" t="s">
        <v>53</v>
      </c>
    </row>
    <row r="10" spans="1:7" ht="15.75" customHeight="1" x14ac:dyDescent="0.25">
      <c r="A10" s="3" t="s">
        <v>32</v>
      </c>
      <c r="C10" s="3">
        <v>2</v>
      </c>
      <c r="E10" s="3">
        <v>5.0999999999999996</v>
      </c>
    </row>
    <row r="22" ht="12.5" x14ac:dyDescent="0.25"/>
    <row r="23" ht="12.5" x14ac:dyDescent="0.25"/>
    <row r="24" ht="12.5" x14ac:dyDescent="0.25"/>
    <row r="25" ht="12.5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BDF4E-285B-4D95-8E0B-4FB2B0FC69A4}">
  <sheetPr>
    <outlinePr summaryBelow="0" summaryRight="0"/>
  </sheetPr>
  <dimension ref="A1:E24"/>
  <sheetViews>
    <sheetView zoomScaleNormal="100" workbookViewId="0">
      <selection activeCell="A3" sqref="A3:XFD3"/>
    </sheetView>
  </sheetViews>
  <sheetFormatPr defaultColWidth="14.453125" defaultRowHeight="15.75" customHeight="1" x14ac:dyDescent="0.25"/>
  <cols>
    <col min="9" max="9" width="20.453125" customWidth="1"/>
  </cols>
  <sheetData>
    <row r="1" spans="1:5" ht="15.75" customHeight="1" x14ac:dyDescent="0.25">
      <c r="A1" s="3" t="s">
        <v>30</v>
      </c>
    </row>
    <row r="2" spans="1:5" ht="15.75" customHeight="1" x14ac:dyDescent="0.25">
      <c r="C2" s="3">
        <v>2012</v>
      </c>
      <c r="E2" s="3" t="s">
        <v>54</v>
      </c>
    </row>
    <row r="3" spans="1:5" ht="15.75" customHeight="1" x14ac:dyDescent="0.25">
      <c r="C3" s="3"/>
      <c r="E3" s="3"/>
    </row>
    <row r="4" spans="1:5" ht="15.75" customHeight="1" x14ac:dyDescent="0.25">
      <c r="A4" s="3" t="s">
        <v>11</v>
      </c>
      <c r="C4" s="3">
        <v>135</v>
      </c>
      <c r="E4" s="3">
        <v>23</v>
      </c>
    </row>
    <row r="5" spans="1:5" ht="15.75" customHeight="1" x14ac:dyDescent="0.25">
      <c r="A5" s="3" t="s">
        <v>13</v>
      </c>
      <c r="C5" s="3">
        <v>134</v>
      </c>
      <c r="E5" s="3">
        <v>25</v>
      </c>
    </row>
    <row r="6" spans="1:5" ht="15.75" customHeight="1" x14ac:dyDescent="0.25">
      <c r="A6" s="3" t="s">
        <v>15</v>
      </c>
      <c r="C6" s="3">
        <v>134</v>
      </c>
      <c r="E6" s="3">
        <v>25</v>
      </c>
    </row>
    <row r="7" spans="1:5" ht="15.75" customHeight="1" x14ac:dyDescent="0.25">
      <c r="A7" s="3" t="s">
        <v>16</v>
      </c>
      <c r="C7" s="3">
        <v>124</v>
      </c>
      <c r="E7" s="3">
        <v>24</v>
      </c>
    </row>
    <row r="8" spans="1:5" ht="15.75" customHeight="1" x14ac:dyDescent="0.25">
      <c r="A8" s="3" t="s">
        <v>18</v>
      </c>
      <c r="C8" s="2">
        <v>15999</v>
      </c>
      <c r="E8" s="2">
        <v>2652</v>
      </c>
    </row>
    <row r="9" spans="1:5" ht="15.75" customHeight="1" x14ac:dyDescent="0.25">
      <c r="A9" s="3" t="s">
        <v>50</v>
      </c>
      <c r="C9" s="3">
        <v>808</v>
      </c>
      <c r="E9" s="3">
        <v>193</v>
      </c>
    </row>
    <row r="10" spans="1:5" ht="15.75" customHeight="1" x14ac:dyDescent="0.25">
      <c r="A10" s="3" t="s">
        <v>32</v>
      </c>
      <c r="C10" s="3">
        <v>5</v>
      </c>
      <c r="E10" s="3">
        <v>7.3</v>
      </c>
    </row>
    <row r="23" ht="12.5" x14ac:dyDescent="0.25"/>
    <row r="24" ht="12.5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1DEB5-202E-4352-B028-304E7BA7AE9B}">
  <sheetPr>
    <outlinePr summaryBelow="0" summaryRight="0"/>
  </sheetPr>
  <dimension ref="A1:C23"/>
  <sheetViews>
    <sheetView zoomScaleNormal="100" workbookViewId="0">
      <selection activeCell="G15" sqref="G15"/>
    </sheetView>
  </sheetViews>
  <sheetFormatPr defaultColWidth="14.453125" defaultRowHeight="15.75" customHeight="1" x14ac:dyDescent="0.25"/>
  <cols>
    <col min="9" max="9" width="20.453125" customWidth="1"/>
  </cols>
  <sheetData>
    <row r="1" spans="1:3" ht="15.75" customHeight="1" x14ac:dyDescent="0.25">
      <c r="A1" s="3" t="s">
        <v>30</v>
      </c>
    </row>
    <row r="2" spans="1:3" ht="15.75" customHeight="1" x14ac:dyDescent="0.25">
      <c r="C2" s="3" t="s">
        <v>54</v>
      </c>
    </row>
    <row r="3" spans="1:3" ht="15.75" customHeight="1" x14ac:dyDescent="0.25">
      <c r="C3" s="3"/>
    </row>
    <row r="4" spans="1:3" ht="15.75" customHeight="1" x14ac:dyDescent="0.25">
      <c r="A4" s="3" t="s">
        <v>13</v>
      </c>
      <c r="C4" s="2">
        <v>24750</v>
      </c>
    </row>
    <row r="5" spans="1:3" ht="15.75" customHeight="1" x14ac:dyDescent="0.25">
      <c r="A5" s="3" t="s">
        <v>15</v>
      </c>
      <c r="C5" s="2">
        <v>24750</v>
      </c>
    </row>
    <row r="6" spans="1:3" ht="15.75" customHeight="1" x14ac:dyDescent="0.25">
      <c r="A6" s="3" t="s">
        <v>16</v>
      </c>
      <c r="C6" s="2">
        <v>23717</v>
      </c>
    </row>
    <row r="7" spans="1:3" ht="15.75" customHeight="1" x14ac:dyDescent="0.25">
      <c r="A7" s="3" t="s">
        <v>18</v>
      </c>
      <c r="C7" s="2">
        <v>2652</v>
      </c>
    </row>
    <row r="8" spans="1:3" ht="15.75" customHeight="1" x14ac:dyDescent="0.25">
      <c r="A8" s="3" t="s">
        <v>50</v>
      </c>
      <c r="C8" s="3">
        <v>193</v>
      </c>
    </row>
    <row r="9" spans="1:3" ht="15.75" customHeight="1" x14ac:dyDescent="0.25">
      <c r="A9" s="3" t="s">
        <v>32</v>
      </c>
      <c r="C9" s="3">
        <v>7.3</v>
      </c>
    </row>
    <row r="23" ht="12.5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EFF56-DAC7-4250-ADB8-D64EA76469C4}">
  <dimension ref="C21:M28"/>
  <sheetViews>
    <sheetView topLeftCell="A13" workbookViewId="0">
      <selection activeCell="I32" sqref="I32"/>
    </sheetView>
  </sheetViews>
  <sheetFormatPr defaultRowHeight="12.5" x14ac:dyDescent="0.25"/>
  <sheetData>
    <row r="21" spans="3:13" x14ac:dyDescent="0.25">
      <c r="D21">
        <v>2011</v>
      </c>
      <c r="E21">
        <v>2012</v>
      </c>
      <c r="F21">
        <v>2013</v>
      </c>
      <c r="G21">
        <v>2014</v>
      </c>
      <c r="H21">
        <v>2015</v>
      </c>
      <c r="I21">
        <v>2016</v>
      </c>
      <c r="J21">
        <v>2017</v>
      </c>
      <c r="K21">
        <v>2018</v>
      </c>
      <c r="L21">
        <v>2019</v>
      </c>
      <c r="M21">
        <v>2020</v>
      </c>
    </row>
    <row r="22" spans="3:13" x14ac:dyDescent="0.25">
      <c r="C22" t="s">
        <v>2</v>
      </c>
      <c r="D22" s="29">
        <v>20571</v>
      </c>
      <c r="E22" s="29">
        <v>108417</v>
      </c>
      <c r="F22" s="29">
        <v>125423</v>
      </c>
      <c r="G22" s="29">
        <v>104412</v>
      </c>
      <c r="H22" s="29">
        <v>90581</v>
      </c>
      <c r="I22" s="29">
        <v>91902</v>
      </c>
      <c r="J22" s="29">
        <v>100780</v>
      </c>
      <c r="K22" s="29">
        <v>114556</v>
      </c>
      <c r="L22" s="29">
        <v>111839</v>
      </c>
      <c r="M22" s="29">
        <v>89191</v>
      </c>
    </row>
    <row r="23" spans="3:13" x14ac:dyDescent="0.25">
      <c r="D23" s="29"/>
      <c r="E23" s="29"/>
      <c r="F23" s="29"/>
      <c r="G23" s="29"/>
      <c r="H23" s="29"/>
      <c r="I23" s="29"/>
      <c r="J23" s="29"/>
      <c r="K23" s="29"/>
      <c r="L23" s="29"/>
      <c r="M23" s="29"/>
    </row>
    <row r="24" spans="3:13" x14ac:dyDescent="0.25">
      <c r="C24" t="s">
        <v>4</v>
      </c>
      <c r="D24" s="29">
        <v>3146</v>
      </c>
      <c r="E24" s="29">
        <v>15887</v>
      </c>
      <c r="F24" s="29">
        <v>15788</v>
      </c>
      <c r="G24" s="29">
        <v>11660</v>
      </c>
      <c r="H24" s="29">
        <v>10244</v>
      </c>
      <c r="I24" s="29">
        <v>10225</v>
      </c>
      <c r="J24" s="29">
        <v>10890</v>
      </c>
      <c r="K24" s="29">
        <v>14445</v>
      </c>
      <c r="L24" s="29">
        <v>13668</v>
      </c>
      <c r="M24" s="29">
        <v>11299</v>
      </c>
    </row>
    <row r="25" spans="3:13" x14ac:dyDescent="0.25">
      <c r="D25" s="29"/>
      <c r="E25" s="29"/>
      <c r="F25" s="29"/>
      <c r="G25" s="29"/>
      <c r="H25" s="29"/>
      <c r="I25" s="29"/>
      <c r="J25" s="29"/>
      <c r="K25" s="29"/>
      <c r="L25" s="29"/>
      <c r="M25" s="29"/>
    </row>
    <row r="26" spans="3:13" x14ac:dyDescent="0.25">
      <c r="C26" t="s">
        <v>6</v>
      </c>
      <c r="D26" s="29"/>
      <c r="E26" s="29"/>
      <c r="F26" s="29"/>
      <c r="G26" s="29"/>
      <c r="H26" s="29"/>
      <c r="I26" s="29"/>
      <c r="J26" s="29">
        <v>3891</v>
      </c>
      <c r="K26" s="29">
        <v>9043</v>
      </c>
      <c r="L26" s="29">
        <v>15903</v>
      </c>
      <c r="M26" s="29">
        <v>18340</v>
      </c>
    </row>
    <row r="27" spans="3:13" x14ac:dyDescent="0.25">
      <c r="D27" s="29"/>
      <c r="E27" s="29"/>
      <c r="F27" s="29"/>
      <c r="G27" s="29"/>
      <c r="H27" s="29"/>
      <c r="I27" s="29"/>
      <c r="J27" s="29"/>
      <c r="K27" s="29"/>
      <c r="L27" s="29"/>
      <c r="M27" s="29"/>
    </row>
    <row r="28" spans="3:13" x14ac:dyDescent="0.25">
      <c r="C28" t="s">
        <v>55</v>
      </c>
      <c r="D28" s="29">
        <v>23717</v>
      </c>
      <c r="E28" s="29">
        <v>124304</v>
      </c>
      <c r="F28" s="29">
        <v>141211</v>
      </c>
      <c r="G28" s="29">
        <v>116072</v>
      </c>
      <c r="H28" s="29">
        <v>100825</v>
      </c>
      <c r="I28" s="29">
        <v>102127</v>
      </c>
      <c r="J28" s="29">
        <v>115561</v>
      </c>
      <c r="K28" s="29">
        <v>138044</v>
      </c>
      <c r="L28" s="29">
        <v>141410</v>
      </c>
      <c r="M28" s="29">
        <v>118830</v>
      </c>
    </row>
  </sheetData>
  <dataConsolidate leftLabels="1" topLabels="1">
    <dataRefs count="10">
      <dataRef ref="A1:K10" sheet="2011 (3)"/>
      <dataRef ref="A1:K10" sheet="2012 (3)"/>
      <dataRef ref="A1:K10" sheet="2013 (3)"/>
      <dataRef ref="A1:K10" sheet="2014 (3)"/>
      <dataRef ref="A1:K10" sheet="2015 (3)"/>
      <dataRef ref="A1:K10" sheet="2016 (3)"/>
      <dataRef ref="A1:K10" sheet="2017 (3)"/>
      <dataRef ref="A1:K10" sheet="2018 (3)"/>
      <dataRef ref="A1:K10" sheet="2019 (3)"/>
      <dataRef ref="A1:K10" sheet="2020 (3)"/>
    </dataRefs>
  </dataConsolidate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1FE30-7148-4804-A952-12A68FB76E6D}">
  <sheetPr>
    <outlinePr summaryBelow="0" summaryRight="0"/>
  </sheetPr>
  <dimension ref="A1:K30"/>
  <sheetViews>
    <sheetView zoomScaleNormal="100" workbookViewId="0">
      <selection activeCell="G4" sqref="G4"/>
    </sheetView>
  </sheetViews>
  <sheetFormatPr defaultColWidth="14.453125" defaultRowHeight="15.75" customHeight="1" x14ac:dyDescent="0.25"/>
  <cols>
    <col min="2" max="7" width="14.453125" style="24"/>
    <col min="8" max="8" width="20.453125" style="24" customWidth="1"/>
    <col min="9" max="10" width="14.453125" style="24"/>
    <col min="11" max="11" width="14.453125" style="27"/>
  </cols>
  <sheetData>
    <row r="1" spans="1:11" ht="15.75" customHeight="1" x14ac:dyDescent="0.25">
      <c r="A1" s="3" t="s">
        <v>1</v>
      </c>
      <c r="D1" s="25"/>
      <c r="K1" s="26">
        <v>2020</v>
      </c>
    </row>
    <row r="3" spans="1:11" ht="15.75" customHeight="1" x14ac:dyDescent="0.25">
      <c r="A3" s="3" t="s">
        <v>2</v>
      </c>
      <c r="D3" s="25"/>
      <c r="H3" s="25"/>
      <c r="J3" s="25"/>
      <c r="K3" s="26">
        <v>89191</v>
      </c>
    </row>
    <row r="4" spans="1:11" ht="15.75" customHeight="1" x14ac:dyDescent="0.25">
      <c r="A4" s="3" t="s">
        <v>4</v>
      </c>
      <c r="D4" s="25"/>
      <c r="H4" s="25"/>
      <c r="J4" s="25"/>
      <c r="K4" s="26">
        <v>11299</v>
      </c>
    </row>
    <row r="5" spans="1:11" ht="15.75" customHeight="1" x14ac:dyDescent="0.25">
      <c r="A5" s="3" t="s">
        <v>6</v>
      </c>
      <c r="D5" s="25"/>
      <c r="H5" s="25"/>
      <c r="J5" s="25"/>
      <c r="K5" s="26">
        <v>18340</v>
      </c>
    </row>
    <row r="6" spans="1:11" ht="15.75" customHeight="1" x14ac:dyDescent="0.25">
      <c r="A6" s="4" t="s">
        <v>55</v>
      </c>
      <c r="D6" s="25"/>
      <c r="H6" s="25"/>
      <c r="J6" s="25"/>
      <c r="K6" s="26">
        <v>118830</v>
      </c>
    </row>
    <row r="9" spans="1:11" ht="15.75" customHeight="1" x14ac:dyDescent="0.25">
      <c r="A9" s="3"/>
      <c r="C9" s="25"/>
      <c r="D9" s="25"/>
      <c r="E9" s="25"/>
      <c r="F9" s="25"/>
      <c r="K9" s="26"/>
    </row>
    <row r="10" spans="1:11" ht="15.75" customHeight="1" x14ac:dyDescent="0.25">
      <c r="A10" s="3"/>
      <c r="C10" s="25"/>
      <c r="D10" s="25"/>
      <c r="E10" s="25"/>
      <c r="F10" s="25"/>
      <c r="K10" s="26"/>
    </row>
    <row r="11" spans="1:11" ht="15.75" customHeight="1" x14ac:dyDescent="0.25">
      <c r="A11" s="3"/>
      <c r="C11" s="25"/>
      <c r="D11" s="25"/>
      <c r="E11" s="25"/>
      <c r="F11" s="25"/>
      <c r="K11" s="26"/>
    </row>
    <row r="12" spans="1:11" ht="15.75" customHeight="1" x14ac:dyDescent="0.25">
      <c r="A12" s="3"/>
      <c r="C12" s="25"/>
      <c r="D12" s="25"/>
      <c r="E12" s="25"/>
      <c r="F12" s="25"/>
      <c r="K12" s="26"/>
    </row>
    <row r="13" spans="1:11" ht="15.75" customHeight="1" x14ac:dyDescent="0.25">
      <c r="A13" s="3"/>
      <c r="C13" s="25"/>
      <c r="D13" s="25"/>
      <c r="E13" s="25"/>
      <c r="F13" s="25"/>
      <c r="K13" s="26"/>
    </row>
    <row r="14" spans="1:11" ht="15.75" customHeight="1" x14ac:dyDescent="0.25">
      <c r="A14" s="3"/>
      <c r="C14" s="25"/>
      <c r="D14" s="25"/>
      <c r="E14" s="25"/>
      <c r="F14" s="25"/>
      <c r="K14" s="26"/>
    </row>
    <row r="15" spans="1:11" ht="15.75" customHeight="1" x14ac:dyDescent="0.25">
      <c r="A15" s="3"/>
      <c r="C15" s="25"/>
      <c r="D15" s="25"/>
      <c r="E15" s="25"/>
      <c r="F15" s="25"/>
      <c r="K15" s="26"/>
    </row>
    <row r="16" spans="1:11" ht="15.75" customHeight="1" x14ac:dyDescent="0.25">
      <c r="A16" s="3"/>
      <c r="C16" s="25"/>
      <c r="D16" s="25"/>
      <c r="E16" s="25"/>
      <c r="F16" s="25"/>
      <c r="K16" s="26"/>
    </row>
    <row r="17" spans="1:11" ht="15.75" customHeight="1" x14ac:dyDescent="0.25">
      <c r="A17" s="3"/>
      <c r="C17" s="25"/>
      <c r="D17" s="25"/>
      <c r="E17" s="25"/>
      <c r="F17" s="25"/>
      <c r="K17" s="26"/>
    </row>
    <row r="18" spans="1:11" ht="15.75" customHeight="1" x14ac:dyDescent="0.25">
      <c r="A18" s="3"/>
      <c r="C18" s="25"/>
      <c r="D18" s="25"/>
      <c r="E18" s="25"/>
      <c r="F18" s="25"/>
      <c r="K18" s="26"/>
    </row>
    <row r="19" spans="1:11" ht="15.75" customHeight="1" x14ac:dyDescent="0.25">
      <c r="A19" s="3"/>
      <c r="C19" s="25"/>
      <c r="D19" s="25"/>
      <c r="E19" s="25"/>
      <c r="F19" s="25"/>
      <c r="K19" s="26"/>
    </row>
    <row r="20" spans="1:11" ht="15.75" customHeight="1" x14ac:dyDescent="0.25">
      <c r="A20" s="3"/>
      <c r="C20" s="25"/>
      <c r="D20" s="25"/>
      <c r="E20" s="25"/>
      <c r="F20" s="25"/>
      <c r="K20" s="26"/>
    </row>
    <row r="21" spans="1:11" ht="12.5" x14ac:dyDescent="0.25">
      <c r="A21" s="3"/>
      <c r="C21" s="25"/>
      <c r="D21" s="25"/>
      <c r="E21" s="25"/>
      <c r="F21" s="25"/>
      <c r="K21" s="26"/>
    </row>
    <row r="22" spans="1:11" ht="12.5" x14ac:dyDescent="0.25">
      <c r="D22" s="25"/>
      <c r="F22" s="25"/>
      <c r="K22" s="26"/>
    </row>
    <row r="24" spans="1:11" ht="12.5" x14ac:dyDescent="0.25">
      <c r="A24" s="3"/>
      <c r="D24" s="25"/>
      <c r="F24" s="25"/>
      <c r="K24" s="26"/>
    </row>
    <row r="25" spans="1:11" ht="12.5" x14ac:dyDescent="0.25">
      <c r="A25" s="3"/>
      <c r="D25" s="25"/>
      <c r="F25" s="25"/>
      <c r="K25" s="26"/>
    </row>
    <row r="26" spans="1:11" ht="12.5" x14ac:dyDescent="0.25">
      <c r="A26" s="3"/>
      <c r="D26" s="25"/>
      <c r="F26" s="25"/>
      <c r="K26" s="26"/>
    </row>
    <row r="27" spans="1:11" ht="12.5" x14ac:dyDescent="0.25">
      <c r="A27" s="3"/>
      <c r="D27" s="25"/>
      <c r="F27" s="25"/>
      <c r="K27" s="26"/>
    </row>
    <row r="28" spans="1:11" ht="12.5" x14ac:dyDescent="0.25">
      <c r="A28" s="3"/>
      <c r="D28" s="25"/>
      <c r="F28" s="25"/>
      <c r="K28" s="26"/>
    </row>
    <row r="29" spans="1:11" ht="12.5" x14ac:dyDescent="0.25">
      <c r="A29" s="3"/>
      <c r="D29" s="25"/>
      <c r="F29" s="25"/>
      <c r="K29" s="26"/>
    </row>
    <row r="30" spans="1:11" ht="12.5" x14ac:dyDescent="0.25">
      <c r="A30" s="3"/>
      <c r="D30" s="25"/>
      <c r="K30" s="26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E65DC-540C-4C09-9ABA-268B3F53677E}">
  <sheetPr>
    <outlinePr summaryBelow="0" summaryRight="0"/>
  </sheetPr>
  <dimension ref="A1:K26"/>
  <sheetViews>
    <sheetView zoomScaleNormal="100" workbookViewId="0">
      <selection activeCell="G4" sqref="G4"/>
    </sheetView>
  </sheetViews>
  <sheetFormatPr defaultColWidth="14.453125" defaultRowHeight="15.75" customHeight="1" x14ac:dyDescent="0.25"/>
  <cols>
    <col min="2" max="7" width="14.453125" style="24"/>
    <col min="8" max="8" width="20.453125" style="24" customWidth="1"/>
    <col min="9" max="9" width="14.453125" style="24"/>
    <col min="10" max="10" width="14.453125" style="27"/>
    <col min="11" max="11" width="14.453125" style="24"/>
  </cols>
  <sheetData>
    <row r="1" spans="1:11" ht="15.75" customHeight="1" x14ac:dyDescent="0.25">
      <c r="A1" s="3" t="s">
        <v>1</v>
      </c>
      <c r="D1" s="25"/>
      <c r="J1" s="26">
        <v>2019</v>
      </c>
    </row>
    <row r="3" spans="1:11" ht="15.75" customHeight="1" x14ac:dyDescent="0.25">
      <c r="A3" s="3" t="s">
        <v>2</v>
      </c>
      <c r="D3" s="25"/>
      <c r="H3" s="25"/>
      <c r="J3" s="26">
        <v>111839</v>
      </c>
      <c r="K3" s="28"/>
    </row>
    <row r="4" spans="1:11" ht="15.75" customHeight="1" x14ac:dyDescent="0.25">
      <c r="A4" s="3" t="s">
        <v>4</v>
      </c>
      <c r="D4" s="25"/>
      <c r="H4" s="25"/>
      <c r="J4" s="26">
        <v>13668</v>
      </c>
      <c r="K4" s="28"/>
    </row>
    <row r="5" spans="1:11" ht="15.75" customHeight="1" x14ac:dyDescent="0.25">
      <c r="A5" s="3" t="s">
        <v>6</v>
      </c>
      <c r="D5" s="25"/>
      <c r="H5" s="25"/>
      <c r="J5" s="26">
        <v>15903</v>
      </c>
      <c r="K5" s="28"/>
    </row>
    <row r="6" spans="1:11" ht="15.75" customHeight="1" x14ac:dyDescent="0.25">
      <c r="A6" s="4" t="s">
        <v>55</v>
      </c>
      <c r="D6" s="25"/>
      <c r="H6" s="25"/>
      <c r="J6" s="26">
        <v>141410</v>
      </c>
      <c r="K6" s="28"/>
    </row>
    <row r="9" spans="1:11" ht="15.75" customHeight="1" x14ac:dyDescent="0.25">
      <c r="A9" s="3"/>
      <c r="C9" s="25"/>
      <c r="D9" s="25"/>
      <c r="E9" s="25"/>
      <c r="F9" s="25"/>
      <c r="J9" s="26"/>
    </row>
    <row r="10" spans="1:11" ht="15.75" customHeight="1" x14ac:dyDescent="0.25">
      <c r="A10" s="3"/>
      <c r="C10" s="25"/>
      <c r="D10" s="25"/>
      <c r="E10" s="25"/>
      <c r="F10" s="25"/>
      <c r="J10" s="26"/>
    </row>
    <row r="11" spans="1:11" ht="15.75" customHeight="1" x14ac:dyDescent="0.25">
      <c r="A11" s="3"/>
      <c r="C11" s="25"/>
      <c r="D11" s="25"/>
      <c r="E11" s="25"/>
      <c r="F11" s="25"/>
      <c r="J11" s="26"/>
    </row>
    <row r="12" spans="1:11" ht="15.75" customHeight="1" x14ac:dyDescent="0.25">
      <c r="A12" s="3"/>
      <c r="C12" s="25"/>
      <c r="D12" s="25"/>
      <c r="E12" s="25"/>
      <c r="F12" s="25"/>
      <c r="J12" s="26"/>
    </row>
    <row r="13" spans="1:11" ht="15.75" customHeight="1" x14ac:dyDescent="0.25">
      <c r="A13" s="3"/>
      <c r="C13" s="25"/>
      <c r="D13" s="25"/>
      <c r="E13" s="25"/>
      <c r="F13" s="25"/>
      <c r="J13" s="26"/>
    </row>
    <row r="14" spans="1:11" ht="15.75" customHeight="1" x14ac:dyDescent="0.25">
      <c r="A14" s="3"/>
      <c r="C14" s="25"/>
      <c r="D14" s="25"/>
      <c r="E14" s="25"/>
      <c r="F14" s="25"/>
      <c r="J14" s="26"/>
    </row>
    <row r="15" spans="1:11" ht="15.75" customHeight="1" x14ac:dyDescent="0.25">
      <c r="A15" s="3"/>
      <c r="C15" s="25"/>
      <c r="D15" s="25"/>
      <c r="E15" s="25"/>
      <c r="F15" s="25"/>
      <c r="J15" s="26"/>
    </row>
    <row r="16" spans="1:11" ht="15.75" customHeight="1" x14ac:dyDescent="0.25">
      <c r="A16" s="3"/>
      <c r="C16" s="25"/>
      <c r="D16" s="25"/>
      <c r="E16" s="25"/>
      <c r="F16" s="25"/>
      <c r="J16" s="26"/>
    </row>
    <row r="17" spans="1:10" ht="15.75" customHeight="1" x14ac:dyDescent="0.25">
      <c r="A17" s="3"/>
      <c r="C17" s="25"/>
      <c r="D17" s="25"/>
      <c r="E17" s="25"/>
      <c r="F17" s="25"/>
      <c r="J17" s="26"/>
    </row>
    <row r="18" spans="1:10" ht="15.75" customHeight="1" x14ac:dyDescent="0.25">
      <c r="D18" s="25"/>
      <c r="F18" s="25"/>
      <c r="J18" s="26"/>
    </row>
    <row r="20" spans="1:10" ht="15.75" customHeight="1" x14ac:dyDescent="0.25">
      <c r="A20" s="3"/>
      <c r="D20" s="25"/>
      <c r="F20" s="25"/>
      <c r="J20" s="26"/>
    </row>
    <row r="21" spans="1:10" ht="12.5" x14ac:dyDescent="0.25">
      <c r="A21" s="3"/>
      <c r="D21" s="25"/>
      <c r="F21" s="25"/>
      <c r="J21" s="26"/>
    </row>
    <row r="22" spans="1:10" ht="12.5" x14ac:dyDescent="0.25">
      <c r="A22" s="3"/>
      <c r="D22" s="25"/>
      <c r="F22" s="25"/>
      <c r="J22" s="26"/>
    </row>
    <row r="23" spans="1:10" ht="12.5" x14ac:dyDescent="0.25">
      <c r="A23" s="3"/>
      <c r="D23" s="25"/>
      <c r="F23" s="25"/>
      <c r="J23" s="26"/>
    </row>
    <row r="24" spans="1:10" ht="12.5" x14ac:dyDescent="0.25">
      <c r="A24" s="3"/>
      <c r="D24" s="25"/>
      <c r="F24" s="25"/>
      <c r="J24" s="26"/>
    </row>
    <row r="25" spans="1:10" ht="12.5" x14ac:dyDescent="0.25">
      <c r="A25" s="3"/>
      <c r="D25" s="25"/>
      <c r="F25" s="25"/>
      <c r="J25" s="26"/>
    </row>
    <row r="26" spans="1:10" ht="12.5" x14ac:dyDescent="0.25">
      <c r="A26" s="3"/>
      <c r="D26" s="25"/>
      <c r="J26" s="26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3B5DA-81B9-443E-ABBB-87DD60B2B501}">
  <sheetPr>
    <outlinePr summaryBelow="0" summaryRight="0"/>
  </sheetPr>
  <dimension ref="A1:K25"/>
  <sheetViews>
    <sheetView zoomScaleNormal="100" workbookViewId="0">
      <selection activeCell="G4" sqref="G4"/>
    </sheetView>
  </sheetViews>
  <sheetFormatPr defaultColWidth="14.453125" defaultRowHeight="15.75" customHeight="1" x14ac:dyDescent="0.25"/>
  <cols>
    <col min="2" max="7" width="14.453125" style="24"/>
    <col min="8" max="8" width="20.453125" style="24" customWidth="1"/>
    <col min="9" max="9" width="14.453125" style="27"/>
    <col min="10" max="11" width="14.453125" style="24"/>
  </cols>
  <sheetData>
    <row r="1" spans="1:11" ht="15.75" customHeight="1" x14ac:dyDescent="0.25">
      <c r="A1" s="3" t="s">
        <v>1</v>
      </c>
      <c r="D1" s="25"/>
      <c r="I1" s="26">
        <v>2018</v>
      </c>
    </row>
    <row r="3" spans="1:11" ht="15.75" customHeight="1" x14ac:dyDescent="0.25">
      <c r="A3" s="3" t="s">
        <v>2</v>
      </c>
      <c r="D3" s="25"/>
      <c r="H3" s="25"/>
      <c r="I3" s="26">
        <v>114556</v>
      </c>
      <c r="J3" s="25"/>
      <c r="K3" s="28"/>
    </row>
    <row r="4" spans="1:11" ht="15.75" customHeight="1" x14ac:dyDescent="0.25">
      <c r="A4" s="3" t="s">
        <v>4</v>
      </c>
      <c r="D4" s="25"/>
      <c r="H4" s="25"/>
      <c r="I4" s="26">
        <v>14445</v>
      </c>
      <c r="J4" s="25"/>
      <c r="K4" s="28"/>
    </row>
    <row r="5" spans="1:11" ht="15.75" customHeight="1" x14ac:dyDescent="0.25">
      <c r="A5" s="3" t="s">
        <v>6</v>
      </c>
      <c r="D5" s="25"/>
      <c r="H5" s="25"/>
      <c r="I5" s="26">
        <v>9043</v>
      </c>
      <c r="J5" s="25"/>
      <c r="K5" s="28"/>
    </row>
    <row r="6" spans="1:11" ht="15.75" customHeight="1" x14ac:dyDescent="0.25">
      <c r="A6" s="4" t="s">
        <v>55</v>
      </c>
      <c r="D6" s="25"/>
      <c r="H6" s="25"/>
      <c r="I6" s="26">
        <v>138044</v>
      </c>
      <c r="J6" s="25"/>
      <c r="K6" s="28"/>
    </row>
    <row r="10" spans="1:11" ht="15.75" customHeight="1" x14ac:dyDescent="0.25">
      <c r="A10" s="3"/>
      <c r="C10" s="25"/>
      <c r="D10" s="25"/>
      <c r="E10" s="25"/>
      <c r="F10" s="25"/>
      <c r="I10" s="26"/>
    </row>
    <row r="11" spans="1:11" ht="15.75" customHeight="1" x14ac:dyDescent="0.25">
      <c r="A11" s="3"/>
      <c r="C11" s="25"/>
      <c r="D11" s="25"/>
      <c r="E11" s="25"/>
      <c r="F11" s="25"/>
      <c r="I11" s="26"/>
    </row>
    <row r="12" spans="1:11" ht="15.75" customHeight="1" x14ac:dyDescent="0.25">
      <c r="A12" s="3"/>
      <c r="C12" s="25"/>
      <c r="D12" s="25"/>
      <c r="E12" s="25"/>
      <c r="F12" s="25"/>
      <c r="I12" s="26"/>
    </row>
    <row r="13" spans="1:11" ht="15.75" customHeight="1" x14ac:dyDescent="0.25">
      <c r="A13" s="3"/>
      <c r="C13" s="25"/>
      <c r="D13" s="25"/>
      <c r="E13" s="25"/>
      <c r="F13" s="25"/>
      <c r="I13" s="26"/>
    </row>
    <row r="14" spans="1:11" ht="15.75" customHeight="1" x14ac:dyDescent="0.25">
      <c r="A14" s="3"/>
      <c r="C14" s="25"/>
      <c r="D14" s="25"/>
      <c r="E14" s="25"/>
      <c r="F14" s="25"/>
      <c r="I14" s="26"/>
    </row>
    <row r="15" spans="1:11" ht="15.75" customHeight="1" x14ac:dyDescent="0.25">
      <c r="A15" s="3"/>
      <c r="C15" s="25"/>
      <c r="D15" s="25"/>
      <c r="E15" s="25"/>
      <c r="F15" s="25"/>
      <c r="I15" s="26"/>
    </row>
    <row r="16" spans="1:11" ht="15.75" customHeight="1" x14ac:dyDescent="0.25">
      <c r="D16" s="25"/>
      <c r="F16" s="25"/>
      <c r="I16" s="26"/>
    </row>
    <row r="18" spans="1:9" ht="15.75" customHeight="1" x14ac:dyDescent="0.25">
      <c r="A18" s="3"/>
    </row>
    <row r="19" spans="1:9" ht="15.75" customHeight="1" x14ac:dyDescent="0.25">
      <c r="A19" s="3"/>
      <c r="D19" s="25"/>
      <c r="F19" s="25"/>
      <c r="I19" s="26"/>
    </row>
    <row r="20" spans="1:9" ht="15.75" customHeight="1" x14ac:dyDescent="0.25">
      <c r="A20" s="3"/>
      <c r="D20" s="25"/>
      <c r="F20" s="25"/>
      <c r="I20" s="26"/>
    </row>
    <row r="21" spans="1:9" ht="12.5" x14ac:dyDescent="0.25">
      <c r="A21" s="3"/>
      <c r="D21" s="25"/>
      <c r="F21" s="25"/>
      <c r="I21" s="26"/>
    </row>
    <row r="22" spans="1:9" ht="12.5" x14ac:dyDescent="0.25">
      <c r="A22" s="3"/>
      <c r="D22" s="25"/>
      <c r="F22" s="25"/>
      <c r="I22" s="26"/>
    </row>
    <row r="23" spans="1:9" ht="12.5" x14ac:dyDescent="0.25">
      <c r="A23" s="3"/>
      <c r="D23" s="25"/>
      <c r="F23" s="25"/>
      <c r="I23" s="26"/>
    </row>
    <row r="24" spans="1:9" ht="12.5" x14ac:dyDescent="0.25">
      <c r="A24" s="3"/>
      <c r="D24" s="25"/>
      <c r="F24" s="25"/>
      <c r="I24" s="26"/>
    </row>
    <row r="25" spans="1:9" ht="12.5" x14ac:dyDescent="0.25">
      <c r="A25" s="3"/>
      <c r="D25" s="25"/>
      <c r="I25" s="26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C1EC0-242B-4F8D-B567-EF361B576D64}">
  <sheetPr>
    <outlinePr summaryBelow="0" summaryRight="0"/>
  </sheetPr>
  <dimension ref="A1:K31"/>
  <sheetViews>
    <sheetView zoomScaleNormal="100" workbookViewId="0">
      <selection activeCell="G4" sqref="G4"/>
    </sheetView>
  </sheetViews>
  <sheetFormatPr defaultColWidth="14.453125" defaultRowHeight="15.75" customHeight="1" x14ac:dyDescent="0.25"/>
  <cols>
    <col min="2" max="7" width="14.453125" style="24"/>
    <col min="8" max="8" width="14.453125" style="27"/>
    <col min="9" max="11" width="14.453125" style="24"/>
  </cols>
  <sheetData>
    <row r="1" spans="1:11" ht="15.75" customHeight="1" x14ac:dyDescent="0.25">
      <c r="A1" s="3" t="s">
        <v>1</v>
      </c>
      <c r="D1" s="25"/>
      <c r="H1" s="26">
        <v>2017</v>
      </c>
    </row>
    <row r="3" spans="1:11" ht="15.75" customHeight="1" x14ac:dyDescent="0.25">
      <c r="A3" s="3" t="s">
        <v>2</v>
      </c>
      <c r="D3" s="25"/>
      <c r="H3" s="26">
        <v>100780</v>
      </c>
      <c r="J3" s="25"/>
      <c r="K3" s="28"/>
    </row>
    <row r="4" spans="1:11" ht="15.75" customHeight="1" x14ac:dyDescent="0.25">
      <c r="A4" s="3" t="s">
        <v>4</v>
      </c>
      <c r="D4" s="25"/>
      <c r="H4" s="26">
        <v>10890</v>
      </c>
      <c r="J4" s="25"/>
      <c r="K4" s="28"/>
    </row>
    <row r="5" spans="1:11" ht="15.75" customHeight="1" x14ac:dyDescent="0.25">
      <c r="A5" s="3" t="s">
        <v>6</v>
      </c>
      <c r="D5" s="25"/>
      <c r="H5" s="26">
        <v>3891</v>
      </c>
      <c r="J5" s="25"/>
      <c r="K5" s="28"/>
    </row>
    <row r="6" spans="1:11" ht="15.75" customHeight="1" x14ac:dyDescent="0.25">
      <c r="A6" s="4" t="s">
        <v>55</v>
      </c>
      <c r="D6" s="25"/>
      <c r="H6" s="26">
        <v>115561</v>
      </c>
      <c r="J6" s="25"/>
      <c r="K6" s="28"/>
    </row>
    <row r="9" spans="1:11" ht="15.75" customHeight="1" x14ac:dyDescent="0.25">
      <c r="A9" s="3"/>
      <c r="C9" s="25"/>
      <c r="D9" s="25"/>
      <c r="E9" s="25"/>
      <c r="F9" s="25"/>
      <c r="H9" s="26"/>
    </row>
    <row r="10" spans="1:11" ht="15.75" customHeight="1" x14ac:dyDescent="0.25">
      <c r="A10" s="3"/>
      <c r="C10" s="25"/>
      <c r="D10" s="25"/>
      <c r="E10" s="25"/>
      <c r="F10" s="25"/>
      <c r="H10" s="26"/>
    </row>
    <row r="11" spans="1:11" ht="15.75" customHeight="1" x14ac:dyDescent="0.25">
      <c r="A11" s="3"/>
      <c r="C11" s="25"/>
      <c r="D11" s="25"/>
      <c r="E11" s="25"/>
      <c r="F11" s="25"/>
      <c r="H11" s="26"/>
    </row>
    <row r="12" spans="1:11" ht="15.75" customHeight="1" x14ac:dyDescent="0.25">
      <c r="A12" s="3"/>
      <c r="C12" s="25"/>
      <c r="D12" s="25"/>
      <c r="E12" s="25"/>
      <c r="F12" s="25"/>
      <c r="H12" s="26"/>
    </row>
    <row r="13" spans="1:11" ht="15.75" customHeight="1" x14ac:dyDescent="0.25">
      <c r="A13" s="3"/>
      <c r="C13" s="25"/>
      <c r="D13" s="25"/>
      <c r="E13" s="25"/>
      <c r="F13" s="25"/>
      <c r="H13" s="26"/>
    </row>
    <row r="14" spans="1:11" ht="15.75" customHeight="1" x14ac:dyDescent="0.25">
      <c r="A14" s="3"/>
      <c r="C14" s="25"/>
      <c r="D14" s="25"/>
      <c r="E14" s="25"/>
      <c r="F14" s="25"/>
      <c r="H14" s="26"/>
    </row>
    <row r="15" spans="1:11" ht="15.75" customHeight="1" x14ac:dyDescent="0.25">
      <c r="A15" s="3"/>
      <c r="C15" s="25"/>
      <c r="D15" s="25"/>
      <c r="E15" s="25"/>
      <c r="F15" s="25"/>
      <c r="H15" s="26"/>
    </row>
    <row r="16" spans="1:11" ht="15.75" customHeight="1" x14ac:dyDescent="0.25">
      <c r="A16" s="3"/>
      <c r="C16" s="25"/>
      <c r="D16" s="25"/>
      <c r="E16" s="25"/>
      <c r="F16" s="25"/>
      <c r="H16" s="26"/>
    </row>
    <row r="17" spans="1:8" ht="15.75" customHeight="1" x14ac:dyDescent="0.25">
      <c r="D17" s="25"/>
      <c r="F17" s="25"/>
      <c r="H17" s="26"/>
    </row>
    <row r="19" spans="1:8" ht="15.75" customHeight="1" x14ac:dyDescent="0.25">
      <c r="A19" s="3"/>
    </row>
    <row r="20" spans="1:8" ht="15.75" customHeight="1" x14ac:dyDescent="0.25">
      <c r="A20" s="3"/>
      <c r="D20" s="25"/>
      <c r="F20" s="25"/>
      <c r="H20" s="26"/>
    </row>
    <row r="21" spans="1:8" ht="12.5" x14ac:dyDescent="0.25">
      <c r="A21" s="3"/>
      <c r="D21" s="25"/>
      <c r="F21" s="25"/>
      <c r="H21" s="26"/>
    </row>
    <row r="22" spans="1:8" ht="12.5" x14ac:dyDescent="0.25">
      <c r="A22" s="3"/>
      <c r="D22" s="25"/>
      <c r="F22" s="25"/>
      <c r="H22" s="26"/>
    </row>
    <row r="23" spans="1:8" ht="12.5" x14ac:dyDescent="0.25">
      <c r="A23" s="3"/>
      <c r="D23" s="25"/>
      <c r="F23" s="25"/>
      <c r="H23" s="26"/>
    </row>
    <row r="24" spans="1:8" ht="12.5" x14ac:dyDescent="0.25">
      <c r="A24" s="3"/>
      <c r="D24" s="25"/>
      <c r="F24" s="25"/>
      <c r="H24" s="26"/>
    </row>
    <row r="25" spans="1:8" ht="12.5" x14ac:dyDescent="0.25">
      <c r="A25" s="3"/>
      <c r="D25" s="25"/>
      <c r="F25" s="25"/>
      <c r="H25" s="26"/>
    </row>
    <row r="26" spans="1:8" ht="12.5" x14ac:dyDescent="0.25">
      <c r="A26" s="3"/>
      <c r="D26" s="25"/>
      <c r="H26" s="26"/>
    </row>
    <row r="28" spans="1:8" ht="12.5" x14ac:dyDescent="0.25">
      <c r="A28" s="3"/>
    </row>
    <row r="29" spans="1:8" ht="12.5" x14ac:dyDescent="0.25">
      <c r="A29" s="3"/>
      <c r="D29" s="25"/>
      <c r="F29" s="25"/>
      <c r="H29" s="26"/>
    </row>
    <row r="30" spans="1:8" ht="12.5" x14ac:dyDescent="0.25">
      <c r="A30" s="3"/>
      <c r="D30" s="25"/>
      <c r="F30" s="25"/>
      <c r="H30" s="26"/>
    </row>
    <row r="31" spans="1:8" ht="12.5" x14ac:dyDescent="0.25">
      <c r="A31" s="3"/>
      <c r="D31" s="25"/>
      <c r="H31" s="26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D925F-D4AB-4F88-B34E-A4C36345F8D8}">
  <sheetPr>
    <outlinePr summaryBelow="0" summaryRight="0"/>
  </sheetPr>
  <dimension ref="A1:K30"/>
  <sheetViews>
    <sheetView zoomScaleNormal="100" workbookViewId="0">
      <selection activeCell="G4" sqref="G4"/>
    </sheetView>
  </sheetViews>
  <sheetFormatPr defaultColWidth="14.453125" defaultRowHeight="15.75" customHeight="1" x14ac:dyDescent="0.25"/>
  <cols>
    <col min="2" max="6" width="14.453125" style="24"/>
    <col min="7" max="7" width="14.453125" style="27"/>
    <col min="8" max="8" width="20.453125" style="24" customWidth="1"/>
    <col min="9" max="11" width="14.453125" style="24"/>
  </cols>
  <sheetData>
    <row r="1" spans="1:11" ht="15.75" customHeight="1" x14ac:dyDescent="0.25">
      <c r="A1" s="3" t="s">
        <v>1</v>
      </c>
      <c r="D1" s="25"/>
      <c r="G1" s="26">
        <v>2016</v>
      </c>
    </row>
    <row r="3" spans="1:11" ht="15.75" customHeight="1" x14ac:dyDescent="0.25">
      <c r="A3" s="3" t="s">
        <v>2</v>
      </c>
      <c r="D3" s="25"/>
      <c r="G3" s="26">
        <v>91902</v>
      </c>
      <c r="H3" s="25"/>
      <c r="J3" s="25"/>
      <c r="K3" s="28"/>
    </row>
    <row r="4" spans="1:11" ht="15.75" customHeight="1" x14ac:dyDescent="0.25">
      <c r="A4" s="3" t="s">
        <v>4</v>
      </c>
      <c r="D4" s="25"/>
      <c r="G4" s="26">
        <v>10225</v>
      </c>
      <c r="H4" s="25"/>
      <c r="J4" s="25"/>
      <c r="K4" s="28"/>
    </row>
    <row r="5" spans="1:11" ht="15.75" customHeight="1" x14ac:dyDescent="0.25">
      <c r="H5" s="25"/>
      <c r="J5" s="25"/>
      <c r="K5" s="28"/>
    </row>
    <row r="6" spans="1:11" ht="15.75" customHeight="1" x14ac:dyDescent="0.25">
      <c r="A6" s="4" t="s">
        <v>55</v>
      </c>
      <c r="D6" s="25"/>
      <c r="G6" s="26">
        <v>102127</v>
      </c>
      <c r="H6" s="25"/>
      <c r="J6" s="25"/>
      <c r="K6" s="28"/>
    </row>
    <row r="8" spans="1:11" ht="15.75" customHeight="1" x14ac:dyDescent="0.25">
      <c r="A8" s="3"/>
      <c r="C8" s="25"/>
      <c r="D8" s="25"/>
      <c r="E8" s="25"/>
      <c r="F8" s="25"/>
      <c r="G8" s="26"/>
    </row>
    <row r="9" spans="1:11" ht="15.75" customHeight="1" x14ac:dyDescent="0.25">
      <c r="A9" s="3"/>
      <c r="C9" s="25"/>
      <c r="D9" s="25"/>
      <c r="E9" s="25"/>
      <c r="F9" s="25"/>
      <c r="G9" s="26"/>
    </row>
    <row r="10" spans="1:11" ht="15.75" customHeight="1" x14ac:dyDescent="0.25">
      <c r="A10" s="3"/>
      <c r="C10" s="25"/>
      <c r="D10" s="25"/>
      <c r="E10" s="25"/>
      <c r="F10" s="25"/>
      <c r="G10" s="26"/>
    </row>
    <row r="11" spans="1:11" ht="15.75" customHeight="1" x14ac:dyDescent="0.25">
      <c r="A11" s="3"/>
      <c r="C11" s="25"/>
      <c r="D11" s="25"/>
      <c r="E11" s="25"/>
      <c r="F11" s="25"/>
      <c r="G11" s="26"/>
    </row>
    <row r="12" spans="1:11" ht="15.75" customHeight="1" x14ac:dyDescent="0.25">
      <c r="A12" s="3"/>
      <c r="C12" s="25"/>
      <c r="D12" s="25"/>
      <c r="E12" s="25"/>
      <c r="F12" s="25"/>
      <c r="G12" s="26"/>
    </row>
    <row r="13" spans="1:11" ht="15.75" customHeight="1" x14ac:dyDescent="0.25">
      <c r="A13" s="3"/>
      <c r="C13" s="25"/>
      <c r="D13" s="25"/>
      <c r="E13" s="25"/>
      <c r="F13" s="25"/>
      <c r="G13" s="26"/>
    </row>
    <row r="14" spans="1:11" ht="15.75" customHeight="1" x14ac:dyDescent="0.25">
      <c r="A14" s="3"/>
      <c r="C14" s="25"/>
      <c r="D14" s="25"/>
      <c r="E14" s="25"/>
      <c r="F14" s="25"/>
      <c r="G14" s="26"/>
    </row>
    <row r="15" spans="1:11" ht="15.75" customHeight="1" x14ac:dyDescent="0.25">
      <c r="A15" s="3"/>
      <c r="C15" s="25"/>
      <c r="D15" s="25"/>
      <c r="E15" s="25"/>
      <c r="F15" s="25"/>
      <c r="G15" s="26"/>
    </row>
    <row r="16" spans="1:11" ht="15.75" customHeight="1" x14ac:dyDescent="0.25">
      <c r="D16" s="25"/>
      <c r="F16" s="25"/>
      <c r="G16" s="26"/>
    </row>
    <row r="18" spans="1:7" ht="15.75" customHeight="1" x14ac:dyDescent="0.25">
      <c r="A18" s="3"/>
    </row>
    <row r="19" spans="1:7" ht="15.75" customHeight="1" x14ac:dyDescent="0.25">
      <c r="A19" s="3"/>
      <c r="D19" s="25"/>
      <c r="F19" s="25"/>
      <c r="G19" s="26"/>
    </row>
    <row r="20" spans="1:7" ht="15.75" customHeight="1" x14ac:dyDescent="0.25">
      <c r="A20" s="3"/>
      <c r="D20" s="25"/>
      <c r="F20" s="25"/>
      <c r="G20" s="26"/>
    </row>
    <row r="21" spans="1:7" ht="12.5" x14ac:dyDescent="0.25">
      <c r="A21" s="3"/>
      <c r="D21" s="25"/>
      <c r="F21" s="25"/>
      <c r="G21" s="26"/>
    </row>
    <row r="22" spans="1:7" ht="12.5" x14ac:dyDescent="0.25">
      <c r="A22" s="3"/>
      <c r="D22" s="25"/>
      <c r="F22" s="25"/>
      <c r="G22" s="26"/>
    </row>
    <row r="23" spans="1:7" ht="12.5" x14ac:dyDescent="0.25">
      <c r="A23" s="3"/>
      <c r="D23" s="25"/>
      <c r="F23" s="25"/>
      <c r="G23" s="26"/>
    </row>
    <row r="24" spans="1:7" ht="12.5" x14ac:dyDescent="0.25">
      <c r="A24" s="3"/>
      <c r="D24" s="25"/>
      <c r="F24" s="25"/>
      <c r="G24" s="26"/>
    </row>
    <row r="25" spans="1:7" ht="12.5" x14ac:dyDescent="0.25">
      <c r="A25" s="3"/>
      <c r="D25" s="25"/>
      <c r="G25" s="26"/>
    </row>
    <row r="27" spans="1:7" ht="12.5" x14ac:dyDescent="0.25">
      <c r="A27" s="3"/>
    </row>
    <row r="28" spans="1:7" ht="12.5" x14ac:dyDescent="0.25">
      <c r="A28" s="3"/>
      <c r="D28" s="25"/>
      <c r="F28" s="25"/>
      <c r="G28" s="26"/>
    </row>
    <row r="29" spans="1:7" ht="12.5" x14ac:dyDescent="0.25">
      <c r="A29" s="3"/>
      <c r="D29" s="25"/>
      <c r="F29" s="25"/>
      <c r="G29" s="26"/>
    </row>
    <row r="30" spans="1:7" ht="12.5" x14ac:dyDescent="0.25">
      <c r="A30" s="3"/>
      <c r="D30" s="25"/>
      <c r="G30" s="26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C7715-8C89-4774-82C0-6761828508CD}">
  <sheetPr>
    <outlinePr summaryBelow="0" summaryRight="0"/>
  </sheetPr>
  <dimension ref="A1:K25"/>
  <sheetViews>
    <sheetView zoomScaleNormal="100" workbookViewId="0">
      <selection activeCell="G4" sqref="G4"/>
    </sheetView>
  </sheetViews>
  <sheetFormatPr defaultColWidth="14.453125" defaultRowHeight="15.75" customHeight="1" x14ac:dyDescent="0.25"/>
  <cols>
    <col min="2" max="5" width="14.453125" style="24"/>
    <col min="6" max="6" width="14.453125" style="27"/>
    <col min="7" max="7" width="14.453125" style="24"/>
    <col min="8" max="8" width="20.453125" style="24" customWidth="1"/>
    <col min="9" max="11" width="14.453125" style="24"/>
  </cols>
  <sheetData>
    <row r="1" spans="1:11" ht="15.75" customHeight="1" x14ac:dyDescent="0.25">
      <c r="A1" s="3" t="s">
        <v>1</v>
      </c>
      <c r="D1" s="25"/>
      <c r="F1" s="26">
        <v>2015</v>
      </c>
    </row>
    <row r="3" spans="1:11" ht="15.75" customHeight="1" x14ac:dyDescent="0.25">
      <c r="A3" s="3" t="s">
        <v>2</v>
      </c>
      <c r="D3" s="25"/>
      <c r="F3" s="26">
        <v>90581</v>
      </c>
      <c r="H3" s="25"/>
      <c r="J3" s="25"/>
      <c r="K3" s="28"/>
    </row>
    <row r="4" spans="1:11" ht="15.75" customHeight="1" x14ac:dyDescent="0.25">
      <c r="A4" s="3" t="s">
        <v>4</v>
      </c>
      <c r="D4" s="25"/>
      <c r="F4" s="26">
        <v>10244</v>
      </c>
      <c r="H4" s="25"/>
      <c r="J4" s="25"/>
      <c r="K4" s="28"/>
    </row>
    <row r="5" spans="1:11" ht="15.75" customHeight="1" x14ac:dyDescent="0.25">
      <c r="H5" s="25"/>
      <c r="J5" s="25"/>
      <c r="K5" s="28"/>
    </row>
    <row r="6" spans="1:11" ht="15.75" customHeight="1" x14ac:dyDescent="0.25">
      <c r="A6" s="4" t="s">
        <v>55</v>
      </c>
      <c r="D6" s="25"/>
      <c r="F6" s="26">
        <v>100825</v>
      </c>
      <c r="H6" s="25"/>
      <c r="J6" s="25"/>
      <c r="K6" s="28"/>
    </row>
    <row r="7" spans="1:11" ht="15.75" customHeight="1" x14ac:dyDescent="0.25">
      <c r="A7" s="3"/>
    </row>
    <row r="8" spans="1:11" ht="15.75" customHeight="1" x14ac:dyDescent="0.25">
      <c r="A8" s="3"/>
    </row>
    <row r="9" spans="1:11" ht="15.75" customHeight="1" x14ac:dyDescent="0.25">
      <c r="A9" s="3"/>
    </row>
    <row r="10" spans="1:11" ht="15.75" customHeight="1" x14ac:dyDescent="0.25">
      <c r="A10" s="3"/>
    </row>
    <row r="11" spans="1:11" ht="15.75" customHeight="1" x14ac:dyDescent="0.25">
      <c r="A11" s="3"/>
    </row>
    <row r="12" spans="1:11" ht="15.75" customHeight="1" x14ac:dyDescent="0.25">
      <c r="A12" s="3"/>
    </row>
    <row r="13" spans="1:11" ht="15.75" customHeight="1" x14ac:dyDescent="0.25">
      <c r="A13" s="3"/>
    </row>
    <row r="14" spans="1:11" ht="15.75" customHeight="1" x14ac:dyDescent="0.25">
      <c r="A14" s="3"/>
    </row>
    <row r="15" spans="1:11" ht="15.75" customHeight="1" x14ac:dyDescent="0.25">
      <c r="A15" s="3"/>
    </row>
    <row r="16" spans="1:11" ht="15.75" customHeight="1" x14ac:dyDescent="0.25">
      <c r="A16" s="3"/>
    </row>
    <row r="17" spans="1:6" ht="15.75" customHeight="1" x14ac:dyDescent="0.25">
      <c r="D17" s="25"/>
      <c r="F17" s="26"/>
    </row>
    <row r="19" spans="1:6" ht="15.75" customHeight="1" x14ac:dyDescent="0.25">
      <c r="A19" s="3"/>
      <c r="D19" s="25"/>
      <c r="F19" s="26"/>
    </row>
    <row r="20" spans="1:6" ht="15.75" customHeight="1" x14ac:dyDescent="0.25">
      <c r="A20" s="3"/>
      <c r="D20" s="25"/>
      <c r="F20" s="26"/>
    </row>
    <row r="21" spans="1:6" ht="12.5" x14ac:dyDescent="0.25">
      <c r="A21" s="3"/>
      <c r="D21" s="25"/>
      <c r="F21" s="26"/>
    </row>
    <row r="22" spans="1:6" ht="12.5" x14ac:dyDescent="0.25">
      <c r="A22" s="3"/>
      <c r="D22" s="25"/>
      <c r="F22" s="26"/>
    </row>
    <row r="23" spans="1:6" ht="12.5" x14ac:dyDescent="0.25">
      <c r="A23" s="3"/>
      <c r="D23" s="25"/>
      <c r="F23" s="26"/>
    </row>
    <row r="24" spans="1:6" ht="12.5" x14ac:dyDescent="0.25">
      <c r="A24" s="3"/>
      <c r="D24" s="25"/>
      <c r="F24" s="26"/>
    </row>
    <row r="25" spans="1:6" ht="12.5" x14ac:dyDescent="0.25">
      <c r="A25" s="3"/>
      <c r="D25" s="25"/>
      <c r="F25" s="26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CC6DD-F4A6-430B-A76D-8958E9F071D8}">
  <sheetPr>
    <outlinePr summaryBelow="0" summaryRight="0"/>
  </sheetPr>
  <dimension ref="A1:K25"/>
  <sheetViews>
    <sheetView zoomScaleNormal="100" workbookViewId="0">
      <selection activeCell="G4" sqref="G4"/>
    </sheetView>
  </sheetViews>
  <sheetFormatPr defaultColWidth="14.453125" defaultRowHeight="15.75" customHeight="1" x14ac:dyDescent="0.25"/>
  <cols>
    <col min="2" max="4" width="14.453125" style="24"/>
    <col min="5" max="5" width="14.453125" style="27"/>
    <col min="6" max="7" width="14.453125" style="24"/>
    <col min="8" max="8" width="20.453125" style="24" customWidth="1"/>
    <col min="9" max="11" width="14.453125" style="24"/>
  </cols>
  <sheetData>
    <row r="1" spans="1:11" ht="15.75" customHeight="1" x14ac:dyDescent="0.25">
      <c r="A1" s="3" t="s">
        <v>1</v>
      </c>
      <c r="D1" s="25"/>
      <c r="E1" s="26">
        <v>2014</v>
      </c>
    </row>
    <row r="3" spans="1:11" ht="15.75" customHeight="1" x14ac:dyDescent="0.25">
      <c r="A3" s="3" t="s">
        <v>2</v>
      </c>
      <c r="D3" s="25"/>
      <c r="E3" s="26">
        <v>104412</v>
      </c>
      <c r="H3" s="25"/>
      <c r="J3" s="25"/>
      <c r="K3" s="28"/>
    </row>
    <row r="4" spans="1:11" ht="15.75" customHeight="1" x14ac:dyDescent="0.25">
      <c r="A4" s="3" t="s">
        <v>4</v>
      </c>
      <c r="D4" s="25"/>
      <c r="E4" s="26">
        <v>11660</v>
      </c>
      <c r="H4" s="25"/>
      <c r="J4" s="25"/>
      <c r="K4" s="28"/>
    </row>
    <row r="5" spans="1:11" ht="15.75" customHeight="1" x14ac:dyDescent="0.25">
      <c r="H5" s="25"/>
      <c r="J5" s="25"/>
      <c r="K5" s="28"/>
    </row>
    <row r="6" spans="1:11" ht="15.75" customHeight="1" x14ac:dyDescent="0.25">
      <c r="A6" s="4" t="s">
        <v>55</v>
      </c>
      <c r="D6" s="25"/>
      <c r="E6" s="26">
        <v>116072</v>
      </c>
      <c r="H6" s="25"/>
      <c r="J6" s="25"/>
      <c r="K6" s="28"/>
    </row>
    <row r="9" spans="1:11" ht="15.75" customHeight="1" x14ac:dyDescent="0.25">
      <c r="A9" s="3"/>
    </row>
    <row r="10" spans="1:11" ht="15.75" customHeight="1" x14ac:dyDescent="0.25">
      <c r="A10" s="3"/>
    </row>
    <row r="11" spans="1:11" ht="15.75" customHeight="1" x14ac:dyDescent="0.25">
      <c r="A11" s="3"/>
    </row>
    <row r="12" spans="1:11" ht="15.75" customHeight="1" x14ac:dyDescent="0.25">
      <c r="A12" s="3"/>
    </row>
    <row r="13" spans="1:11" ht="15.75" customHeight="1" x14ac:dyDescent="0.25">
      <c r="A13" s="3"/>
    </row>
    <row r="14" spans="1:11" ht="15.75" customHeight="1" x14ac:dyDescent="0.25">
      <c r="A14" s="3"/>
    </row>
    <row r="15" spans="1:11" ht="15.75" customHeight="1" x14ac:dyDescent="0.25">
      <c r="A15" s="3"/>
    </row>
    <row r="16" spans="1:11" ht="15.75" customHeight="1" x14ac:dyDescent="0.25">
      <c r="A16" s="3"/>
    </row>
    <row r="17" spans="1:6" ht="15.75" customHeight="1" x14ac:dyDescent="0.25">
      <c r="D17" s="25"/>
      <c r="E17" s="26"/>
      <c r="F17" s="25"/>
    </row>
    <row r="19" spans="1:6" ht="15.75" customHeight="1" x14ac:dyDescent="0.25">
      <c r="A19" s="3"/>
      <c r="D19" s="25"/>
      <c r="E19" s="26"/>
      <c r="F19" s="25"/>
    </row>
    <row r="20" spans="1:6" ht="15.75" customHeight="1" x14ac:dyDescent="0.25">
      <c r="A20" s="3"/>
      <c r="D20" s="25"/>
      <c r="E20" s="26"/>
      <c r="F20" s="25"/>
    </row>
    <row r="21" spans="1:6" ht="12.5" x14ac:dyDescent="0.25">
      <c r="A21" s="3"/>
      <c r="D21" s="25"/>
      <c r="E21" s="26"/>
      <c r="F21" s="25"/>
    </row>
    <row r="22" spans="1:6" ht="12.5" x14ac:dyDescent="0.25">
      <c r="A22" s="3"/>
      <c r="D22" s="25"/>
      <c r="E22" s="26"/>
      <c r="F22" s="25"/>
    </row>
    <row r="23" spans="1:6" ht="12.5" x14ac:dyDescent="0.25">
      <c r="A23" s="3"/>
      <c r="D23" s="25"/>
      <c r="E23" s="26"/>
      <c r="F23" s="25"/>
    </row>
    <row r="24" spans="1:6" ht="12.5" x14ac:dyDescent="0.25">
      <c r="A24" s="3"/>
      <c r="D24" s="25"/>
      <c r="E24" s="26"/>
      <c r="F24" s="25"/>
    </row>
    <row r="25" spans="1:6" ht="12.5" x14ac:dyDescent="0.25">
      <c r="A25" s="3"/>
      <c r="D25" s="25"/>
      <c r="E25" s="26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4FEBD-8A8B-41CD-AAAE-D44B3EDDCAD6}">
  <sheetPr>
    <outlinePr summaryBelow="0" summaryRight="0"/>
  </sheetPr>
  <dimension ref="A1:K24"/>
  <sheetViews>
    <sheetView zoomScaleNormal="100" workbookViewId="0">
      <selection activeCell="G4" sqref="G4"/>
    </sheetView>
  </sheetViews>
  <sheetFormatPr defaultColWidth="14.453125" defaultRowHeight="15.75" customHeight="1" x14ac:dyDescent="0.25"/>
  <cols>
    <col min="2" max="3" width="14.453125" style="24"/>
    <col min="4" max="4" width="14.453125" style="27"/>
    <col min="5" max="7" width="14.453125" style="24"/>
    <col min="8" max="8" width="20.453125" style="24" customWidth="1"/>
    <col min="9" max="11" width="14.453125" style="24"/>
  </cols>
  <sheetData>
    <row r="1" spans="1:11" ht="15.75" customHeight="1" x14ac:dyDescent="0.25">
      <c r="A1" s="3" t="s">
        <v>1</v>
      </c>
      <c r="D1" s="26">
        <v>2013</v>
      </c>
    </row>
    <row r="3" spans="1:11" ht="15.75" customHeight="1" x14ac:dyDescent="0.25">
      <c r="A3" s="3" t="s">
        <v>2</v>
      </c>
      <c r="D3" s="26">
        <v>125423</v>
      </c>
      <c r="H3" s="25"/>
      <c r="J3" s="25"/>
      <c r="K3" s="28"/>
    </row>
    <row r="4" spans="1:11" ht="15.75" customHeight="1" x14ac:dyDescent="0.25">
      <c r="A4" s="3" t="s">
        <v>4</v>
      </c>
      <c r="D4" s="26">
        <v>15788</v>
      </c>
      <c r="H4" s="25"/>
      <c r="J4" s="25"/>
      <c r="K4" s="28"/>
    </row>
    <row r="5" spans="1:11" ht="15.75" customHeight="1" x14ac:dyDescent="0.25">
      <c r="H5" s="25"/>
      <c r="J5" s="25"/>
      <c r="K5" s="28"/>
    </row>
    <row r="6" spans="1:11" ht="15.75" customHeight="1" x14ac:dyDescent="0.25">
      <c r="A6" s="4" t="s">
        <v>55</v>
      </c>
      <c r="D6" s="26">
        <v>141211</v>
      </c>
      <c r="H6" s="25"/>
      <c r="J6" s="25"/>
      <c r="K6" s="28"/>
    </row>
    <row r="8" spans="1:11" ht="15.75" customHeight="1" x14ac:dyDescent="0.25">
      <c r="A8" s="3"/>
    </row>
    <row r="9" spans="1:11" ht="15.75" customHeight="1" x14ac:dyDescent="0.25">
      <c r="A9" s="3"/>
    </row>
    <row r="10" spans="1:11" ht="15.75" customHeight="1" x14ac:dyDescent="0.25">
      <c r="A10" s="3"/>
    </row>
    <row r="11" spans="1:11" ht="15.75" customHeight="1" x14ac:dyDescent="0.25">
      <c r="A11" s="3"/>
    </row>
    <row r="12" spans="1:11" ht="15.75" customHeight="1" x14ac:dyDescent="0.25">
      <c r="A12" s="3"/>
    </row>
    <row r="13" spans="1:11" ht="15.75" customHeight="1" x14ac:dyDescent="0.25">
      <c r="A13" s="3"/>
    </row>
    <row r="14" spans="1:11" ht="15.75" customHeight="1" x14ac:dyDescent="0.25">
      <c r="A14" s="3"/>
    </row>
    <row r="15" spans="1:11" ht="15.75" customHeight="1" x14ac:dyDescent="0.25">
      <c r="A15" s="3"/>
    </row>
    <row r="16" spans="1:11" ht="15.75" customHeight="1" x14ac:dyDescent="0.25">
      <c r="D16" s="26"/>
      <c r="F16" s="25"/>
    </row>
    <row r="18" spans="1:6" ht="15.75" customHeight="1" x14ac:dyDescent="0.25">
      <c r="A18" s="3"/>
      <c r="D18" s="26"/>
      <c r="F18" s="25"/>
    </row>
    <row r="19" spans="1:6" ht="15.75" customHeight="1" x14ac:dyDescent="0.25">
      <c r="A19" s="3"/>
      <c r="D19" s="26"/>
      <c r="F19" s="25"/>
    </row>
    <row r="20" spans="1:6" ht="15.75" customHeight="1" x14ac:dyDescent="0.25">
      <c r="A20" s="3"/>
      <c r="D20" s="26"/>
      <c r="F20" s="25"/>
    </row>
    <row r="21" spans="1:6" ht="12.5" x14ac:dyDescent="0.25">
      <c r="A21" s="3"/>
      <c r="D21" s="26"/>
      <c r="F21" s="25"/>
    </row>
    <row r="22" spans="1:6" ht="12.5" x14ac:dyDescent="0.25">
      <c r="A22" s="3"/>
      <c r="D22" s="26"/>
      <c r="F22" s="25"/>
    </row>
    <row r="23" spans="1:6" ht="12.5" x14ac:dyDescent="0.25">
      <c r="A23" s="3"/>
      <c r="D23" s="26"/>
      <c r="F23" s="25"/>
    </row>
    <row r="24" spans="1:6" ht="12.5" x14ac:dyDescent="0.25">
      <c r="A24" s="3"/>
      <c r="D24" s="26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C9B33-84F9-44F4-88A0-19493270981B}">
  <sheetPr>
    <outlinePr summaryBelow="0" summaryRight="0"/>
  </sheetPr>
  <dimension ref="A1:K23"/>
  <sheetViews>
    <sheetView zoomScaleNormal="100" workbookViewId="0">
      <selection activeCell="G4" sqref="G4"/>
    </sheetView>
  </sheetViews>
  <sheetFormatPr defaultColWidth="14.453125" defaultRowHeight="15.75" customHeight="1" x14ac:dyDescent="0.25"/>
  <cols>
    <col min="2" max="2" width="14.453125" style="24"/>
    <col min="3" max="3" width="14.453125" style="27"/>
    <col min="4" max="7" width="14.453125" style="24"/>
    <col min="8" max="8" width="20.453125" style="24" customWidth="1"/>
    <col min="9" max="11" width="14.453125" style="24"/>
  </cols>
  <sheetData>
    <row r="1" spans="1:11" ht="15.75" customHeight="1" x14ac:dyDescent="0.25">
      <c r="A1" s="3" t="s">
        <v>1</v>
      </c>
      <c r="C1" s="26">
        <v>2012</v>
      </c>
      <c r="D1" s="25"/>
    </row>
    <row r="3" spans="1:11" ht="15.75" customHeight="1" x14ac:dyDescent="0.25">
      <c r="A3" s="3" t="s">
        <v>2</v>
      </c>
      <c r="C3" s="26">
        <v>108417</v>
      </c>
      <c r="D3" s="25"/>
      <c r="H3" s="25"/>
      <c r="K3" s="28"/>
    </row>
    <row r="4" spans="1:11" ht="15.75" customHeight="1" x14ac:dyDescent="0.25">
      <c r="A4" s="3" t="s">
        <v>4</v>
      </c>
      <c r="C4" s="26">
        <v>15887</v>
      </c>
      <c r="D4" s="25"/>
      <c r="H4" s="25"/>
      <c r="K4" s="28"/>
    </row>
    <row r="5" spans="1:11" ht="15.75" customHeight="1" x14ac:dyDescent="0.25">
      <c r="H5" s="25"/>
      <c r="K5" s="28"/>
    </row>
    <row r="6" spans="1:11" ht="15.75" customHeight="1" x14ac:dyDescent="0.25">
      <c r="A6" s="4" t="s">
        <v>55</v>
      </c>
      <c r="C6" s="26">
        <v>124304</v>
      </c>
      <c r="D6" s="25"/>
      <c r="H6" s="25"/>
      <c r="K6" s="28"/>
    </row>
    <row r="9" spans="1:11" ht="15.75" customHeight="1" x14ac:dyDescent="0.25">
      <c r="A9" s="3"/>
    </row>
    <row r="10" spans="1:11" ht="15.75" customHeight="1" x14ac:dyDescent="0.25">
      <c r="A10" s="3"/>
    </row>
    <row r="11" spans="1:11" ht="15.75" customHeight="1" x14ac:dyDescent="0.25">
      <c r="A11" s="3"/>
    </row>
    <row r="12" spans="1:11" ht="15.75" customHeight="1" x14ac:dyDescent="0.25">
      <c r="A12" s="3"/>
    </row>
    <row r="13" spans="1:11" ht="15.75" customHeight="1" x14ac:dyDescent="0.25">
      <c r="A13" s="3"/>
    </row>
    <row r="14" spans="1:11" ht="15.75" customHeight="1" x14ac:dyDescent="0.25">
      <c r="A14" s="3"/>
    </row>
    <row r="15" spans="1:11" ht="15.75" customHeight="1" x14ac:dyDescent="0.25">
      <c r="A15" s="3"/>
    </row>
    <row r="16" spans="1:11" ht="15.75" customHeight="1" x14ac:dyDescent="0.25">
      <c r="C16" s="26"/>
      <c r="D16" s="25"/>
    </row>
    <row r="17" spans="1:4" ht="15.75" customHeight="1" x14ac:dyDescent="0.25">
      <c r="A17" s="3"/>
      <c r="C17" s="26"/>
      <c r="D17" s="25"/>
    </row>
    <row r="18" spans="1:4" ht="15.75" customHeight="1" x14ac:dyDescent="0.25">
      <c r="A18" s="3"/>
      <c r="C18" s="26"/>
      <c r="D18" s="25"/>
    </row>
    <row r="19" spans="1:4" ht="15.75" customHeight="1" x14ac:dyDescent="0.25">
      <c r="A19" s="3"/>
      <c r="C19" s="26"/>
      <c r="D19" s="25"/>
    </row>
    <row r="20" spans="1:4" ht="15.75" customHeight="1" x14ac:dyDescent="0.25">
      <c r="A20" s="3"/>
      <c r="C20" s="26"/>
      <c r="D20" s="25"/>
    </row>
    <row r="21" spans="1:4" ht="12.5" x14ac:dyDescent="0.25">
      <c r="A21" s="3"/>
      <c r="C21" s="26"/>
      <c r="D21" s="25"/>
    </row>
    <row r="22" spans="1:4" ht="12.5" x14ac:dyDescent="0.25">
      <c r="A22" s="3"/>
      <c r="C22" s="26"/>
      <c r="D22" s="25"/>
    </row>
    <row r="23" spans="1:4" ht="15.75" customHeight="1" x14ac:dyDescent="0.25">
      <c r="A23" s="3"/>
      <c r="C23" s="26"/>
      <c r="D23" s="25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BA123-6B26-4FD5-83EF-A1008BC62DE0}">
  <sheetPr>
    <outlinePr summaryBelow="0" summaryRight="0"/>
  </sheetPr>
  <dimension ref="A1:K23"/>
  <sheetViews>
    <sheetView zoomScaleNormal="100" workbookViewId="0">
      <selection activeCell="G4" sqref="G4"/>
    </sheetView>
  </sheetViews>
  <sheetFormatPr defaultColWidth="14.453125" defaultRowHeight="15.75" customHeight="1" x14ac:dyDescent="0.25"/>
  <cols>
    <col min="2" max="2" width="14.453125" style="27"/>
    <col min="3" max="7" width="14.453125" style="24"/>
    <col min="8" max="8" width="20.453125" style="24" customWidth="1"/>
    <col min="9" max="11" width="14.453125" style="24"/>
  </cols>
  <sheetData>
    <row r="1" spans="1:11" ht="15.75" customHeight="1" x14ac:dyDescent="0.25">
      <c r="A1" s="3" t="s">
        <v>1</v>
      </c>
      <c r="B1" s="26">
        <v>2011</v>
      </c>
    </row>
    <row r="3" spans="1:11" ht="15.75" customHeight="1" x14ac:dyDescent="0.25">
      <c r="A3" s="3" t="s">
        <v>2</v>
      </c>
      <c r="B3" s="26">
        <v>20571</v>
      </c>
      <c r="H3" s="25"/>
      <c r="K3" s="28"/>
    </row>
    <row r="4" spans="1:11" ht="15.75" customHeight="1" x14ac:dyDescent="0.25">
      <c r="A4" s="3" t="s">
        <v>4</v>
      </c>
      <c r="B4" s="26">
        <v>3146</v>
      </c>
      <c r="H4" s="25"/>
      <c r="K4" s="28"/>
    </row>
    <row r="5" spans="1:11" ht="15.75" customHeight="1" x14ac:dyDescent="0.25">
      <c r="H5" s="25"/>
      <c r="K5" s="28"/>
    </row>
    <row r="6" spans="1:11" ht="15.75" customHeight="1" x14ac:dyDescent="0.25">
      <c r="A6" s="4" t="s">
        <v>55</v>
      </c>
      <c r="B6" s="26">
        <v>23717</v>
      </c>
      <c r="H6" s="25"/>
      <c r="K6" s="28"/>
    </row>
    <row r="16" spans="1:11" ht="15.75" customHeight="1" x14ac:dyDescent="0.25">
      <c r="A16" s="3"/>
    </row>
    <row r="17" spans="1:2" ht="15.75" customHeight="1" x14ac:dyDescent="0.25">
      <c r="B17" s="26"/>
    </row>
    <row r="18" spans="1:2" ht="15.75" customHeight="1" x14ac:dyDescent="0.25">
      <c r="A18" s="3"/>
      <c r="B18" s="26"/>
    </row>
    <row r="19" spans="1:2" ht="15.75" customHeight="1" x14ac:dyDescent="0.25">
      <c r="A19" s="3"/>
      <c r="B19" s="26"/>
    </row>
    <row r="20" spans="1:2" ht="15.75" customHeight="1" x14ac:dyDescent="0.25">
      <c r="A20" s="3"/>
      <c r="B20" s="26"/>
    </row>
    <row r="21" spans="1:2" ht="12.5" x14ac:dyDescent="0.25">
      <c r="A21" s="3"/>
      <c r="B21" s="26"/>
    </row>
    <row r="22" spans="1:2" ht="15.75" customHeight="1" x14ac:dyDescent="0.25">
      <c r="A22" s="3"/>
      <c r="B22" s="26"/>
    </row>
    <row r="23" spans="1:2" ht="15.75" customHeight="1" x14ac:dyDescent="0.25">
      <c r="A23" s="3"/>
      <c r="B23" s="2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EC8B5B-E036-4DDB-844A-EB9002DB51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ALL - MAN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2020 (2)</vt:lpstr>
      <vt:lpstr>2019 (2)</vt:lpstr>
      <vt:lpstr>2018 (2)</vt:lpstr>
      <vt:lpstr>2017 (2)</vt:lpstr>
      <vt:lpstr>2016 (2)</vt:lpstr>
      <vt:lpstr>2015 (2)</vt:lpstr>
      <vt:lpstr>2014 (2)</vt:lpstr>
      <vt:lpstr>2013 (2)</vt:lpstr>
      <vt:lpstr>2012 (2)</vt:lpstr>
      <vt:lpstr>2011 (2)</vt:lpstr>
      <vt:lpstr>Consol</vt:lpstr>
      <vt:lpstr>2020 (3)</vt:lpstr>
      <vt:lpstr>2019 (3)</vt:lpstr>
      <vt:lpstr>2018 (3)</vt:lpstr>
      <vt:lpstr>2017 (3)</vt:lpstr>
      <vt:lpstr>2016 (3)</vt:lpstr>
      <vt:lpstr>2015 (3)</vt:lpstr>
      <vt:lpstr>2014 (3)</vt:lpstr>
      <vt:lpstr>2013 (3)</vt:lpstr>
      <vt:lpstr>2012 (3)</vt:lpstr>
      <vt:lpstr>2011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</cp:lastModifiedBy>
  <dcterms:modified xsi:type="dcterms:W3CDTF">2021-05-01T14:01:26Z</dcterms:modified>
</cp:coreProperties>
</file>