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3A9120F7-DA5C-4EC1-9123-D177EF9189E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Passenger Cars" sheetId="21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15" sheetId="6" r:id="rId7"/>
    <sheet name="2014" sheetId="7" r:id="rId8"/>
    <sheet name="2013" sheetId="8" r:id="rId9"/>
    <sheet name="2012" sheetId="9" r:id="rId10"/>
    <sheet name="2011" sheetId="10" r:id="rId11"/>
    <sheet name="2020 (2)" sheetId="11" r:id="rId12"/>
    <sheet name="2019 (2)" sheetId="12" r:id="rId13"/>
    <sheet name="2018 (2)" sheetId="13" r:id="rId14"/>
    <sheet name="2017 (2)" sheetId="14" r:id="rId15"/>
    <sheet name="2016 (2)" sheetId="15" r:id="rId16"/>
    <sheet name="2015 (2)" sheetId="16" r:id="rId17"/>
    <sheet name="2014 (2)" sheetId="17" r:id="rId18"/>
    <sheet name="2013 (2)" sheetId="18" r:id="rId19"/>
    <sheet name="2012 (2)" sheetId="19" r:id="rId20"/>
    <sheet name="2011 (2)" sheetId="20" r:id="rId21"/>
    <sheet name="Consol" sheetId="32" r:id="rId22"/>
    <sheet name="2020 (3)" sheetId="22" r:id="rId23"/>
    <sheet name="2019 (3)" sheetId="23" r:id="rId24"/>
    <sheet name="2018 (3)" sheetId="24" r:id="rId25"/>
    <sheet name="2017 (3)" sheetId="25" r:id="rId26"/>
    <sheet name="2016 (3)" sheetId="26" r:id="rId27"/>
    <sheet name="2015 (3)" sheetId="27" r:id="rId28"/>
    <sheet name="2014 (3)" sheetId="28" r:id="rId29"/>
    <sheet name="2013 (3)" sheetId="29" r:id="rId30"/>
    <sheet name="2012 (3)" sheetId="30" r:id="rId31"/>
    <sheet name="2011 (3)" sheetId="31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7" i="21" l="1"/>
  <c r="L97" i="21"/>
  <c r="K97" i="21"/>
  <c r="J97" i="21"/>
  <c r="I97" i="21"/>
  <c r="H97" i="21"/>
  <c r="G97" i="21"/>
  <c r="F97" i="21"/>
  <c r="E97" i="21"/>
  <c r="C97" i="21"/>
  <c r="L95" i="21"/>
  <c r="K95" i="21"/>
  <c r="J95" i="21"/>
  <c r="I95" i="21"/>
  <c r="H95" i="21"/>
  <c r="G95" i="21"/>
  <c r="F95" i="21"/>
  <c r="E95" i="21"/>
  <c r="D95" i="21"/>
  <c r="C95" i="21"/>
  <c r="L93" i="21"/>
  <c r="K93" i="21"/>
  <c r="J93" i="21"/>
  <c r="I93" i="21"/>
  <c r="H93" i="21"/>
  <c r="G93" i="21"/>
  <c r="F93" i="21"/>
  <c r="E93" i="21"/>
  <c r="D93" i="21"/>
  <c r="C93" i="21"/>
  <c r="L91" i="21"/>
  <c r="K91" i="21"/>
  <c r="J91" i="21"/>
  <c r="I91" i="21"/>
  <c r="H91" i="21"/>
  <c r="G91" i="21"/>
  <c r="F91" i="21"/>
  <c r="E91" i="21"/>
  <c r="D91" i="21"/>
  <c r="C91" i="21"/>
  <c r="L89" i="21"/>
  <c r="K89" i="21"/>
  <c r="J89" i="21"/>
  <c r="I89" i="21"/>
  <c r="H89" i="21"/>
  <c r="G89" i="21"/>
  <c r="F89" i="21"/>
  <c r="E89" i="21"/>
  <c r="D89" i="21"/>
  <c r="C89" i="21"/>
  <c r="L87" i="21"/>
  <c r="K87" i="21"/>
  <c r="J87" i="21"/>
  <c r="I87" i="21"/>
  <c r="H87" i="21"/>
  <c r="G87" i="21"/>
  <c r="F87" i="21"/>
  <c r="E87" i="21"/>
  <c r="D87" i="21"/>
  <c r="C87" i="21"/>
  <c r="L85" i="21"/>
  <c r="K85" i="21"/>
  <c r="J85" i="21"/>
  <c r="I85" i="21"/>
  <c r="H85" i="21"/>
  <c r="G85" i="21"/>
  <c r="F85" i="21"/>
  <c r="E85" i="21"/>
  <c r="D85" i="21"/>
  <c r="C85" i="21"/>
  <c r="L83" i="21"/>
  <c r="K83" i="21"/>
  <c r="J83" i="21"/>
  <c r="I83" i="21"/>
  <c r="H83" i="21"/>
  <c r="G83" i="21"/>
  <c r="F83" i="21"/>
  <c r="E83" i="21"/>
  <c r="D83" i="21"/>
  <c r="C83" i="21"/>
  <c r="L81" i="21"/>
  <c r="K81" i="21"/>
  <c r="J81" i="21"/>
  <c r="I81" i="21"/>
  <c r="H81" i="21"/>
  <c r="G81" i="21"/>
  <c r="F81" i="21"/>
  <c r="E81" i="21"/>
  <c r="D81" i="21"/>
  <c r="C81" i="21"/>
  <c r="L79" i="21"/>
  <c r="K79" i="21"/>
  <c r="J79" i="21"/>
  <c r="I79" i="21"/>
  <c r="H79" i="21"/>
  <c r="G79" i="21"/>
  <c r="F79" i="21"/>
  <c r="E79" i="21"/>
  <c r="D79" i="21"/>
  <c r="C79" i="21"/>
  <c r="L77" i="21"/>
  <c r="K77" i="21"/>
  <c r="J77" i="21"/>
  <c r="I77" i="21"/>
  <c r="H77" i="21"/>
  <c r="G77" i="21"/>
  <c r="F77" i="21"/>
  <c r="E77" i="21"/>
  <c r="D77" i="21"/>
  <c r="C77" i="21"/>
  <c r="L75" i="21"/>
  <c r="K75" i="21"/>
  <c r="J75" i="21"/>
  <c r="I75" i="21"/>
  <c r="H75" i="21"/>
  <c r="G75" i="21"/>
  <c r="F75" i="21"/>
  <c r="E75" i="21"/>
  <c r="D75" i="21"/>
  <c r="C75" i="21"/>
  <c r="L73" i="21"/>
  <c r="K73" i="21"/>
  <c r="J73" i="21"/>
  <c r="I73" i="21"/>
  <c r="H73" i="21"/>
  <c r="G73" i="21"/>
  <c r="F73" i="21"/>
  <c r="E73" i="21"/>
  <c r="D73" i="21"/>
  <c r="C73" i="21"/>
  <c r="L71" i="21"/>
  <c r="K71" i="21"/>
  <c r="J71" i="21"/>
  <c r="I71" i="21"/>
  <c r="H71" i="21"/>
  <c r="G71" i="21"/>
  <c r="F71" i="21"/>
  <c r="E71" i="21"/>
  <c r="D71" i="21"/>
  <c r="C71" i="21"/>
  <c r="L69" i="21"/>
  <c r="K69" i="21"/>
  <c r="J69" i="21"/>
  <c r="I69" i="21"/>
  <c r="H69" i="21"/>
  <c r="G69" i="21"/>
  <c r="F69" i="21"/>
  <c r="E69" i="21"/>
  <c r="D69" i="21"/>
  <c r="C69" i="21"/>
  <c r="L67" i="21"/>
  <c r="K67" i="21"/>
  <c r="J67" i="21"/>
  <c r="I67" i="21"/>
  <c r="H67" i="21"/>
  <c r="G67" i="21"/>
  <c r="F67" i="21"/>
  <c r="E67" i="21"/>
  <c r="D67" i="21"/>
  <c r="C67" i="21"/>
  <c r="L65" i="21"/>
  <c r="K65" i="21"/>
  <c r="J65" i="21"/>
  <c r="I65" i="21"/>
  <c r="H65" i="21"/>
  <c r="G65" i="21"/>
  <c r="F65" i="21"/>
  <c r="E65" i="21"/>
  <c r="D65" i="21"/>
  <c r="C65" i="21"/>
  <c r="L63" i="21"/>
  <c r="K63" i="21"/>
  <c r="J63" i="21"/>
  <c r="I63" i="21"/>
  <c r="H63" i="21"/>
  <c r="G63" i="21"/>
  <c r="F63" i="21"/>
  <c r="E63" i="21"/>
  <c r="D63" i="21"/>
  <c r="C63" i="21"/>
  <c r="L61" i="21"/>
  <c r="K61" i="21"/>
  <c r="J61" i="21"/>
  <c r="I61" i="21"/>
  <c r="H61" i="21"/>
  <c r="G61" i="21"/>
  <c r="F61" i="21"/>
  <c r="E61" i="21"/>
  <c r="D61" i="21"/>
  <c r="C61" i="21"/>
  <c r="L59" i="21"/>
  <c r="K59" i="21"/>
  <c r="J59" i="21"/>
  <c r="I59" i="21"/>
  <c r="H59" i="21"/>
  <c r="G59" i="21"/>
  <c r="F59" i="21"/>
  <c r="E59" i="21"/>
  <c r="D59" i="21"/>
  <c r="C59" i="21"/>
  <c r="L57" i="21"/>
  <c r="K57" i="21"/>
  <c r="J57" i="21"/>
  <c r="I57" i="21"/>
  <c r="H57" i="21"/>
  <c r="G57" i="21"/>
  <c r="F57" i="21"/>
  <c r="E57" i="21"/>
  <c r="D57" i="21"/>
  <c r="C57" i="21"/>
  <c r="L55" i="21"/>
  <c r="K55" i="21"/>
  <c r="J55" i="21"/>
  <c r="I55" i="21"/>
  <c r="H55" i="21"/>
  <c r="G55" i="21"/>
  <c r="F55" i="21"/>
  <c r="E55" i="21"/>
  <c r="D55" i="21"/>
  <c r="C55" i="21"/>
  <c r="L53" i="21"/>
  <c r="K53" i="21"/>
  <c r="J53" i="21"/>
  <c r="I53" i="21"/>
  <c r="H53" i="21"/>
  <c r="G53" i="21"/>
  <c r="F53" i="21"/>
  <c r="E53" i="21"/>
  <c r="D53" i="21"/>
  <c r="C53" i="21"/>
  <c r="L51" i="21"/>
  <c r="K51" i="21"/>
  <c r="J51" i="21"/>
  <c r="I51" i="21"/>
  <c r="H51" i="21"/>
  <c r="G51" i="21"/>
  <c r="F51" i="21"/>
  <c r="E51" i="21"/>
  <c r="D51" i="21"/>
  <c r="C51" i="21"/>
  <c r="L49" i="21"/>
  <c r="K49" i="21"/>
  <c r="J49" i="21"/>
  <c r="I49" i="21"/>
  <c r="H49" i="21"/>
  <c r="G49" i="21"/>
  <c r="F49" i="21"/>
  <c r="E49" i="21"/>
  <c r="D49" i="21"/>
  <c r="C49" i="21"/>
  <c r="L47" i="21"/>
  <c r="K47" i="21"/>
  <c r="J47" i="21"/>
  <c r="I47" i="21"/>
  <c r="H47" i="21"/>
  <c r="G47" i="21"/>
  <c r="F47" i="21"/>
  <c r="E47" i="21"/>
  <c r="D47" i="21"/>
  <c r="C47" i="21"/>
  <c r="L45" i="21"/>
  <c r="K45" i="21"/>
  <c r="J45" i="21"/>
  <c r="I45" i="21"/>
  <c r="H45" i="21"/>
  <c r="G45" i="21"/>
  <c r="F45" i="21"/>
  <c r="E45" i="21"/>
  <c r="D45" i="21"/>
  <c r="C45" i="21"/>
  <c r="L43" i="21"/>
  <c r="K43" i="21"/>
  <c r="J43" i="21"/>
  <c r="I43" i="21"/>
  <c r="H43" i="21"/>
  <c r="G43" i="21"/>
  <c r="F43" i="21"/>
  <c r="E43" i="21"/>
  <c r="D43" i="21"/>
  <c r="C43" i="21"/>
  <c r="L41" i="21"/>
  <c r="K41" i="21"/>
  <c r="J41" i="21"/>
  <c r="I41" i="21"/>
  <c r="H41" i="21"/>
  <c r="G41" i="21"/>
  <c r="F41" i="21"/>
  <c r="E41" i="21"/>
  <c r="D41" i="21"/>
  <c r="C41" i="21"/>
  <c r="L37" i="21"/>
  <c r="K37" i="21"/>
  <c r="J37" i="21"/>
  <c r="I37" i="21"/>
  <c r="H37" i="21"/>
  <c r="G37" i="21"/>
  <c r="F37" i="21"/>
  <c r="E37" i="21"/>
  <c r="D37" i="21"/>
  <c r="C37" i="21"/>
  <c r="L35" i="21"/>
  <c r="K35" i="21"/>
  <c r="J35" i="21"/>
  <c r="I35" i="21"/>
  <c r="H35" i="21"/>
  <c r="G35" i="21"/>
  <c r="F35" i="21"/>
  <c r="E35" i="21"/>
  <c r="D35" i="21"/>
  <c r="C35" i="21"/>
  <c r="L33" i="21"/>
  <c r="K33" i="21"/>
  <c r="J33" i="21"/>
  <c r="I33" i="21"/>
  <c r="H33" i="21"/>
  <c r="G33" i="21"/>
  <c r="F33" i="21"/>
  <c r="E33" i="21"/>
  <c r="D33" i="21"/>
  <c r="C33" i="21"/>
  <c r="L31" i="21"/>
  <c r="K31" i="21"/>
  <c r="J31" i="21"/>
  <c r="I31" i="21"/>
  <c r="H31" i="21"/>
  <c r="G31" i="21"/>
  <c r="F31" i="21"/>
  <c r="E31" i="21"/>
  <c r="D31" i="21"/>
  <c r="C31" i="21"/>
  <c r="E39" i="21"/>
  <c r="F39" i="21"/>
  <c r="G39" i="21"/>
  <c r="H39" i="21"/>
  <c r="I39" i="21"/>
  <c r="J39" i="21"/>
  <c r="K39" i="21"/>
  <c r="L39" i="21"/>
  <c r="D39" i="21"/>
  <c r="C39" i="21"/>
  <c r="D10" i="21"/>
  <c r="F10" i="21"/>
  <c r="C16" i="21"/>
  <c r="C17" i="21" s="1"/>
  <c r="D16" i="21"/>
  <c r="E16" i="21"/>
  <c r="F17" i="21" s="1"/>
  <c r="F16" i="21"/>
  <c r="G16" i="21"/>
  <c r="G17" i="21" s="1"/>
  <c r="H16" i="21"/>
  <c r="I16" i="21"/>
  <c r="J16" i="21"/>
  <c r="K16" i="21"/>
  <c r="L16" i="21"/>
  <c r="E17" i="21"/>
  <c r="C21" i="21"/>
  <c r="D21" i="21"/>
  <c r="E21" i="21"/>
  <c r="F21" i="21"/>
  <c r="G21" i="21"/>
  <c r="H21" i="21"/>
  <c r="I21" i="21"/>
  <c r="J21" i="21"/>
  <c r="K21" i="21"/>
  <c r="L21" i="21"/>
  <c r="C22" i="21"/>
  <c r="C10" i="21" s="1"/>
  <c r="C11" i="21" s="1"/>
  <c r="D22" i="21"/>
  <c r="E22" i="21"/>
  <c r="E10" i="21" s="1"/>
  <c r="F22" i="21"/>
  <c r="G22" i="21"/>
  <c r="H22" i="21"/>
  <c r="I22" i="21"/>
  <c r="J22" i="21"/>
  <c r="K22" i="21"/>
  <c r="K10" i="21" s="1"/>
  <c r="L22" i="21"/>
  <c r="C23" i="21"/>
  <c r="D23" i="21"/>
  <c r="E23" i="21"/>
  <c r="F23" i="21"/>
  <c r="G23" i="21"/>
  <c r="H23" i="21"/>
  <c r="I23" i="21"/>
  <c r="J23" i="21"/>
  <c r="K23" i="21"/>
  <c r="L23" i="21"/>
  <c r="C24" i="21"/>
  <c r="D24" i="21"/>
  <c r="D14" i="21" s="1"/>
  <c r="E24" i="21"/>
  <c r="E14" i="21" s="1"/>
  <c r="F24" i="21"/>
  <c r="F14" i="21" s="1"/>
  <c r="F15" i="21" s="1"/>
  <c r="G24" i="21"/>
  <c r="H24" i="21"/>
  <c r="I24" i="21"/>
  <c r="J24" i="21"/>
  <c r="K24" i="21"/>
  <c r="K14" i="21" s="1"/>
  <c r="L24" i="21"/>
  <c r="D17" i="21" l="1"/>
  <c r="D11" i="21"/>
  <c r="H17" i="21"/>
  <c r="J17" i="21"/>
  <c r="C14" i="21"/>
  <c r="C15" i="21" s="1"/>
  <c r="F11" i="21"/>
  <c r="E11" i="21"/>
  <c r="E8" i="21"/>
  <c r="L8" i="21"/>
  <c r="D12" i="21"/>
  <c r="H10" i="21"/>
  <c r="G10" i="21"/>
  <c r="G11" i="21" s="1"/>
  <c r="F12" i="21"/>
  <c r="E15" i="21"/>
  <c r="K8" i="21"/>
  <c r="C8" i="21"/>
  <c r="C9" i="21" s="1"/>
  <c r="I17" i="21"/>
  <c r="L14" i="21"/>
  <c r="L10" i="21"/>
  <c r="L17" i="21"/>
  <c r="J8" i="21"/>
  <c r="J9" i="21" s="1"/>
  <c r="I8" i="21"/>
  <c r="H8" i="21"/>
  <c r="G8" i="21"/>
  <c r="F8" i="21"/>
  <c r="F9" i="21" s="1"/>
  <c r="E12" i="21"/>
  <c r="E13" i="21" s="1"/>
  <c r="I10" i="21"/>
  <c r="D8" i="21"/>
  <c r="D9" i="21" s="1"/>
  <c r="J12" i="21"/>
  <c r="J13" i="21" s="1"/>
  <c r="I12" i="21"/>
  <c r="H12" i="21"/>
  <c r="G12" i="21"/>
  <c r="J14" i="21"/>
  <c r="J10" i="21"/>
  <c r="K17" i="21"/>
  <c r="I14" i="21"/>
  <c r="H14" i="21"/>
  <c r="L12" i="2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G14" i="21"/>
  <c r="G15" i="21" s="1"/>
  <c r="K12" i="21"/>
  <c r="K13" i="21" s="1"/>
  <c r="C12" i="21"/>
  <c r="C13" i="21" s="1"/>
  <c r="L25" i="21"/>
  <c r="K25" i="21"/>
  <c r="J25" i="21"/>
  <c r="I25" i="21"/>
  <c r="H25" i="21"/>
  <c r="G25" i="21"/>
  <c r="F25" i="21"/>
  <c r="E25" i="21"/>
  <c r="G8" i="20"/>
  <c r="G7" i="20"/>
  <c r="G6" i="20"/>
  <c r="G5" i="20"/>
  <c r="G4" i="20"/>
  <c r="G7" i="19"/>
  <c r="G6" i="19"/>
  <c r="G5" i="19"/>
  <c r="G4" i="19"/>
  <c r="G6" i="18"/>
  <c r="G4" i="18"/>
  <c r="G7" i="17"/>
  <c r="G6" i="17"/>
  <c r="G4" i="17"/>
  <c r="G7" i="16"/>
  <c r="G6" i="15"/>
  <c r="G4" i="15"/>
  <c r="G8" i="14"/>
  <c r="G6" i="14"/>
  <c r="G4" i="14"/>
  <c r="G7" i="13"/>
  <c r="G5" i="13"/>
  <c r="G4" i="13"/>
  <c r="G8" i="12"/>
  <c r="G7" i="12"/>
  <c r="G4" i="12"/>
  <c r="H15" i="21" l="1"/>
  <c r="D15" i="21"/>
  <c r="G13" i="21"/>
  <c r="G9" i="21"/>
  <c r="H11" i="21"/>
  <c r="L9" i="21"/>
  <c r="M8" i="21"/>
  <c r="L15" i="21"/>
  <c r="M14" i="21"/>
  <c r="N14" i="21" s="1"/>
  <c r="O14" i="21" s="1"/>
  <c r="P14" i="21" s="1"/>
  <c r="Q14" i="21" s="1"/>
  <c r="R14" i="21" s="1"/>
  <c r="S14" i="21" s="1"/>
  <c r="T14" i="21" s="1"/>
  <c r="U14" i="21" s="1"/>
  <c r="V14" i="21" s="1"/>
  <c r="I11" i="21"/>
  <c r="L11" i="21"/>
  <c r="M10" i="21"/>
  <c r="N10" i="21" s="1"/>
  <c r="O10" i="21" s="1"/>
  <c r="P10" i="21" s="1"/>
  <c r="Q10" i="21" s="1"/>
  <c r="R10" i="21" s="1"/>
  <c r="S10" i="21" s="1"/>
  <c r="T10" i="21" s="1"/>
  <c r="U10" i="21" s="1"/>
  <c r="V10" i="21" s="1"/>
  <c r="H13" i="21"/>
  <c r="H9" i="21"/>
  <c r="L13" i="21"/>
  <c r="I13" i="21"/>
  <c r="I9" i="21"/>
  <c r="K9" i="21"/>
  <c r="I15" i="21"/>
  <c r="D13" i="21"/>
  <c r="J11" i="21"/>
  <c r="K11" i="21"/>
  <c r="E9" i="21"/>
  <c r="J15" i="21"/>
  <c r="K15" i="21"/>
  <c r="F13" i="21"/>
  <c r="N8" i="21" l="1"/>
  <c r="M16" i="21"/>
  <c r="M17" i="21" s="1"/>
  <c r="N16" i="21" l="1"/>
  <c r="N17" i="21" s="1"/>
  <c r="O8" i="21"/>
  <c r="P8" i="21" l="1"/>
  <c r="O16" i="21"/>
  <c r="O17" i="21" s="1"/>
  <c r="Q8" i="21" l="1"/>
  <c r="P16" i="21"/>
  <c r="P17" i="21" s="1"/>
  <c r="R8" i="21" l="1"/>
  <c r="Q16" i="21"/>
  <c r="Q17" i="21" s="1"/>
  <c r="S8" i="21" l="1"/>
  <c r="R16" i="21"/>
  <c r="R17" i="21" s="1"/>
  <c r="T8" i="21" l="1"/>
  <c r="S16" i="21"/>
  <c r="S17" i="21" s="1"/>
  <c r="U8" i="21" l="1"/>
  <c r="T16" i="21"/>
  <c r="T17" i="21" s="1"/>
  <c r="V8" i="21" l="1"/>
  <c r="V16" i="21" s="1"/>
  <c r="U16" i="21"/>
  <c r="U17" i="21" s="1"/>
  <c r="V17" i="21" l="1"/>
</calcChain>
</file>

<file path=xl/sharedStrings.xml><?xml version="1.0" encoding="utf-8"?>
<sst xmlns="http://schemas.openxmlformats.org/spreadsheetml/2006/main" count="756" uniqueCount="97">
  <si>
    <t>PRODUCTION</t>
  </si>
  <si>
    <t>Units</t>
  </si>
  <si>
    <t>Tiguan</t>
  </si>
  <si>
    <t>Europe/Other markets</t>
  </si>
  <si>
    <t>Passat/Magotan</t>
  </si>
  <si>
    <t>North America</t>
  </si>
  <si>
    <t>Polo/Virtus</t>
  </si>
  <si>
    <t>South America</t>
  </si>
  <si>
    <t>Jetta/Sagitar</t>
  </si>
  <si>
    <t>Asia-Pacific</t>
  </si>
  <si>
    <t>Lavida</t>
  </si>
  <si>
    <t>Golf</t>
  </si>
  <si>
    <t>Bora</t>
  </si>
  <si>
    <t>T-Cross</t>
  </si>
  <si>
    <t>T-Roc</t>
  </si>
  <si>
    <t>Atlas/Teramont</t>
  </si>
  <si>
    <t>Santana</t>
  </si>
  <si>
    <t>JETTA</t>
  </si>
  <si>
    <t>Tharu/Taos</t>
  </si>
  <si>
    <t>Gol</t>
  </si>
  <si>
    <t>Lamando</t>
  </si>
  <si>
    <t>ID.3</t>
  </si>
  <si>
    <t>up!</t>
  </si>
  <si>
    <t>Touran</t>
  </si>
  <si>
    <t>Arteon/CC</t>
  </si>
  <si>
    <t>Saveiro</t>
  </si>
  <si>
    <t>Touareg</t>
  </si>
  <si>
    <t>Sharan/Viloran</t>
  </si>
  <si>
    <t>Fox/Suran</t>
  </si>
  <si>
    <t>Phideon</t>
  </si>
  <si>
    <t>ID.4</t>
  </si>
  <si>
    <t>Beetle</t>
  </si>
  <si>
    <t>–</t>
  </si>
  <si>
    <t>VOLKSWAGEN PASSENGER CARS BRAND</t>
  </si>
  <si>
    <t>%</t>
  </si>
  <si>
    <t>Deliveries (thousand units)</t>
  </si>
  <si>
    <t>−15.1</t>
  </si>
  <si>
    <t>Vehicle sales</t>
  </si>
  <si>
    <t>−22.9</t>
  </si>
  <si>
    <t>Production</t>
  </si>
  <si>
    <t>−17.8</t>
  </si>
  <si>
    <t>Sales revenue (€ million)</t>
  </si>
  <si>
    <t>−19.6</t>
  </si>
  <si>
    <t>Operating result before special items</t>
  </si>
  <si>
    <t>−88.0</t>
  </si>
  <si>
    <t>Operating return on sales (%)</t>
  </si>
  <si>
    <t>Tharu</t>
  </si>
  <si>
    <t>Fox</t>
  </si>
  <si>
    <t>Sharan</t>
  </si>
  <si>
    <t>Suran</t>
  </si>
  <si>
    <t>−1.0</t>
  </si>
  <si>
    <t>−1.8</t>
  </si>
  <si>
    <t>Scirocco</t>
  </si>
  <si>
    <t>−0.3</t>
  </si>
  <si>
    <t>−1.9</t>
  </si>
  <si>
    <t>Polo</t>
  </si>
  <si>
    <t>Phaeton</t>
  </si>
  <si>
    <t>−24.3</t>
  </si>
  <si>
    <t>as % of sales revenue</t>
  </si>
  <si>
    <t>CC</t>
  </si>
  <si>
    <t>Eos</t>
  </si>
  <si>
    <t>XL1</t>
  </si>
  <si>
    <t>−1.7</t>
  </si>
  <si>
    <t>−0.6</t>
  </si>
  <si>
    <t>−11.1</t>
  </si>
  <si>
    <t>−4.8</t>
  </si>
  <si>
    <t>−3.5</t>
  </si>
  <si>
    <t>−4.2</t>
  </si>
  <si>
    <t>Deliveries (thousand units)*</t>
  </si>
  <si>
    <t>−2.6</t>
  </si>
  <si>
    <t>Production*</t>
  </si>
  <si>
    <t>Operating profit</t>
  </si>
  <si>
    <t>−14.4</t>
  </si>
  <si>
    <t>Jetta/Bora</t>
  </si>
  <si>
    <t>Lavida/Sagitar</t>
  </si>
  <si>
    <t>Passat/CC</t>
  </si>
  <si>
    <t>Santana/Magotan</t>
  </si>
  <si>
    <t>Parati</t>
  </si>
  <si>
    <t>2012*</t>
  </si>
  <si>
    <t>–3.0</t>
  </si>
  <si>
    <t>–4.4</t>
  </si>
  <si>
    <t>–20.6</t>
  </si>
  <si>
    <t>Passat/Santana</t>
  </si>
  <si>
    <t>Polo Classic/Sedan</t>
  </si>
  <si>
    <t>–4.1</t>
  </si>
  <si>
    <t>New Beetle</t>
  </si>
  <si>
    <t>Total</t>
  </si>
  <si>
    <t>Historical</t>
  </si>
  <si>
    <t>Forecast Period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</si>
  <si>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</si>
  <si>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</si>
  <si>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</si>
  <si>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</si>
  <si>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</si>
  <si>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</si>
  <si>
    <t>Passenger Cars</t>
  </si>
  <si>
    <t>ZZZZ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</si>
</sst>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.00\);_(* &quot;-&quot;??_);_(@_)"/>
    <numFmt numFmtId="165" formatCode="0.0%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/>
    <xf numFmtId="165" fontId="0" fillId="0" borderId="0" xfId="0" applyNumberFormat="1" applyFont="1" applyAlignment="1"/>
    <xf numFmtId="164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0" fontId="6" fillId="0" borderId="1" xfId="0" applyNumberFormat="1" applyFont="1" applyBorder="1"/>
    <xf numFmtId="0" fontId="0" fillId="0" borderId="0" xfId="1" applyNumberFormat="1" applyFont="1"/>
    <xf numFmtId="0" fontId="8" fillId="0" borderId="1" xfId="0" applyNumberFormat="1" applyFont="1" applyBorder="1"/>
    <xf numFmtId="0" fontId="3" fillId="0" borderId="1" xfId="0" applyNumberFormat="1" applyFont="1" applyBorder="1"/>
    <xf numFmtId="164" fontId="2" fillId="0" borderId="0" xfId="0" applyNumberFormat="1" applyFont="1" applyFill="1"/>
    <xf numFmtId="165" fontId="2" fillId="0" borderId="0" xfId="1" applyNumberFormat="1" applyFont="1" applyFill="1"/>
    <xf numFmtId="165" fontId="9" fillId="0" borderId="0" xfId="0" applyNumberFormat="1" applyFont="1" applyFill="1"/>
    <xf numFmtId="165" fontId="10" fillId="0" borderId="0" xfId="1" applyNumberFormat="1" applyFont="1" applyFill="1"/>
    <xf numFmtId="3" fontId="0" fillId="0" borderId="0" xfId="0" applyNumberFormat="1" applyFont="1" applyAlignment="1"/>
    <xf numFmtId="0" fontId="0" fillId="0" borderId="0" xfId="0" applyNumberFormat="1" applyFont="1" applyAlignment="1"/>
    <xf numFmtId="0" fontId="4" fillId="0" borderId="0" xfId="0" applyFont="1" applyAlignment="1">
      <alignment horizontal="center"/>
    </xf>
    <xf numFmtId="164" fontId="0" fillId="0" borderId="0" xfId="0" applyNumberFormat="1" applyFont="1" applyAlignment="1"/>
    <xf numFmtId="164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5EA3-B650-4FC9-BEF5-7F285FB66DE3}">
  <dimension ref="B2:V97"/>
  <sheetViews>
    <sheetView tabSelected="1" topLeftCell="A17" workbookViewId="0">
      <selection activeCell="D29" sqref="D29"/>
    </sheetView>
  </sheetViews>
  <sheetFormatPr defaultRowHeight="12.5" x14ac:dyDescent="0.25"/>
  <cols>
    <col min="1" max="1" width="8.7265625" style="5"/>
    <col min="2" max="2" width="23.7265625" style="12" bestFit="1" customWidth="1"/>
    <col min="3" max="3" width="10.1796875" style="5" bestFit="1" customWidth="1"/>
    <col min="4" max="4" width="12" style="5" bestFit="1" customWidth="1"/>
    <col min="5" max="5" width="11" style="5" bestFit="1" customWidth="1"/>
    <col min="6" max="7" width="11.36328125" style="5" bestFit="1" customWidth="1"/>
    <col min="8" max="8" width="12.6328125" style="5" bestFit="1" customWidth="1"/>
    <col min="9" max="9" width="12" style="5" bestFit="1" customWidth="1"/>
    <col min="10" max="12" width="12.6328125" style="5" bestFit="1" customWidth="1"/>
    <col min="13" max="22" width="10.1796875" style="5" bestFit="1" customWidth="1"/>
    <col min="23" max="16384" width="8.7265625" style="5"/>
  </cols>
  <sheetData>
    <row r="2" spans="2:22" ht="14" x14ac:dyDescent="0.3">
      <c r="C2" s="24" t="s">
        <v>87</v>
      </c>
      <c r="D2" s="24"/>
      <c r="E2" s="24"/>
      <c r="F2" s="24"/>
      <c r="G2" s="24"/>
      <c r="H2" s="24"/>
      <c r="I2" s="24"/>
      <c r="J2" s="24"/>
      <c r="K2" s="24"/>
      <c r="L2" s="24"/>
      <c r="M2" s="24" t="s">
        <v>88</v>
      </c>
      <c r="N2" s="24"/>
      <c r="O2" s="24"/>
      <c r="P2" s="24"/>
      <c r="Q2" s="24"/>
      <c r="R2" s="24"/>
      <c r="S2" s="24"/>
      <c r="T2" s="24"/>
      <c r="U2" s="24"/>
      <c r="V2" s="24"/>
    </row>
    <row r="3" spans="2:22" x14ac:dyDescent="0.25">
      <c r="C3" s="5">
        <v>2011</v>
      </c>
      <c r="D3" s="5">
        <v>2012</v>
      </c>
      <c r="E3" s="5">
        <v>2013</v>
      </c>
      <c r="F3" s="5">
        <v>2014</v>
      </c>
      <c r="G3" s="5">
        <v>2015</v>
      </c>
      <c r="H3" s="5">
        <v>2016</v>
      </c>
      <c r="I3" s="5">
        <v>2017</v>
      </c>
      <c r="J3" s="5">
        <v>2018</v>
      </c>
      <c r="K3" s="5">
        <v>2019</v>
      </c>
      <c r="L3" s="5">
        <v>2020</v>
      </c>
      <c r="M3" s="5">
        <v>2021</v>
      </c>
      <c r="N3" s="5">
        <v>2022</v>
      </c>
      <c r="O3" s="5">
        <v>2023</v>
      </c>
      <c r="P3" s="5">
        <v>2024</v>
      </c>
      <c r="Q3" s="5">
        <v>2025</v>
      </c>
      <c r="R3" s="5">
        <v>2026</v>
      </c>
      <c r="S3" s="5">
        <v>2027</v>
      </c>
      <c r="T3" s="5">
        <v>2028</v>
      </c>
      <c r="U3" s="5">
        <v>2029</v>
      </c>
      <c r="V3" s="5">
        <v>2030</v>
      </c>
    </row>
    <row r="5" spans="2:22" ht="18" x14ac:dyDescent="0.4">
      <c r="B5" s="13" t="s">
        <v>95</v>
      </c>
    </row>
    <row r="7" spans="2:22" s="6" customFormat="1" ht="14" x14ac:dyDescent="0.3">
      <c r="B7" s="14" t="s">
        <v>89</v>
      </c>
    </row>
    <row r="8" spans="2:22" s="11" customFormat="1" x14ac:dyDescent="0.25">
      <c r="B8" s="12" t="s">
        <v>90</v>
      </c>
      <c r="C8" s="18">
        <f t="shared" ref="C8:L8" si="0" xml:space="preserve"> IFERROR(C21*C16, "-")</f>
        <v>0</v>
      </c>
      <c r="D8" s="18">
        <f t="shared" si="0"/>
        <v>0</v>
      </c>
      <c r="E8" s="18">
        <f t="shared" si="0"/>
        <v>1868580</v>
      </c>
      <c r="F8" s="18">
        <f t="shared" si="0"/>
        <v>1896890</v>
      </c>
      <c r="G8" s="18">
        <f t="shared" si="0"/>
        <v>1933236</v>
      </c>
      <c r="H8" s="18">
        <f t="shared" si="0"/>
        <v>1889680</v>
      </c>
      <c r="I8" s="18">
        <f t="shared" si="0"/>
        <v>1875230.0000000002</v>
      </c>
      <c r="J8" s="18">
        <f t="shared" si="0"/>
        <v>1910970</v>
      </c>
      <c r="K8" s="18">
        <f t="shared" si="0"/>
        <v>1908512</v>
      </c>
      <c r="L8" s="18">
        <f t="shared" si="0"/>
        <v>1497168.0000000002</v>
      </c>
      <c r="M8" s="18">
        <f>L8*(1+M9)</f>
        <v>1586998.0800000003</v>
      </c>
      <c r="N8" s="18">
        <f xml:space="preserve"> M8*(1+N9)</f>
        <v>1682217.9648000004</v>
      </c>
      <c r="O8" s="18">
        <f t="shared" ref="O8" si="1">N8*(1+O9)</f>
        <v>1783151.0426880005</v>
      </c>
      <c r="P8" s="18">
        <f t="shared" ref="P8" si="2" xml:space="preserve"> O8*(1+P9)</f>
        <v>1890140.1052492806</v>
      </c>
      <c r="Q8" s="18">
        <f t="shared" ref="Q8" si="3">P8*(1+Q9)</f>
        <v>2003548.5115642375</v>
      </c>
      <c r="R8" s="18">
        <f t="shared" ref="R8" si="4" xml:space="preserve"> Q8*(1+R9)</f>
        <v>2123761.4222580921</v>
      </c>
      <c r="S8" s="18">
        <f t="shared" ref="S8" si="5">R8*(1+S9)</f>
        <v>2251187.1075935778</v>
      </c>
      <c r="T8" s="18">
        <f xml:space="preserve"> S8*(1+T9)</f>
        <v>2386258.3340491927</v>
      </c>
      <c r="U8" s="18">
        <f t="shared" ref="U8" si="6">T8*(1+U9)</f>
        <v>2529433.8340921444</v>
      </c>
      <c r="V8" s="18">
        <f t="shared" ref="V8" si="7" xml:space="preserve"> U8*(1+V9)</f>
        <v>2681199.8641376733</v>
      </c>
    </row>
    <row r="9" spans="2:22" s="7" customFormat="1" ht="14" x14ac:dyDescent="0.3">
      <c r="B9" s="15" t="s">
        <v>91</v>
      </c>
      <c r="C9" s="19" t="str">
        <f t="shared" ref="C9:L9" si="8" xml:space="preserve"> IFERROR(C8/B8-1,"-")</f>
        <v>-</v>
      </c>
      <c r="D9" s="19" t="str">
        <f t="shared" si="8"/>
        <v>-</v>
      </c>
      <c r="E9" s="19" t="str">
        <f t="shared" si="8"/>
        <v>-</v>
      </c>
      <c r="F9" s="19">
        <f t="shared" si="8"/>
        <v>1.5150542122895461E-2</v>
      </c>
      <c r="G9" s="19">
        <f t="shared" si="8"/>
        <v>1.9160836948900473E-2</v>
      </c>
      <c r="H9" s="19">
        <f t="shared" si="8"/>
        <v>-2.2530099791230884E-2</v>
      </c>
      <c r="I9" s="19">
        <f t="shared" si="8"/>
        <v>-7.6467973413486545E-3</v>
      </c>
      <c r="J9" s="19">
        <f t="shared" si="8"/>
        <v>1.9058995429893866E-2</v>
      </c>
      <c r="K9" s="19">
        <f t="shared" si="8"/>
        <v>-1.2862577643814044E-3</v>
      </c>
      <c r="L9" s="19">
        <f t="shared" si="8"/>
        <v>-0.21553126205127338</v>
      </c>
      <c r="M9" s="20">
        <v>0.06</v>
      </c>
      <c r="N9" s="20">
        <v>0.06</v>
      </c>
      <c r="O9" s="20">
        <v>0.06</v>
      </c>
      <c r="P9" s="20">
        <v>0.06</v>
      </c>
      <c r="Q9" s="20">
        <v>0.06</v>
      </c>
      <c r="R9" s="20">
        <v>0.06</v>
      </c>
      <c r="S9" s="20">
        <v>0.06</v>
      </c>
      <c r="T9" s="20">
        <v>0.06</v>
      </c>
      <c r="U9" s="20">
        <v>0.06</v>
      </c>
      <c r="V9" s="20">
        <v>0.06</v>
      </c>
    </row>
    <row r="10" spans="2:22" s="11" customFormat="1" x14ac:dyDescent="0.25">
      <c r="B10" s="12" t="s">
        <v>5</v>
      </c>
      <c r="C10" s="18">
        <f t="shared" ref="C10:L10" si="9" xml:space="preserve"> IFERROR(C22*C16, "-")</f>
        <v>0</v>
      </c>
      <c r="D10" s="18">
        <f t="shared" si="9"/>
        <v>0</v>
      </c>
      <c r="E10" s="18">
        <f t="shared" si="9"/>
        <v>616928</v>
      </c>
      <c r="F10" s="18">
        <f t="shared" si="9"/>
        <v>587424</v>
      </c>
      <c r="G10" s="18">
        <f t="shared" si="9"/>
        <v>593946</v>
      </c>
      <c r="H10" s="18">
        <f t="shared" si="9"/>
        <v>580059.99999999988</v>
      </c>
      <c r="I10" s="18">
        <f t="shared" si="9"/>
        <v>591850</v>
      </c>
      <c r="J10" s="18">
        <f t="shared" si="9"/>
        <v>574540</v>
      </c>
      <c r="K10" s="18">
        <f t="shared" si="9"/>
        <v>565020</v>
      </c>
      <c r="L10" s="18">
        <f t="shared" si="9"/>
        <v>468864.00000000006</v>
      </c>
      <c r="M10" s="18">
        <f>L10*(1+M11)</f>
        <v>496995.84000000008</v>
      </c>
      <c r="N10" s="18">
        <f>M10*(1+N11)</f>
        <v>526815.5904000001</v>
      </c>
      <c r="O10" s="18">
        <f t="shared" ref="O10:V10" si="10">N10*(1+O11)</f>
        <v>558424.52582400013</v>
      </c>
      <c r="P10" s="18">
        <f t="shared" si="10"/>
        <v>591929.99737344019</v>
      </c>
      <c r="Q10" s="18">
        <f t="shared" si="10"/>
        <v>627445.7972158466</v>
      </c>
      <c r="R10" s="18">
        <f t="shared" si="10"/>
        <v>665092.54504879739</v>
      </c>
      <c r="S10" s="18">
        <f t="shared" si="10"/>
        <v>704998.09775172523</v>
      </c>
      <c r="T10" s="18">
        <f t="shared" si="10"/>
        <v>747297.9836168288</v>
      </c>
      <c r="U10" s="18">
        <f t="shared" si="10"/>
        <v>792135.86263383855</v>
      </c>
      <c r="V10" s="18">
        <f t="shared" si="10"/>
        <v>839664.01439186896</v>
      </c>
    </row>
    <row r="11" spans="2:22" s="7" customFormat="1" ht="14" x14ac:dyDescent="0.3">
      <c r="B11" s="15" t="s">
        <v>91</v>
      </c>
      <c r="C11" s="19" t="str">
        <f t="shared" ref="C11:L11" si="11" xml:space="preserve"> IFERROR(C10/B10-1,"-")</f>
        <v>-</v>
      </c>
      <c r="D11" s="19" t="str">
        <f t="shared" si="11"/>
        <v>-</v>
      </c>
      <c r="E11" s="19" t="str">
        <f t="shared" si="11"/>
        <v>-</v>
      </c>
      <c r="F11" s="19">
        <f t="shared" si="11"/>
        <v>-4.7824057264380881E-2</v>
      </c>
      <c r="G11" s="19">
        <f t="shared" si="11"/>
        <v>1.1102712861578601E-2</v>
      </c>
      <c r="H11" s="19">
        <f t="shared" si="11"/>
        <v>-2.3379229761628317E-2</v>
      </c>
      <c r="I11" s="19">
        <f t="shared" si="11"/>
        <v>2.0325483570665215E-2</v>
      </c>
      <c r="J11" s="19">
        <f t="shared" si="11"/>
        <v>-2.9247275492101044E-2</v>
      </c>
      <c r="K11" s="19">
        <f t="shared" si="11"/>
        <v>-1.6569777561179388E-2</v>
      </c>
      <c r="L11" s="19">
        <f t="shared" si="11"/>
        <v>-0.17018158649251347</v>
      </c>
      <c r="M11" s="20">
        <v>0.06</v>
      </c>
      <c r="N11" s="20">
        <v>0.06</v>
      </c>
      <c r="O11" s="20">
        <v>0.06</v>
      </c>
      <c r="P11" s="20">
        <v>0.06</v>
      </c>
      <c r="Q11" s="20">
        <v>0.06</v>
      </c>
      <c r="R11" s="20">
        <v>0.06</v>
      </c>
      <c r="S11" s="20">
        <v>0.06</v>
      </c>
      <c r="T11" s="20">
        <v>0.06</v>
      </c>
      <c r="U11" s="20">
        <v>0.06</v>
      </c>
      <c r="V11" s="20">
        <v>0.06</v>
      </c>
    </row>
    <row r="12" spans="2:22" s="11" customFormat="1" x14ac:dyDescent="0.25">
      <c r="B12" s="12" t="s">
        <v>7</v>
      </c>
      <c r="C12" s="18">
        <f t="shared" ref="C12:L12" si="12" xml:space="preserve"> IFERROR(C23*C16, "-")</f>
        <v>0</v>
      </c>
      <c r="D12" s="18">
        <f t="shared" si="12"/>
        <v>0</v>
      </c>
      <c r="E12" s="18">
        <f t="shared" si="12"/>
        <v>717772</v>
      </c>
      <c r="F12" s="18">
        <f t="shared" si="12"/>
        <v>660852.00000000012</v>
      </c>
      <c r="G12" s="18">
        <f t="shared" si="12"/>
        <v>460017</v>
      </c>
      <c r="H12" s="18">
        <f t="shared" si="12"/>
        <v>334879.99999999994</v>
      </c>
      <c r="I12" s="18">
        <f t="shared" si="12"/>
        <v>417410</v>
      </c>
      <c r="J12" s="18">
        <f t="shared" si="12"/>
        <v>474620</v>
      </c>
      <c r="K12" s="18">
        <f t="shared" si="12"/>
        <v>489684</v>
      </c>
      <c r="L12" s="18">
        <f t="shared" si="12"/>
        <v>394272.00000000006</v>
      </c>
      <c r="M12" s="18">
        <f>L12*(1+M13)</f>
        <v>417928.32000000007</v>
      </c>
      <c r="N12" s="18">
        <f>M12*(1+N13)</f>
        <v>443004.0192000001</v>
      </c>
      <c r="O12" s="18">
        <f t="shared" ref="O12:V12" si="13">N12*(1+O13)</f>
        <v>469584.26035200013</v>
      </c>
      <c r="P12" s="18">
        <f t="shared" si="13"/>
        <v>497759.31597312016</v>
      </c>
      <c r="Q12" s="18">
        <f t="shared" si="13"/>
        <v>527624.87493150739</v>
      </c>
      <c r="R12" s="18">
        <f t="shared" si="13"/>
        <v>559282.36742739787</v>
      </c>
      <c r="S12" s="18">
        <f t="shared" si="13"/>
        <v>592839.30947304179</v>
      </c>
      <c r="T12" s="18">
        <f t="shared" si="13"/>
        <v>628409.66804142436</v>
      </c>
      <c r="U12" s="18">
        <f t="shared" si="13"/>
        <v>666114.24812390981</v>
      </c>
      <c r="V12" s="18">
        <f t="shared" si="13"/>
        <v>706081.10301134444</v>
      </c>
    </row>
    <row r="13" spans="2:22" s="7" customFormat="1" ht="14" x14ac:dyDescent="0.3">
      <c r="B13" s="15" t="s">
        <v>91</v>
      </c>
      <c r="C13" s="19" t="str">
        <f t="shared" ref="C13:L13" si="14" xml:space="preserve"> IFERROR(C12/B12-1,"-")</f>
        <v>-</v>
      </c>
      <c r="D13" s="19" t="str">
        <f t="shared" si="14"/>
        <v>-</v>
      </c>
      <c r="E13" s="19" t="str">
        <f t="shared" si="14"/>
        <v>-</v>
      </c>
      <c r="F13" s="19">
        <f t="shared" si="14"/>
        <v>-7.9300947933326871E-2</v>
      </c>
      <c r="G13" s="19">
        <f t="shared" si="14"/>
        <v>-0.30390314321512246</v>
      </c>
      <c r="H13" s="19">
        <f t="shared" si="14"/>
        <v>-0.27202690335357183</v>
      </c>
      <c r="I13" s="19">
        <f t="shared" si="14"/>
        <v>0.2464464882943147</v>
      </c>
      <c r="J13" s="19">
        <f t="shared" si="14"/>
        <v>0.13705948587719519</v>
      </c>
      <c r="K13" s="19">
        <f t="shared" si="14"/>
        <v>3.1739075470903044E-2</v>
      </c>
      <c r="L13" s="19">
        <f t="shared" si="14"/>
        <v>-0.19484402185899463</v>
      </c>
      <c r="M13" s="20">
        <v>0.06</v>
      </c>
      <c r="N13" s="20">
        <v>0.06</v>
      </c>
      <c r="O13" s="20">
        <v>0.06</v>
      </c>
      <c r="P13" s="20">
        <v>0.06</v>
      </c>
      <c r="Q13" s="20">
        <v>0.06</v>
      </c>
      <c r="R13" s="20">
        <v>0.06</v>
      </c>
      <c r="S13" s="20">
        <v>0.06</v>
      </c>
      <c r="T13" s="20">
        <v>0.06</v>
      </c>
      <c r="U13" s="20">
        <v>0.06</v>
      </c>
      <c r="V13" s="20">
        <v>0.06</v>
      </c>
    </row>
    <row r="14" spans="2:22" s="11" customFormat="1" x14ac:dyDescent="0.25">
      <c r="B14" s="12" t="s">
        <v>9</v>
      </c>
      <c r="C14" s="18">
        <f t="shared" ref="C14:L14" si="15" xml:space="preserve"> IFERROR(C24*C16, "-")</f>
        <v>0</v>
      </c>
      <c r="D14" s="18">
        <f t="shared" si="15"/>
        <v>0</v>
      </c>
      <c r="E14" s="18">
        <f t="shared" si="15"/>
        <v>2728720</v>
      </c>
      <c r="F14" s="18">
        <f t="shared" si="15"/>
        <v>2973834.0000000005</v>
      </c>
      <c r="G14" s="18">
        <f t="shared" si="15"/>
        <v>2835801.0000000005</v>
      </c>
      <c r="H14" s="18">
        <f t="shared" si="15"/>
        <v>3169400</v>
      </c>
      <c r="I14" s="18">
        <f t="shared" si="15"/>
        <v>3345510</v>
      </c>
      <c r="J14" s="18">
        <f t="shared" si="15"/>
        <v>3284870</v>
      </c>
      <c r="K14" s="18">
        <f t="shared" si="15"/>
        <v>3308506</v>
      </c>
      <c r="L14" s="18">
        <f t="shared" si="15"/>
        <v>2973023.9999999995</v>
      </c>
      <c r="M14" s="18">
        <f>L14*(1+M15)</f>
        <v>3151405.4399999995</v>
      </c>
      <c r="N14" s="18">
        <f>M14*(1+N15)</f>
        <v>3340489.7663999996</v>
      </c>
      <c r="O14" s="18">
        <f t="shared" ref="O14:V14" si="16">N14*(1+O15)</f>
        <v>3540919.1523839999</v>
      </c>
      <c r="P14" s="18">
        <f t="shared" si="16"/>
        <v>3753374.3015270401</v>
      </c>
      <c r="Q14" s="18">
        <f t="shared" si="16"/>
        <v>3978576.7596186628</v>
      </c>
      <c r="R14" s="18">
        <f t="shared" si="16"/>
        <v>4217291.3651957829</v>
      </c>
      <c r="S14" s="18">
        <f t="shared" si="16"/>
        <v>4470328.8471075296</v>
      </c>
      <c r="T14" s="18">
        <f t="shared" si="16"/>
        <v>4738548.577933982</v>
      </c>
      <c r="U14" s="18">
        <f t="shared" si="16"/>
        <v>5022861.4926100215</v>
      </c>
      <c r="V14" s="18">
        <f t="shared" si="16"/>
        <v>5324233.182166623</v>
      </c>
    </row>
    <row r="15" spans="2:22" s="7" customFormat="1" ht="14" x14ac:dyDescent="0.3">
      <c r="B15" s="15" t="s">
        <v>91</v>
      </c>
      <c r="C15" s="19" t="str">
        <f t="shared" ref="C15:L15" si="17" xml:space="preserve"> IFERROR(C14/B14-1,"-")</f>
        <v>-</v>
      </c>
      <c r="D15" s="19" t="str">
        <f t="shared" si="17"/>
        <v>-</v>
      </c>
      <c r="E15" s="19" t="str">
        <f t="shared" si="17"/>
        <v>-</v>
      </c>
      <c r="F15" s="19">
        <f t="shared" si="17"/>
        <v>8.9827464891964137E-2</v>
      </c>
      <c r="G15" s="19">
        <f t="shared" si="17"/>
        <v>-4.6415838947298282E-2</v>
      </c>
      <c r="H15" s="19">
        <f t="shared" si="17"/>
        <v>0.11763836743128286</v>
      </c>
      <c r="I15" s="19">
        <f t="shared" si="17"/>
        <v>5.5565722218716473E-2</v>
      </c>
      <c r="J15" s="19">
        <f t="shared" si="17"/>
        <v>-1.8125786501908547E-2</v>
      </c>
      <c r="K15" s="19">
        <f t="shared" si="17"/>
        <v>7.1954141259775728E-3</v>
      </c>
      <c r="L15" s="19">
        <f t="shared" si="17"/>
        <v>-0.10139984633547605</v>
      </c>
      <c r="M15" s="20">
        <v>0.06</v>
      </c>
      <c r="N15" s="20">
        <v>0.06</v>
      </c>
      <c r="O15" s="20">
        <v>0.06</v>
      </c>
      <c r="P15" s="20">
        <v>0.06</v>
      </c>
      <c r="Q15" s="20">
        <v>0.06</v>
      </c>
      <c r="R15" s="20">
        <v>0.06</v>
      </c>
      <c r="S15" s="20">
        <v>0.06</v>
      </c>
      <c r="T15" s="20">
        <v>0.06</v>
      </c>
      <c r="U15" s="20">
        <v>0.06</v>
      </c>
      <c r="V15" s="20">
        <v>0.06</v>
      </c>
    </row>
    <row r="16" spans="2:22" s="11" customFormat="1" x14ac:dyDescent="0.25">
      <c r="B16" s="12" t="s">
        <v>92</v>
      </c>
      <c r="C16" s="18">
        <f xml:space="preserve"> '2011 (2)'!C4 * 1000</f>
        <v>5091000</v>
      </c>
      <c r="D16" s="18">
        <f xml:space="preserve"> '2012 (2)'!C4 * 1000</f>
        <v>5738000</v>
      </c>
      <c r="E16" s="18">
        <f xml:space="preserve"> '2013 (2)'!C4 * 1000</f>
        <v>5932000</v>
      </c>
      <c r="F16" s="18">
        <f xml:space="preserve"> '2014 (2)'!C4 * 1000</f>
        <v>6119000</v>
      </c>
      <c r="G16" s="18">
        <f xml:space="preserve"> '2015 (2)'!C4 * 1000</f>
        <v>5823000</v>
      </c>
      <c r="H16" s="18">
        <f xml:space="preserve"> '2016 (2)'!C4 * 1000</f>
        <v>5980000</v>
      </c>
      <c r="I16" s="18">
        <f xml:space="preserve"> '2017 (2)'!C4 * 1000</f>
        <v>6230000</v>
      </c>
      <c r="J16" s="18">
        <f xml:space="preserve"> '2018 (2)'!C4 * 1000</f>
        <v>6245000</v>
      </c>
      <c r="K16" s="18">
        <f xml:space="preserve"> '2019 (2)'!C4 * 1000</f>
        <v>6278000</v>
      </c>
      <c r="L16" s="18">
        <f xml:space="preserve"> '2020 (2)'!C4 * 1000</f>
        <v>5328000</v>
      </c>
      <c r="M16" s="18">
        <f>M8+M10+M12+M14</f>
        <v>5653327.6799999997</v>
      </c>
      <c r="N16" s="18">
        <f t="shared" ref="N16:V16" si="18">N8+N10+N12+N14</f>
        <v>5992527.3408000004</v>
      </c>
      <c r="O16" s="18">
        <f t="shared" si="18"/>
        <v>6352078.9812480006</v>
      </c>
      <c r="P16" s="18">
        <f t="shared" si="18"/>
        <v>6733203.7201228812</v>
      </c>
      <c r="Q16" s="18">
        <f t="shared" si="18"/>
        <v>7137195.9433302544</v>
      </c>
      <c r="R16" s="18">
        <f t="shared" si="18"/>
        <v>7565427.69993007</v>
      </c>
      <c r="S16" s="18">
        <f t="shared" si="18"/>
        <v>8019353.3619258739</v>
      </c>
      <c r="T16" s="18">
        <f t="shared" si="18"/>
        <v>8500514.5636414289</v>
      </c>
      <c r="U16" s="18">
        <f t="shared" si="18"/>
        <v>9010545.437459914</v>
      </c>
      <c r="V16" s="18">
        <f t="shared" si="18"/>
        <v>9551178.1637075096</v>
      </c>
    </row>
    <row r="17" spans="2:22" s="7" customFormat="1" ht="13" x14ac:dyDescent="0.3">
      <c r="B17" s="15" t="s">
        <v>91</v>
      </c>
      <c r="C17" s="19" t="str">
        <f t="shared" ref="C17:L17" si="19" xml:space="preserve"> IFERROR(C16/B16-1,"")</f>
        <v/>
      </c>
      <c r="D17" s="19">
        <f t="shared" si="19"/>
        <v>0.12708701630328023</v>
      </c>
      <c r="E17" s="19">
        <f t="shared" si="19"/>
        <v>3.3809689787382302E-2</v>
      </c>
      <c r="F17" s="19">
        <f t="shared" si="19"/>
        <v>3.1523937963587434E-2</v>
      </c>
      <c r="G17" s="19">
        <f t="shared" si="19"/>
        <v>-4.8373917306749448E-2</v>
      </c>
      <c r="H17" s="19">
        <f t="shared" si="19"/>
        <v>2.6962047054782667E-2</v>
      </c>
      <c r="I17" s="19">
        <f t="shared" si="19"/>
        <v>4.1806020066889715E-2</v>
      </c>
      <c r="J17" s="19">
        <f t="shared" si="19"/>
        <v>2.4077046548955927E-3</v>
      </c>
      <c r="K17" s="19">
        <f t="shared" si="19"/>
        <v>5.2842273819055929E-3</v>
      </c>
      <c r="L17" s="19">
        <f t="shared" si="19"/>
        <v>-0.15132207709461609</v>
      </c>
      <c r="M17" s="21">
        <f t="shared" ref="M17:V17" si="20">IFERROR(M16/L16-1,"")</f>
        <v>6.1059999999999892E-2</v>
      </c>
      <c r="N17" s="21">
        <f t="shared" si="20"/>
        <v>6.0000000000000053E-2</v>
      </c>
      <c r="O17" s="21">
        <f t="shared" si="20"/>
        <v>6.0000000000000053E-2</v>
      </c>
      <c r="P17" s="21">
        <f t="shared" si="20"/>
        <v>6.0000000000000053E-2</v>
      </c>
      <c r="Q17" s="21">
        <f t="shared" si="20"/>
        <v>6.0000000000000053E-2</v>
      </c>
      <c r="R17" s="21">
        <f t="shared" si="20"/>
        <v>6.0000000000000053E-2</v>
      </c>
      <c r="S17" s="21">
        <f t="shared" si="20"/>
        <v>6.0000000000000053E-2</v>
      </c>
      <c r="T17" s="21">
        <f t="shared" si="20"/>
        <v>6.0000000000000275E-2</v>
      </c>
      <c r="U17" s="21">
        <f t="shared" si="20"/>
        <v>5.9999999999999831E-2</v>
      </c>
      <c r="V17" s="21">
        <f t="shared" si="20"/>
        <v>6.0000000000000053E-2</v>
      </c>
    </row>
    <row r="20" spans="2:22" s="6" customFormat="1" ht="14" x14ac:dyDescent="0.3">
      <c r="B20" s="16" t="s">
        <v>93</v>
      </c>
    </row>
    <row r="21" spans="2:22" x14ac:dyDescent="0.25">
      <c r="B21" s="12" t="s">
        <v>90</v>
      </c>
      <c r="C21" s="5">
        <f xml:space="preserve"> '2011'!J4</f>
        <v>0</v>
      </c>
      <c r="D21" s="5">
        <f xml:space="preserve"> '2012'!J4</f>
        <v>0</v>
      </c>
      <c r="E21" s="8">
        <f xml:space="preserve"> '2013'!J4</f>
        <v>0.315</v>
      </c>
      <c r="F21" s="8">
        <f xml:space="preserve"> '2014'!J4</f>
        <v>0.31</v>
      </c>
      <c r="G21" s="8">
        <f xml:space="preserve"> '2015'!J4</f>
        <v>0.33200000000000002</v>
      </c>
      <c r="H21" s="8">
        <f xml:space="preserve"> '2016'!J4</f>
        <v>0.316</v>
      </c>
      <c r="I21" s="8">
        <f xml:space="preserve"> '2017'!J4</f>
        <v>0.30100000000000005</v>
      </c>
      <c r="J21" s="8">
        <f xml:space="preserve"> '2018'!J4</f>
        <v>0.30599999999999999</v>
      </c>
      <c r="K21" s="8">
        <f xml:space="preserve"> '2019'!J4</f>
        <v>0.30399999999999999</v>
      </c>
      <c r="L21" s="8">
        <f xml:space="preserve"> '2020'!J4</f>
        <v>0.28100000000000003</v>
      </c>
    </row>
    <row r="22" spans="2:22" x14ac:dyDescent="0.25">
      <c r="B22" s="12" t="s">
        <v>5</v>
      </c>
      <c r="C22" s="5">
        <f xml:space="preserve"> '2011'!J5</f>
        <v>0</v>
      </c>
      <c r="D22" s="5">
        <f xml:space="preserve"> '2012'!J5</f>
        <v>0</v>
      </c>
      <c r="E22" s="8">
        <f xml:space="preserve"> '2013'!J5</f>
        <v>0.10400000000000001</v>
      </c>
      <c r="F22" s="8">
        <f xml:space="preserve"> '2014'!J5</f>
        <v>9.6000000000000002E-2</v>
      </c>
      <c r="G22" s="8">
        <f xml:space="preserve"> '2015'!J5</f>
        <v>0.10199999999999999</v>
      </c>
      <c r="H22" s="8">
        <f xml:space="preserve"> '2016'!J5</f>
        <v>9.6999999999999989E-2</v>
      </c>
      <c r="I22" s="8">
        <f xml:space="preserve"> '2017'!J5</f>
        <v>9.5000000000000001E-2</v>
      </c>
      <c r="J22" s="8">
        <f xml:space="preserve"> '2018'!J5</f>
        <v>9.1999999999999998E-2</v>
      </c>
      <c r="K22" s="8">
        <f xml:space="preserve"> '2019'!J5</f>
        <v>0.09</v>
      </c>
      <c r="L22" s="8">
        <f xml:space="preserve"> '2020'!J5</f>
        <v>8.8000000000000009E-2</v>
      </c>
    </row>
    <row r="23" spans="2:22" x14ac:dyDescent="0.25">
      <c r="B23" s="12" t="s">
        <v>7</v>
      </c>
      <c r="C23" s="5">
        <f xml:space="preserve"> '2011'!J6</f>
        <v>0</v>
      </c>
      <c r="D23" s="5">
        <f xml:space="preserve"> '2012'!J6</f>
        <v>0</v>
      </c>
      <c r="E23" s="8">
        <f xml:space="preserve"> '2013'!J6</f>
        <v>0.121</v>
      </c>
      <c r="F23" s="8">
        <f xml:space="preserve"> '2014'!J6</f>
        <v>0.10800000000000001</v>
      </c>
      <c r="G23" s="8">
        <f xml:space="preserve"> '2015'!J6</f>
        <v>7.9000000000000001E-2</v>
      </c>
      <c r="H23" s="8">
        <f xml:space="preserve"> '2016'!J6</f>
        <v>5.5999999999999994E-2</v>
      </c>
      <c r="I23" s="8">
        <f xml:space="preserve"> '2017'!J6</f>
        <v>6.7000000000000004E-2</v>
      </c>
      <c r="J23" s="8">
        <f xml:space="preserve"> '2018'!J6</f>
        <v>7.5999999999999998E-2</v>
      </c>
      <c r="K23" s="8">
        <f xml:space="preserve"> '2019'!J6</f>
        <v>7.8E-2</v>
      </c>
      <c r="L23" s="8">
        <f xml:space="preserve"> '2020'!J6</f>
        <v>7.400000000000001E-2</v>
      </c>
    </row>
    <row r="24" spans="2:22" x14ac:dyDescent="0.25">
      <c r="B24" s="12" t="s">
        <v>9</v>
      </c>
      <c r="C24" s="5">
        <f xml:space="preserve"> '2011'!J7</f>
        <v>0</v>
      </c>
      <c r="D24" s="5">
        <f xml:space="preserve"> '2012'!J7</f>
        <v>0</v>
      </c>
      <c r="E24" s="8">
        <f xml:space="preserve"> '2013'!J7</f>
        <v>0.46</v>
      </c>
      <c r="F24" s="8">
        <f xml:space="preserve"> '2014'!J7</f>
        <v>0.48600000000000004</v>
      </c>
      <c r="G24" s="8">
        <f xml:space="preserve"> '2015'!J7</f>
        <v>0.48700000000000004</v>
      </c>
      <c r="H24" s="8">
        <f xml:space="preserve"> '2016'!J7</f>
        <v>0.53</v>
      </c>
      <c r="I24" s="8">
        <f xml:space="preserve"> '2017'!J7</f>
        <v>0.53700000000000003</v>
      </c>
      <c r="J24" s="8">
        <f xml:space="preserve"> '2018'!J7</f>
        <v>0.52600000000000002</v>
      </c>
      <c r="K24" s="8">
        <f xml:space="preserve"> '2019'!J7</f>
        <v>0.52700000000000002</v>
      </c>
      <c r="L24" s="8">
        <f xml:space="preserve"> '2020'!J7</f>
        <v>0.55799999999999994</v>
      </c>
    </row>
    <row r="25" spans="2:22" x14ac:dyDescent="0.25">
      <c r="B25" s="12" t="s">
        <v>92</v>
      </c>
      <c r="E25" s="8">
        <f>SUM(E21:E24)</f>
        <v>1</v>
      </c>
      <c r="F25" s="8">
        <f t="shared" ref="F25:L25" si="21">SUM(F21:F24)</f>
        <v>1</v>
      </c>
      <c r="G25" s="8">
        <f t="shared" si="21"/>
        <v>1</v>
      </c>
      <c r="H25" s="8">
        <f t="shared" si="21"/>
        <v>0.999</v>
      </c>
      <c r="I25" s="8">
        <f t="shared" si="21"/>
        <v>1</v>
      </c>
      <c r="J25" s="8">
        <f t="shared" si="21"/>
        <v>1</v>
      </c>
      <c r="K25" s="8">
        <f t="shared" si="21"/>
        <v>0.99900000000000011</v>
      </c>
      <c r="L25" s="8">
        <f t="shared" si="21"/>
        <v>1.0009999999999999</v>
      </c>
    </row>
    <row r="28" spans="2:22" s="6" customFormat="1" ht="14" x14ac:dyDescent="0.3">
      <c r="B28" s="17" t="s">
        <v>94</v>
      </c>
    </row>
    <row r="30" spans="2:22" s="11" customFormat="1" ht="14" x14ac:dyDescent="0.3">
      <c r="B30" s="23" t="s">
        <v>15</v>
      </c>
      <c r="C30" s="25"/>
      <c r="D30" s="25"/>
      <c r="E30" s="25"/>
      <c r="F30" s="25"/>
      <c r="G30" s="25"/>
      <c r="H30" s="25">
        <v>386</v>
      </c>
      <c r="I30" s="25">
        <v>129724</v>
      </c>
      <c r="J30" s="25">
        <v>166034</v>
      </c>
      <c r="K30" s="25">
        <v>183648</v>
      </c>
      <c r="L30" s="25">
        <v>178954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2:22" x14ac:dyDescent="0.25">
      <c r="B31" s="23"/>
      <c r="C31" s="7" t="str">
        <f>IFERROR(C30/B30-1,"")</f>
        <v/>
      </c>
      <c r="D31" s="7" t="str">
        <f>IFERROR(D30/C30-1,"")</f>
        <v/>
      </c>
      <c r="E31" s="7" t="str">
        <f t="shared" ref="E31" si="22">IFERROR(E30/D30-1,"")</f>
        <v/>
      </c>
      <c r="F31" s="7" t="str">
        <f t="shared" ref="F31" si="23">IFERROR(F30/E30-1,"")</f>
        <v/>
      </c>
      <c r="G31" s="7" t="str">
        <f t="shared" ref="G31" si="24">IFERROR(G30/F30-1,"")</f>
        <v/>
      </c>
      <c r="H31" s="7" t="str">
        <f t="shared" ref="H31" si="25">IFERROR(H30/G30-1,"")</f>
        <v/>
      </c>
      <c r="I31" s="7">
        <f t="shared" ref="I31" si="26">IFERROR(I30/H30-1,"")</f>
        <v>335.07253886010363</v>
      </c>
      <c r="J31" s="7">
        <f t="shared" ref="J31" si="27">IFERROR(J30/I30-1,"")</f>
        <v>0.27990194566926707</v>
      </c>
      <c r="K31" s="7">
        <f t="shared" ref="K31" si="28">IFERROR(K30/J30-1,"")</f>
        <v>0.1060867051326837</v>
      </c>
      <c r="L31" s="7">
        <f t="shared" ref="L31" si="29">IFERROR(L30/K30-1,"")</f>
        <v>-2.5559766509844928E-2</v>
      </c>
    </row>
    <row r="32" spans="2:22" s="11" customFormat="1" x14ac:dyDescent="0.25">
      <c r="B32" s="23" t="s">
        <v>31</v>
      </c>
      <c r="C32" s="25"/>
      <c r="D32" s="25">
        <v>107939</v>
      </c>
      <c r="E32" s="25">
        <v>109517</v>
      </c>
      <c r="F32" s="25">
        <v>91464</v>
      </c>
      <c r="G32" s="25">
        <v>64035</v>
      </c>
      <c r="H32" s="25">
        <v>61940</v>
      </c>
      <c r="I32" s="25">
        <v>59483</v>
      </c>
      <c r="J32" s="25">
        <v>37846</v>
      </c>
      <c r="K32" s="25">
        <v>20580</v>
      </c>
      <c r="L32" s="25"/>
    </row>
    <row r="33" spans="2:12" x14ac:dyDescent="0.25">
      <c r="B33" s="23"/>
      <c r="C33" s="7" t="str">
        <f>IFERROR(C32/B32-1,"")</f>
        <v/>
      </c>
      <c r="D33" s="7" t="str">
        <f>IFERROR(D32/C32-1,"")</f>
        <v/>
      </c>
      <c r="E33" s="7">
        <f t="shared" ref="E33" si="30">IFERROR(E32/D32-1,"")</f>
        <v>1.4619368346936668E-2</v>
      </c>
      <c r="F33" s="7">
        <f t="shared" ref="F33" si="31">IFERROR(F32/E32-1,"")</f>
        <v>-0.16484198800186267</v>
      </c>
      <c r="G33" s="7">
        <f t="shared" ref="G33" si="32">IFERROR(G32/F32-1,"")</f>
        <v>-0.29988848071372343</v>
      </c>
      <c r="H33" s="7">
        <f t="shared" ref="H33" si="33">IFERROR(H32/G32-1,"")</f>
        <v>-3.2716483173264588E-2</v>
      </c>
      <c r="I33" s="7">
        <f t="shared" ref="I33" si="34">IFERROR(I32/H32-1,"")</f>
        <v>-3.9667420083952187E-2</v>
      </c>
      <c r="J33" s="7">
        <f t="shared" ref="J33" si="35">IFERROR(J32/I32-1,"")</f>
        <v>-0.36375098767715142</v>
      </c>
      <c r="K33" s="7">
        <f t="shared" ref="K33" si="36">IFERROR(K32/J32-1,"")</f>
        <v>-0.45621730169634833</v>
      </c>
      <c r="L33" s="7">
        <f t="shared" ref="L33" si="37">IFERROR(L32/K32-1,"")</f>
        <v>-1</v>
      </c>
    </row>
    <row r="34" spans="2:12" s="11" customFormat="1" x14ac:dyDescent="0.25">
      <c r="B34" s="23" t="s">
        <v>12</v>
      </c>
      <c r="C34" s="25"/>
      <c r="D34" s="25"/>
      <c r="E34" s="25"/>
      <c r="F34" s="25">
        <v>226006</v>
      </c>
      <c r="G34" s="25">
        <v>202964</v>
      </c>
      <c r="H34" s="25">
        <v>236427</v>
      </c>
      <c r="I34" s="25">
        <v>334900</v>
      </c>
      <c r="J34" s="25">
        <v>269390</v>
      </c>
      <c r="K34" s="25">
        <v>345077</v>
      </c>
      <c r="L34" s="25">
        <v>329263</v>
      </c>
    </row>
    <row r="35" spans="2:12" x14ac:dyDescent="0.25">
      <c r="B35" s="23"/>
      <c r="C35" s="7" t="str">
        <f>IFERROR(C34/B34-1,"")</f>
        <v/>
      </c>
      <c r="D35" s="7" t="str">
        <f>IFERROR(D34/C34-1,"")</f>
        <v/>
      </c>
      <c r="E35" s="7" t="str">
        <f t="shared" ref="E35" si="38">IFERROR(E34/D34-1,"")</f>
        <v/>
      </c>
      <c r="F35" s="7" t="str">
        <f t="shared" ref="F35" si="39">IFERROR(F34/E34-1,"")</f>
        <v/>
      </c>
      <c r="G35" s="7">
        <f t="shared" ref="G35" si="40">IFERROR(G34/F34-1,"")</f>
        <v>-0.10195304549436746</v>
      </c>
      <c r="H35" s="7">
        <f t="shared" ref="H35" si="41">IFERROR(H34/G34-1,"")</f>
        <v>0.16487160284582481</v>
      </c>
      <c r="I35" s="7">
        <f t="shared" ref="I35" si="42">IFERROR(I34/H34-1,"")</f>
        <v>0.41650488311402678</v>
      </c>
      <c r="J35" s="7">
        <f t="shared" ref="J35" si="43">IFERROR(J34/I34-1,"")</f>
        <v>-0.19561063003881751</v>
      </c>
      <c r="K35" s="7">
        <f t="shared" ref="K35" si="44">IFERROR(K34/J34-1,"")</f>
        <v>0.28095697687367749</v>
      </c>
      <c r="L35" s="7">
        <f t="shared" ref="L35" si="45">IFERROR(L34/K34-1,"")</f>
        <v>-4.5827453003242757E-2</v>
      </c>
    </row>
    <row r="36" spans="2:12" s="11" customFormat="1" x14ac:dyDescent="0.25">
      <c r="B36" s="23" t="s">
        <v>59</v>
      </c>
      <c r="C36" s="25"/>
      <c r="D36" s="25">
        <v>68481</v>
      </c>
      <c r="E36" s="25"/>
      <c r="F36" s="25">
        <v>85591</v>
      </c>
      <c r="G36" s="25">
        <v>56796</v>
      </c>
      <c r="H36" s="25">
        <v>44091</v>
      </c>
      <c r="I36" s="25"/>
      <c r="J36" s="25"/>
      <c r="K36" s="25"/>
      <c r="L36" s="25"/>
    </row>
    <row r="37" spans="2:12" x14ac:dyDescent="0.25">
      <c r="B37" s="23"/>
      <c r="C37" s="7" t="str">
        <f>IFERROR(C36/B36-1,"")</f>
        <v/>
      </c>
      <c r="D37" s="7" t="str">
        <f>IFERROR(D36/C36-1,"")</f>
        <v/>
      </c>
      <c r="E37" s="7">
        <f t="shared" ref="E37" si="46">IFERROR(E36/D36-1,"")</f>
        <v>-1</v>
      </c>
      <c r="F37" s="7" t="str">
        <f t="shared" ref="F37" si="47">IFERROR(F36/E36-1,"")</f>
        <v/>
      </c>
      <c r="G37" s="7">
        <f t="shared" ref="G37" si="48">IFERROR(G36/F36-1,"")</f>
        <v>-0.33642555876201941</v>
      </c>
      <c r="H37" s="7">
        <f t="shared" ref="H37" si="49">IFERROR(H36/G36-1,"")</f>
        <v>-0.22369533065708858</v>
      </c>
      <c r="I37" s="7">
        <f t="shared" ref="I37" si="50">IFERROR(I36/H36-1,"")</f>
        <v>-1</v>
      </c>
      <c r="J37" s="7" t="str">
        <f t="shared" ref="J37" si="51">IFERROR(J36/I36-1,"")</f>
        <v/>
      </c>
      <c r="K37" s="7" t="str">
        <f t="shared" ref="K37" si="52">IFERROR(K36/J36-1,"")</f>
        <v/>
      </c>
      <c r="L37" s="7" t="str">
        <f t="shared" ref="L37" si="53">IFERROR(L36/K36-1,"")</f>
        <v/>
      </c>
    </row>
    <row r="38" spans="2:12" s="11" customFormat="1" x14ac:dyDescent="0.25">
      <c r="B38" s="23" t="s">
        <v>60</v>
      </c>
      <c r="C38" s="25">
        <v>22511</v>
      </c>
      <c r="D38" s="25">
        <v>11138</v>
      </c>
      <c r="E38" s="25">
        <v>7651</v>
      </c>
      <c r="F38" s="25">
        <v>6567</v>
      </c>
      <c r="G38" s="25">
        <v>4559</v>
      </c>
      <c r="H38" s="25"/>
      <c r="I38" s="25"/>
      <c r="J38" s="25"/>
      <c r="K38" s="25"/>
      <c r="L38" s="25"/>
    </row>
    <row r="39" spans="2:12" x14ac:dyDescent="0.25">
      <c r="B39" s="23"/>
      <c r="C39" s="7" t="str">
        <f>IFERROR(C38/B38-1,"")</f>
        <v/>
      </c>
      <c r="D39" s="7">
        <f>IFERROR(D38/C38-1,"")</f>
        <v>-0.50521967038336812</v>
      </c>
      <c r="E39" s="7">
        <f t="shared" ref="E39:L39" si="54">IFERROR(E38/D38-1,"")</f>
        <v>-0.31307236487699763</v>
      </c>
      <c r="F39" s="7">
        <f t="shared" si="54"/>
        <v>-0.14168082603581234</v>
      </c>
      <c r="G39" s="7">
        <f t="shared" si="54"/>
        <v>-0.30577128064565251</v>
      </c>
      <c r="H39" s="7">
        <f t="shared" si="54"/>
        <v>-1</v>
      </c>
      <c r="I39" s="7" t="str">
        <f t="shared" si="54"/>
        <v/>
      </c>
      <c r="J39" s="7" t="str">
        <f t="shared" si="54"/>
        <v/>
      </c>
      <c r="K39" s="7" t="str">
        <f t="shared" si="54"/>
        <v/>
      </c>
      <c r="L39" s="7" t="str">
        <f t="shared" si="54"/>
        <v/>
      </c>
    </row>
    <row r="40" spans="2:12" s="11" customFormat="1" x14ac:dyDescent="0.25">
      <c r="B40" s="23" t="s">
        <v>47</v>
      </c>
      <c r="C40" s="25">
        <v>160751</v>
      </c>
      <c r="D40" s="25">
        <v>197823</v>
      </c>
      <c r="E40" s="25">
        <v>164763</v>
      </c>
      <c r="F40" s="25">
        <v>106991</v>
      </c>
      <c r="G40" s="25">
        <v>85161</v>
      </c>
      <c r="H40" s="25">
        <v>50273</v>
      </c>
      <c r="I40" s="25">
        <v>50739</v>
      </c>
      <c r="J40" s="25">
        <v>40596</v>
      </c>
      <c r="K40" s="25">
        <v>43675</v>
      </c>
      <c r="L40" s="25"/>
    </row>
    <row r="41" spans="2:12" x14ac:dyDescent="0.25">
      <c r="B41" s="23"/>
      <c r="C41" s="7" t="str">
        <f>IFERROR(C40/B40-1,"")</f>
        <v/>
      </c>
      <c r="D41" s="7">
        <f>IFERROR(D40/C40-1,"")</f>
        <v>0.23061753892666292</v>
      </c>
      <c r="E41" s="7">
        <f t="shared" ref="E41" si="55">IFERROR(E40/D40-1,"")</f>
        <v>-0.16711909130889735</v>
      </c>
      <c r="F41" s="7">
        <f t="shared" ref="F41" si="56">IFERROR(F40/E40-1,"")</f>
        <v>-0.35063697553455575</v>
      </c>
      <c r="G41" s="7">
        <f t="shared" ref="G41" si="57">IFERROR(G40/F40-1,"")</f>
        <v>-0.20403585348300324</v>
      </c>
      <c r="H41" s="7">
        <f t="shared" ref="H41" si="58">IFERROR(H40/G40-1,"")</f>
        <v>-0.40967109357569775</v>
      </c>
      <c r="I41" s="7">
        <f t="shared" ref="I41" si="59">IFERROR(I40/H40-1,"")</f>
        <v>9.2693891353210489E-3</v>
      </c>
      <c r="J41" s="7">
        <f t="shared" ref="J41" si="60">IFERROR(J40/I40-1,"")</f>
        <v>-0.19990539821439135</v>
      </c>
      <c r="K41" s="7">
        <f t="shared" ref="K41" si="61">IFERROR(K40/J40-1,"")</f>
        <v>7.5844910828652967E-2</v>
      </c>
      <c r="L41" s="7">
        <f t="shared" ref="L41" si="62">IFERROR(L40/K40-1,"")</f>
        <v>-1</v>
      </c>
    </row>
    <row r="42" spans="2:12" s="11" customFormat="1" x14ac:dyDescent="0.25">
      <c r="B42" s="23" t="s">
        <v>19</v>
      </c>
      <c r="C42" s="25">
        <v>512543</v>
      </c>
      <c r="D42" s="25">
        <v>502486</v>
      </c>
      <c r="E42" s="25">
        <v>454725</v>
      </c>
      <c r="F42" s="25">
        <v>300629</v>
      </c>
      <c r="G42" s="25">
        <v>192841</v>
      </c>
      <c r="H42" s="25">
        <v>160130</v>
      </c>
      <c r="I42" s="25">
        <v>203148</v>
      </c>
      <c r="J42" s="25">
        <v>156410</v>
      </c>
      <c r="K42" s="25">
        <v>151241</v>
      </c>
      <c r="L42" s="25">
        <v>117471</v>
      </c>
    </row>
    <row r="43" spans="2:12" x14ac:dyDescent="0.25">
      <c r="B43" s="23"/>
      <c r="C43" s="7" t="str">
        <f>IFERROR(C42/B42-1,"")</f>
        <v/>
      </c>
      <c r="D43" s="7">
        <f>IFERROR(D42/C42-1,"")</f>
        <v>-1.9621768319926347E-2</v>
      </c>
      <c r="E43" s="7">
        <f t="shared" ref="E43" si="63">IFERROR(E42/D42-1,"")</f>
        <v>-9.5049414312040503E-2</v>
      </c>
      <c r="F43" s="7">
        <f t="shared" ref="F43" si="64">IFERROR(F42/E42-1,"")</f>
        <v>-0.33887734344933751</v>
      </c>
      <c r="G43" s="7">
        <f t="shared" ref="G43" si="65">IFERROR(G42/F42-1,"")</f>
        <v>-0.35854159113059614</v>
      </c>
      <c r="H43" s="7">
        <f t="shared" ref="H43" si="66">IFERROR(H42/G42-1,"")</f>
        <v>-0.16962679098324529</v>
      </c>
      <c r="I43" s="7">
        <f t="shared" ref="I43" si="67">IFERROR(I42/H42-1,"")</f>
        <v>0.26864422656591525</v>
      </c>
      <c r="J43" s="7">
        <f t="shared" ref="J43" si="68">IFERROR(J42/I42-1,"")</f>
        <v>-0.23006871837281195</v>
      </c>
      <c r="K43" s="7">
        <f t="shared" ref="K43" si="69">IFERROR(K42/J42-1,"")</f>
        <v>-3.3047759094687046E-2</v>
      </c>
      <c r="L43" s="7">
        <f t="shared" ref="L43" si="70">IFERROR(L42/K42-1,"")</f>
        <v>-0.22328601371321266</v>
      </c>
    </row>
    <row r="44" spans="2:12" s="11" customFormat="1" x14ac:dyDescent="0.25">
      <c r="B44" s="23" t="s">
        <v>11</v>
      </c>
      <c r="C44" s="25">
        <v>913693</v>
      </c>
      <c r="D44" s="25">
        <v>825591</v>
      </c>
      <c r="E44" s="25">
        <v>824629</v>
      </c>
      <c r="F44" s="25">
        <v>1011124</v>
      </c>
      <c r="G44" s="25">
        <v>1095553</v>
      </c>
      <c r="H44" s="25">
        <v>982495</v>
      </c>
      <c r="I44" s="25">
        <v>968284</v>
      </c>
      <c r="J44" s="25">
        <v>805752</v>
      </c>
      <c r="K44" s="25">
        <v>679351</v>
      </c>
      <c r="L44" s="25">
        <v>408528</v>
      </c>
    </row>
    <row r="45" spans="2:12" x14ac:dyDescent="0.25">
      <c r="B45" s="23"/>
      <c r="C45" s="7" t="str">
        <f>IFERROR(C44/B44-1,"")</f>
        <v/>
      </c>
      <c r="D45" s="7">
        <f>IFERROR(D44/C44-1,"")</f>
        <v>-9.6424072418197393E-2</v>
      </c>
      <c r="E45" s="7">
        <f t="shared" ref="E45" si="71">IFERROR(E44/D44-1,"")</f>
        <v>-1.1652258806116311E-3</v>
      </c>
      <c r="F45" s="7">
        <f t="shared" ref="F45" si="72">IFERROR(F44/E44-1,"")</f>
        <v>0.2261562472336045</v>
      </c>
      <c r="G45" s="7">
        <f t="shared" ref="G45" si="73">IFERROR(G44/F44-1,"")</f>
        <v>8.3500144393763742E-2</v>
      </c>
      <c r="H45" s="7">
        <f t="shared" ref="H45" si="74">IFERROR(H44/G44-1,"")</f>
        <v>-0.10319719812733841</v>
      </c>
      <c r="I45" s="7">
        <f t="shared" ref="I45" si="75">IFERROR(I44/H44-1,"")</f>
        <v>-1.4464195746543229E-2</v>
      </c>
      <c r="J45" s="7">
        <f t="shared" ref="J45" si="76">IFERROR(J44/I44-1,"")</f>
        <v>-0.1678557117539895</v>
      </c>
      <c r="K45" s="7">
        <f t="shared" ref="K45" si="77">IFERROR(K44/J44-1,"")</f>
        <v>-0.15687333075189391</v>
      </c>
      <c r="L45" s="7">
        <f t="shared" ref="L45" si="78">IFERROR(L44/K44-1,"")</f>
        <v>-0.39864959350909912</v>
      </c>
    </row>
    <row r="46" spans="2:12" s="11" customFormat="1" x14ac:dyDescent="0.25">
      <c r="B46" s="23" t="s">
        <v>73</v>
      </c>
      <c r="C46" s="25">
        <v>900440</v>
      </c>
      <c r="D46" s="25">
        <v>1060824</v>
      </c>
      <c r="E46" s="25">
        <v>871413</v>
      </c>
      <c r="F46" s="25"/>
      <c r="G46" s="25"/>
      <c r="H46" s="25"/>
      <c r="I46" s="25"/>
      <c r="J46" s="25"/>
      <c r="K46" s="25"/>
      <c r="L46" s="25"/>
    </row>
    <row r="47" spans="2:12" x14ac:dyDescent="0.25">
      <c r="B47" s="23"/>
      <c r="C47" s="7" t="str">
        <f>IFERROR(C46/B46-1,"")</f>
        <v/>
      </c>
      <c r="D47" s="7">
        <f>IFERROR(D46/C46-1,"")</f>
        <v>0.1781173648438541</v>
      </c>
      <c r="E47" s="7">
        <f t="shared" ref="E47" si="79">IFERROR(E46/D46-1,"")</f>
        <v>-0.17855082464197647</v>
      </c>
      <c r="F47" s="7">
        <f t="shared" ref="F47" si="80">IFERROR(F46/E46-1,"")</f>
        <v>-1</v>
      </c>
      <c r="G47" s="7" t="str">
        <f t="shared" ref="G47" si="81">IFERROR(G46/F46-1,"")</f>
        <v/>
      </c>
      <c r="H47" s="7" t="str">
        <f t="shared" ref="H47" si="82">IFERROR(H46/G46-1,"")</f>
        <v/>
      </c>
      <c r="I47" s="7" t="str">
        <f t="shared" ref="I47" si="83">IFERROR(I46/H46-1,"")</f>
        <v/>
      </c>
      <c r="J47" s="7" t="str">
        <f t="shared" ref="J47" si="84">IFERROR(J46/I46-1,"")</f>
        <v/>
      </c>
      <c r="K47" s="7" t="str">
        <f t="shared" ref="K47" si="85">IFERROR(K46/J46-1,"")</f>
        <v/>
      </c>
      <c r="L47" s="7" t="str">
        <f t="shared" ref="L47" si="86">IFERROR(L46/K46-1,"")</f>
        <v/>
      </c>
    </row>
    <row r="48" spans="2:12" s="11" customFormat="1" x14ac:dyDescent="0.25">
      <c r="B48" s="23" t="s">
        <v>8</v>
      </c>
      <c r="C48" s="25"/>
      <c r="D48" s="25"/>
      <c r="E48" s="25"/>
      <c r="F48" s="25">
        <v>926277</v>
      </c>
      <c r="G48" s="25">
        <v>844907</v>
      </c>
      <c r="H48" s="25">
        <v>968135</v>
      </c>
      <c r="I48" s="25">
        <v>883346</v>
      </c>
      <c r="J48" s="25">
        <v>770447</v>
      </c>
      <c r="K48" s="25">
        <v>610327</v>
      </c>
      <c r="L48" s="25">
        <v>422908</v>
      </c>
    </row>
    <row r="49" spans="2:12" x14ac:dyDescent="0.25">
      <c r="B49" s="23"/>
      <c r="C49" s="7" t="str">
        <f>IFERROR(C48/B48-1,"")</f>
        <v/>
      </c>
      <c r="D49" s="7" t="str">
        <f>IFERROR(D48/C48-1,"")</f>
        <v/>
      </c>
      <c r="E49" s="7" t="str">
        <f t="shared" ref="E49" si="87">IFERROR(E48/D48-1,"")</f>
        <v/>
      </c>
      <c r="F49" s="7" t="str">
        <f t="shared" ref="F49" si="88">IFERROR(F48/E48-1,"")</f>
        <v/>
      </c>
      <c r="G49" s="7">
        <f t="shared" ref="G49" si="89">IFERROR(G48/F48-1,"")</f>
        <v>-8.7846292199849518E-2</v>
      </c>
      <c r="H49" s="7">
        <f t="shared" ref="H49" si="90">IFERROR(H48/G48-1,"")</f>
        <v>0.1458480045732844</v>
      </c>
      <c r="I49" s="7">
        <f t="shared" ref="I49" si="91">IFERROR(I48/H48-1,"")</f>
        <v>-8.7579728033796989E-2</v>
      </c>
      <c r="J49" s="7">
        <f t="shared" ref="J49" si="92">IFERROR(J48/I48-1,"")</f>
        <v>-0.12780835595565043</v>
      </c>
      <c r="K49" s="7">
        <f t="shared" ref="K49" si="93">IFERROR(K48/J48-1,"")</f>
        <v>-0.20782740409139111</v>
      </c>
      <c r="L49" s="7">
        <f t="shared" ref="L49" si="94">IFERROR(L48/K48-1,"")</f>
        <v>-0.30707964746766903</v>
      </c>
    </row>
    <row r="50" spans="2:12" s="11" customFormat="1" x14ac:dyDescent="0.25">
      <c r="B50" s="23" t="s">
        <v>20</v>
      </c>
      <c r="C50" s="25"/>
      <c r="D50" s="25"/>
      <c r="E50" s="25"/>
      <c r="F50" s="25">
        <v>3080</v>
      </c>
      <c r="G50" s="25">
        <v>103573</v>
      </c>
      <c r="H50" s="25">
        <v>146285</v>
      </c>
      <c r="I50" s="25">
        <v>138943</v>
      </c>
      <c r="J50" s="25">
        <v>141076</v>
      </c>
      <c r="K50" s="25">
        <v>92903</v>
      </c>
      <c r="L50" s="25">
        <v>65730</v>
      </c>
    </row>
    <row r="51" spans="2:12" x14ac:dyDescent="0.25">
      <c r="B51" s="23"/>
      <c r="C51" s="7" t="str">
        <f>IFERROR(C50/B50-1,"")</f>
        <v/>
      </c>
      <c r="D51" s="7" t="str">
        <f>IFERROR(D50/C50-1,"")</f>
        <v/>
      </c>
      <c r="E51" s="7" t="str">
        <f t="shared" ref="E51" si="95">IFERROR(E50/D50-1,"")</f>
        <v/>
      </c>
      <c r="F51" s="7" t="str">
        <f t="shared" ref="F51" si="96">IFERROR(F50/E50-1,"")</f>
        <v/>
      </c>
      <c r="G51" s="7">
        <f t="shared" ref="G51" si="97">IFERROR(G50/F50-1,"")</f>
        <v>32.627597402597402</v>
      </c>
      <c r="H51" s="7">
        <f t="shared" ref="H51" si="98">IFERROR(H50/G50-1,"")</f>
        <v>0.4123854672549796</v>
      </c>
      <c r="I51" s="7">
        <f t="shared" ref="I51" si="99">IFERROR(I50/H50-1,"")</f>
        <v>-5.0189698191885679E-2</v>
      </c>
      <c r="J51" s="7">
        <f t="shared" ref="J51" si="100">IFERROR(J50/I50-1,"")</f>
        <v>1.5351619009233985E-2</v>
      </c>
      <c r="K51" s="7">
        <f t="shared" ref="K51" si="101">IFERROR(K50/J50-1,"")</f>
        <v>-0.34146842836485303</v>
      </c>
      <c r="L51" s="7">
        <f t="shared" ref="L51" si="102">IFERROR(L50/K50-1,"")</f>
        <v>-0.29248786368577984</v>
      </c>
    </row>
    <row r="52" spans="2:12" s="11" customFormat="1" x14ac:dyDescent="0.25">
      <c r="B52" s="23" t="s">
        <v>10</v>
      </c>
      <c r="C52" s="25"/>
      <c r="D52" s="25"/>
      <c r="E52" s="25"/>
      <c r="F52" s="25">
        <v>481740</v>
      </c>
      <c r="G52" s="25">
        <v>462748</v>
      </c>
      <c r="H52" s="25">
        <v>547187</v>
      </c>
      <c r="I52" s="25">
        <v>507574</v>
      </c>
      <c r="J52" s="25">
        <v>513556</v>
      </c>
      <c r="K52" s="25">
        <v>514698</v>
      </c>
      <c r="L52" s="25">
        <v>416209</v>
      </c>
    </row>
    <row r="53" spans="2:12" x14ac:dyDescent="0.25">
      <c r="B53" s="23"/>
      <c r="C53" s="7" t="str">
        <f>IFERROR(C52/B52-1,"")</f>
        <v/>
      </c>
      <c r="D53" s="7" t="str">
        <f>IFERROR(D52/C52-1,"")</f>
        <v/>
      </c>
      <c r="E53" s="7" t="str">
        <f t="shared" ref="E53" si="103">IFERROR(E52/D52-1,"")</f>
        <v/>
      </c>
      <c r="F53" s="7" t="str">
        <f t="shared" ref="F53" si="104">IFERROR(F52/E52-1,"")</f>
        <v/>
      </c>
      <c r="G53" s="7">
        <f t="shared" ref="G53" si="105">IFERROR(G52/F52-1,"")</f>
        <v>-3.9423755552787765E-2</v>
      </c>
      <c r="H53" s="7">
        <f t="shared" ref="H53" si="106">IFERROR(H52/G52-1,"")</f>
        <v>0.18247296584750239</v>
      </c>
      <c r="I53" s="7">
        <f t="shared" ref="I53" si="107">IFERROR(I52/H52-1,"")</f>
        <v>-7.2393898246851607E-2</v>
      </c>
      <c r="J53" s="7">
        <f t="shared" ref="J53" si="108">IFERROR(J52/I52-1,"")</f>
        <v>1.1785473645222089E-2</v>
      </c>
      <c r="K53" s="7">
        <f t="shared" ref="K53" si="109">IFERROR(K52/J52-1,"")</f>
        <v>2.2237107540366008E-3</v>
      </c>
      <c r="L53" s="7">
        <f t="shared" ref="L53" si="110">IFERROR(L52/K52-1,"")</f>
        <v>-0.19135298757718122</v>
      </c>
    </row>
    <row r="54" spans="2:12" s="11" customFormat="1" x14ac:dyDescent="0.25">
      <c r="B54" s="23" t="s">
        <v>74</v>
      </c>
      <c r="C54" s="25"/>
      <c r="D54" s="25"/>
      <c r="E54" s="25">
        <v>727291</v>
      </c>
      <c r="F54" s="25"/>
      <c r="G54" s="25"/>
      <c r="H54" s="25"/>
      <c r="I54" s="25"/>
      <c r="J54" s="25"/>
      <c r="K54" s="25"/>
      <c r="L54" s="25"/>
    </row>
    <row r="55" spans="2:12" x14ac:dyDescent="0.25">
      <c r="B55" s="23"/>
      <c r="C55" s="7" t="str">
        <f>IFERROR(C54/B54-1,"")</f>
        <v/>
      </c>
      <c r="D55" s="7" t="str">
        <f>IFERROR(D54/C54-1,"")</f>
        <v/>
      </c>
      <c r="E55" s="7" t="str">
        <f t="shared" ref="E55" si="111">IFERROR(E54/D54-1,"")</f>
        <v/>
      </c>
      <c r="F55" s="7">
        <f t="shared" ref="F55" si="112">IFERROR(F54/E54-1,"")</f>
        <v>-1</v>
      </c>
      <c r="G55" s="7" t="str">
        <f t="shared" ref="G55" si="113">IFERROR(G54/F54-1,"")</f>
        <v/>
      </c>
      <c r="H55" s="7" t="str">
        <f t="shared" ref="H55" si="114">IFERROR(H54/G54-1,"")</f>
        <v/>
      </c>
      <c r="I55" s="7" t="str">
        <f t="shared" ref="I55" si="115">IFERROR(I54/H54-1,"")</f>
        <v/>
      </c>
      <c r="J55" s="7" t="str">
        <f t="shared" ref="J55" si="116">IFERROR(J54/I54-1,"")</f>
        <v/>
      </c>
      <c r="K55" s="7" t="str">
        <f t="shared" ref="K55" si="117">IFERROR(K54/J54-1,"")</f>
        <v/>
      </c>
      <c r="L55" s="7" t="str">
        <f t="shared" ref="L55" si="118">IFERROR(L54/K54-1,"")</f>
        <v/>
      </c>
    </row>
    <row r="56" spans="2:12" s="11" customFormat="1" x14ac:dyDescent="0.25">
      <c r="B56" s="23" t="s">
        <v>85</v>
      </c>
      <c r="C56" s="25">
        <v>21496</v>
      </c>
      <c r="D56" s="25"/>
      <c r="E56" s="25"/>
      <c r="F56" s="25"/>
      <c r="G56" s="25"/>
      <c r="H56" s="25"/>
      <c r="I56" s="25"/>
      <c r="J56" s="25"/>
      <c r="K56" s="25"/>
      <c r="L56" s="25"/>
    </row>
    <row r="57" spans="2:12" x14ac:dyDescent="0.25">
      <c r="B57" s="23"/>
      <c r="C57" s="7" t="str">
        <f>IFERROR(C56/B56-1,"")</f>
        <v/>
      </c>
      <c r="D57" s="7">
        <f>IFERROR(D56/C56-1,"")</f>
        <v>-1</v>
      </c>
      <c r="E57" s="7" t="str">
        <f t="shared" ref="E57" si="119">IFERROR(E56/D56-1,"")</f>
        <v/>
      </c>
      <c r="F57" s="7" t="str">
        <f t="shared" ref="F57" si="120">IFERROR(F56/E56-1,"")</f>
        <v/>
      </c>
      <c r="G57" s="7" t="str">
        <f t="shared" ref="G57" si="121">IFERROR(G56/F56-1,"")</f>
        <v/>
      </c>
      <c r="H57" s="7" t="str">
        <f t="shared" ref="H57" si="122">IFERROR(H56/G56-1,"")</f>
        <v/>
      </c>
      <c r="I57" s="7" t="str">
        <f t="shared" ref="I57" si="123">IFERROR(I56/H56-1,"")</f>
        <v/>
      </c>
      <c r="J57" s="7" t="str">
        <f t="shared" ref="J57" si="124">IFERROR(J56/I56-1,"")</f>
        <v/>
      </c>
      <c r="K57" s="7" t="str">
        <f t="shared" ref="K57" si="125">IFERROR(K56/J56-1,"")</f>
        <v/>
      </c>
      <c r="L57" s="7" t="str">
        <f t="shared" ref="L57" si="126">IFERROR(L56/K56-1,"")</f>
        <v/>
      </c>
    </row>
    <row r="58" spans="2:12" s="11" customFormat="1" x14ac:dyDescent="0.25">
      <c r="B58" s="23" t="s">
        <v>77</v>
      </c>
      <c r="C58" s="25">
        <v>7508</v>
      </c>
      <c r="D58" s="25">
        <v>6380</v>
      </c>
      <c r="E58" s="25"/>
      <c r="F58" s="25"/>
      <c r="G58" s="25"/>
      <c r="H58" s="25"/>
      <c r="I58" s="25"/>
      <c r="J58" s="25"/>
      <c r="K58" s="25"/>
      <c r="L58" s="25"/>
    </row>
    <row r="59" spans="2:12" x14ac:dyDescent="0.25">
      <c r="B59" s="23"/>
      <c r="C59" s="7" t="str">
        <f>IFERROR(C58/B58-1,"")</f>
        <v/>
      </c>
      <c r="D59" s="7">
        <f>IFERROR(D58/C58-1,"")</f>
        <v>-0.15023974427277575</v>
      </c>
      <c r="E59" s="7">
        <f t="shared" ref="E59" si="127">IFERROR(E58/D58-1,"")</f>
        <v>-1</v>
      </c>
      <c r="F59" s="7" t="str">
        <f t="shared" ref="F59" si="128">IFERROR(F58/E58-1,"")</f>
        <v/>
      </c>
      <c r="G59" s="7" t="str">
        <f t="shared" ref="G59" si="129">IFERROR(G58/F58-1,"")</f>
        <v/>
      </c>
      <c r="H59" s="7" t="str">
        <f t="shared" ref="H59" si="130">IFERROR(H58/G58-1,"")</f>
        <v/>
      </c>
      <c r="I59" s="7" t="str">
        <f t="shared" ref="I59" si="131">IFERROR(I58/H58-1,"")</f>
        <v/>
      </c>
      <c r="J59" s="7" t="str">
        <f t="shared" ref="J59" si="132">IFERROR(J58/I58-1,"")</f>
        <v/>
      </c>
      <c r="K59" s="7" t="str">
        <f t="shared" ref="K59" si="133">IFERROR(K58/J58-1,"")</f>
        <v/>
      </c>
      <c r="L59" s="7" t="str">
        <f t="shared" ref="L59" si="134">IFERROR(L58/K58-1,"")</f>
        <v/>
      </c>
    </row>
    <row r="60" spans="2:12" s="11" customFormat="1" x14ac:dyDescent="0.25">
      <c r="B60" s="23" t="s">
        <v>75</v>
      </c>
      <c r="C60" s="25"/>
      <c r="D60" s="25"/>
      <c r="E60" s="25">
        <v>651027</v>
      </c>
      <c r="F60" s="25"/>
      <c r="G60" s="25"/>
      <c r="H60" s="25"/>
      <c r="I60" s="25"/>
      <c r="J60" s="25"/>
      <c r="K60" s="25"/>
      <c r="L60" s="25"/>
    </row>
    <row r="61" spans="2:12" x14ac:dyDescent="0.25">
      <c r="B61" s="23"/>
      <c r="C61" s="7" t="str">
        <f>IFERROR(C60/B60-1,"")</f>
        <v/>
      </c>
      <c r="D61" s="7" t="str">
        <f>IFERROR(D60/C60-1,"")</f>
        <v/>
      </c>
      <c r="E61" s="7" t="str">
        <f t="shared" ref="E61" si="135">IFERROR(E60/D60-1,"")</f>
        <v/>
      </c>
      <c r="F61" s="7">
        <f t="shared" ref="F61" si="136">IFERROR(F60/E60-1,"")</f>
        <v>-1</v>
      </c>
      <c r="G61" s="7" t="str">
        <f t="shared" ref="G61" si="137">IFERROR(G60/F60-1,"")</f>
        <v/>
      </c>
      <c r="H61" s="7" t="str">
        <f t="shared" ref="H61" si="138">IFERROR(H60/G60-1,"")</f>
        <v/>
      </c>
      <c r="I61" s="7" t="str">
        <f t="shared" ref="I61" si="139">IFERROR(I60/H60-1,"")</f>
        <v/>
      </c>
      <c r="J61" s="7" t="str">
        <f t="shared" ref="J61" si="140">IFERROR(J60/I60-1,"")</f>
        <v/>
      </c>
      <c r="K61" s="7" t="str">
        <f t="shared" ref="K61" si="141">IFERROR(K60/J60-1,"")</f>
        <v/>
      </c>
      <c r="L61" s="7" t="str">
        <f t="shared" ref="L61" si="142">IFERROR(L60/K60-1,"")</f>
        <v/>
      </c>
    </row>
    <row r="62" spans="2:12" s="11" customFormat="1" x14ac:dyDescent="0.25">
      <c r="B62" s="23" t="s">
        <v>4</v>
      </c>
      <c r="C62" s="25"/>
      <c r="D62" s="25"/>
      <c r="E62" s="25"/>
      <c r="F62" s="25">
        <v>747583</v>
      </c>
      <c r="G62" s="25">
        <v>724018</v>
      </c>
      <c r="H62" s="25">
        <v>711878</v>
      </c>
      <c r="I62" s="25">
        <v>660996</v>
      </c>
      <c r="J62" s="25">
        <v>656249</v>
      </c>
      <c r="K62" s="25">
        <v>543706</v>
      </c>
      <c r="L62" s="25">
        <v>477892</v>
      </c>
    </row>
    <row r="63" spans="2:12" x14ac:dyDescent="0.25">
      <c r="B63" s="23"/>
      <c r="C63" s="7" t="str">
        <f>IFERROR(C62/B62-1,"")</f>
        <v/>
      </c>
      <c r="D63" s="7" t="str">
        <f>IFERROR(D62/C62-1,"")</f>
        <v/>
      </c>
      <c r="E63" s="7" t="str">
        <f t="shared" ref="E63" si="143">IFERROR(E62/D62-1,"")</f>
        <v/>
      </c>
      <c r="F63" s="7" t="str">
        <f t="shared" ref="F63" si="144">IFERROR(F62/E62-1,"")</f>
        <v/>
      </c>
      <c r="G63" s="7">
        <f t="shared" ref="G63" si="145">IFERROR(G62/F62-1,"")</f>
        <v>-3.152158355660839E-2</v>
      </c>
      <c r="H63" s="7">
        <f t="shared" ref="H63" si="146">IFERROR(H62/G62-1,"")</f>
        <v>-1.6767538928590175E-2</v>
      </c>
      <c r="I63" s="7">
        <f t="shared" ref="I63" si="147">IFERROR(I62/H62-1,"")</f>
        <v>-7.1475730392005388E-2</v>
      </c>
      <c r="J63" s="7">
        <f t="shared" ref="J63" si="148">IFERROR(J62/I62-1,"")</f>
        <v>-7.1815865754104591E-3</v>
      </c>
      <c r="K63" s="7">
        <f t="shared" ref="K63" si="149">IFERROR(K62/J62-1,"")</f>
        <v>-0.17149435656282908</v>
      </c>
      <c r="L63" s="7">
        <f t="shared" ref="L63" si="150">IFERROR(L62/K62-1,"")</f>
        <v>-0.12104703644984605</v>
      </c>
    </row>
    <row r="64" spans="2:12" s="11" customFormat="1" x14ac:dyDescent="0.25">
      <c r="B64" s="23" t="s">
        <v>82</v>
      </c>
      <c r="C64" s="25">
        <v>1148625</v>
      </c>
      <c r="D64" s="25">
        <v>1309618</v>
      </c>
      <c r="E64" s="25"/>
      <c r="F64" s="25"/>
      <c r="G64" s="25"/>
      <c r="H64" s="25"/>
      <c r="I64" s="25"/>
      <c r="J64" s="25"/>
      <c r="K64" s="25"/>
      <c r="L64" s="25"/>
    </row>
    <row r="65" spans="2:12" x14ac:dyDescent="0.25">
      <c r="B65" s="23"/>
      <c r="C65" s="7" t="str">
        <f>IFERROR(C64/B64-1,"")</f>
        <v/>
      </c>
      <c r="D65" s="7">
        <f>IFERROR(D64/C64-1,"")</f>
        <v>0.14016149744259443</v>
      </c>
      <c r="E65" s="7">
        <f t="shared" ref="E65" si="151">IFERROR(E64/D64-1,"")</f>
        <v>-1</v>
      </c>
      <c r="F65" s="7" t="str">
        <f t="shared" ref="F65" si="152">IFERROR(F64/E64-1,"")</f>
        <v/>
      </c>
      <c r="G65" s="7" t="str">
        <f t="shared" ref="G65" si="153">IFERROR(G64/F64-1,"")</f>
        <v/>
      </c>
      <c r="H65" s="7" t="str">
        <f t="shared" ref="H65" si="154">IFERROR(H64/G64-1,"")</f>
        <v/>
      </c>
      <c r="I65" s="7" t="str">
        <f t="shared" ref="I65" si="155">IFERROR(I64/H64-1,"")</f>
        <v/>
      </c>
      <c r="J65" s="7" t="str">
        <f t="shared" ref="J65" si="156">IFERROR(J64/I64-1,"")</f>
        <v/>
      </c>
      <c r="K65" s="7" t="str">
        <f t="shared" ref="K65" si="157">IFERROR(K64/J64-1,"")</f>
        <v/>
      </c>
      <c r="L65" s="7" t="str">
        <f t="shared" ref="L65" si="158">IFERROR(L64/K64-1,"")</f>
        <v/>
      </c>
    </row>
    <row r="66" spans="2:12" s="11" customFormat="1" x14ac:dyDescent="0.25">
      <c r="B66" s="23" t="s">
        <v>56</v>
      </c>
      <c r="C66" s="25">
        <v>11166</v>
      </c>
      <c r="D66" s="25">
        <v>10190</v>
      </c>
      <c r="E66" s="25">
        <v>5812</v>
      </c>
      <c r="F66" s="25">
        <v>4061</v>
      </c>
      <c r="G66" s="25">
        <v>2924</v>
      </c>
      <c r="H66" s="25">
        <v>452</v>
      </c>
      <c r="I66" s="25"/>
      <c r="J66" s="25"/>
      <c r="K66" s="25"/>
      <c r="L66" s="25"/>
    </row>
    <row r="67" spans="2:12" x14ac:dyDescent="0.25">
      <c r="B67" s="23"/>
      <c r="C67" s="7" t="str">
        <f>IFERROR(C66/B66-1,"")</f>
        <v/>
      </c>
      <c r="D67" s="7">
        <f>IFERROR(D66/C66-1,"")</f>
        <v>-8.7408203474834356E-2</v>
      </c>
      <c r="E67" s="7">
        <f t="shared" ref="E67" si="159">IFERROR(E66/D66-1,"")</f>
        <v>-0.42963689892051027</v>
      </c>
      <c r="F67" s="7">
        <f t="shared" ref="F67" si="160">IFERROR(F66/E66-1,"")</f>
        <v>-0.30127322780454235</v>
      </c>
      <c r="G67" s="7">
        <f t="shared" ref="G67" si="161">IFERROR(G66/F66-1,"")</f>
        <v>-0.2799803004186161</v>
      </c>
      <c r="H67" s="7">
        <f t="shared" ref="H67" si="162">IFERROR(H66/G66-1,"")</f>
        <v>-0.84541723666210666</v>
      </c>
      <c r="I67" s="7">
        <f t="shared" ref="I67" si="163">IFERROR(I66/H66-1,"")</f>
        <v>-1</v>
      </c>
      <c r="J67" s="7" t="str">
        <f t="shared" ref="J67" si="164">IFERROR(J66/I66-1,"")</f>
        <v/>
      </c>
      <c r="K67" s="7" t="str">
        <f t="shared" ref="K67" si="165">IFERROR(K66/J66-1,"")</f>
        <v/>
      </c>
      <c r="L67" s="7" t="str">
        <f t="shared" ref="L67" si="166">IFERROR(L66/K66-1,"")</f>
        <v/>
      </c>
    </row>
    <row r="68" spans="2:12" s="11" customFormat="1" x14ac:dyDescent="0.25">
      <c r="B68" s="23" t="s">
        <v>29</v>
      </c>
      <c r="C68" s="25"/>
      <c r="D68" s="25"/>
      <c r="E68" s="25"/>
      <c r="F68" s="25"/>
      <c r="G68" s="25"/>
      <c r="H68" s="25">
        <v>5131</v>
      </c>
      <c r="I68" s="25">
        <v>13014</v>
      </c>
      <c r="J68" s="25">
        <v>24102</v>
      </c>
      <c r="K68" s="25">
        <v>13750</v>
      </c>
      <c r="L68" s="25">
        <v>10344</v>
      </c>
    </row>
    <row r="69" spans="2:12" x14ac:dyDescent="0.25">
      <c r="B69" s="23"/>
      <c r="C69" s="7" t="str">
        <f>IFERROR(C68/B68-1,"")</f>
        <v/>
      </c>
      <c r="D69" s="7" t="str">
        <f>IFERROR(D68/C68-1,"")</f>
        <v/>
      </c>
      <c r="E69" s="7" t="str">
        <f t="shared" ref="E69" si="167">IFERROR(E68/D68-1,"")</f>
        <v/>
      </c>
      <c r="F69" s="7" t="str">
        <f t="shared" ref="F69" si="168">IFERROR(F68/E68-1,"")</f>
        <v/>
      </c>
      <c r="G69" s="7" t="str">
        <f t="shared" ref="G69" si="169">IFERROR(G68/F68-1,"")</f>
        <v/>
      </c>
      <c r="H69" s="7" t="str">
        <f t="shared" ref="H69" si="170">IFERROR(H68/G68-1,"")</f>
        <v/>
      </c>
      <c r="I69" s="7">
        <f t="shared" ref="I69" si="171">IFERROR(I68/H68-1,"")</f>
        <v>1.5363476905086726</v>
      </c>
      <c r="J69" s="7">
        <f t="shared" ref="J69" si="172">IFERROR(J68/I68-1,"")</f>
        <v>0.8520055325034579</v>
      </c>
      <c r="K69" s="7">
        <f t="shared" ref="K69" si="173">IFERROR(K68/J68-1,"")</f>
        <v>-0.42950792465355569</v>
      </c>
      <c r="L69" s="7">
        <f t="shared" ref="L69" si="174">IFERROR(L68/K68-1,"")</f>
        <v>-0.24770909090909088</v>
      </c>
    </row>
    <row r="70" spans="2:12" s="11" customFormat="1" x14ac:dyDescent="0.25">
      <c r="B70" s="23" t="s">
        <v>55</v>
      </c>
      <c r="C70" s="25">
        <v>809549</v>
      </c>
      <c r="D70" s="25">
        <v>711519</v>
      </c>
      <c r="E70" s="25">
        <v>725291</v>
      </c>
      <c r="F70" s="25">
        <v>753754</v>
      </c>
      <c r="G70" s="25">
        <v>754546</v>
      </c>
      <c r="H70" s="25">
        <v>794388</v>
      </c>
      <c r="I70" s="25">
        <v>755506</v>
      </c>
      <c r="J70" s="25"/>
      <c r="K70" s="25"/>
      <c r="L70" s="25"/>
    </row>
    <row r="71" spans="2:12" x14ac:dyDescent="0.25">
      <c r="B71" s="23"/>
      <c r="C71" s="7" t="str">
        <f>IFERROR(C70/B70-1,"")</f>
        <v/>
      </c>
      <c r="D71" s="7">
        <f>IFERROR(D70/C70-1,"")</f>
        <v>-0.12109211425126831</v>
      </c>
      <c r="E71" s="7">
        <f t="shared" ref="E71" si="175">IFERROR(E70/D70-1,"")</f>
        <v>1.9355772649781722E-2</v>
      </c>
      <c r="F71" s="7">
        <f t="shared" ref="F71" si="176">IFERROR(F70/E70-1,"")</f>
        <v>3.9243558792264155E-2</v>
      </c>
      <c r="G71" s="7">
        <f t="shared" ref="G71" si="177">IFERROR(G70/F70-1,"")</f>
        <v>1.0507406925868157E-3</v>
      </c>
      <c r="H71" s="7">
        <f t="shared" ref="H71" si="178">IFERROR(H70/G70-1,"")</f>
        <v>5.2802612431846363E-2</v>
      </c>
      <c r="I71" s="7">
        <f t="shared" ref="I71" si="179">IFERROR(I70/H70-1,"")</f>
        <v>-4.8945855174045927E-2</v>
      </c>
      <c r="J71" s="7">
        <f t="shared" ref="J71" si="180">IFERROR(J70/I70-1,"")</f>
        <v>-1</v>
      </c>
      <c r="K71" s="7" t="str">
        <f t="shared" ref="K71" si="181">IFERROR(K70/J70-1,"")</f>
        <v/>
      </c>
      <c r="L71" s="7" t="str">
        <f t="shared" ref="L71" si="182">IFERROR(L70/K70-1,"")</f>
        <v/>
      </c>
    </row>
    <row r="72" spans="2:12" s="11" customFormat="1" x14ac:dyDescent="0.25">
      <c r="B72" s="23" t="s">
        <v>83</v>
      </c>
      <c r="C72" s="25">
        <v>12850</v>
      </c>
      <c r="D72" s="25">
        <v>15265</v>
      </c>
      <c r="E72" s="25"/>
      <c r="F72" s="25"/>
      <c r="G72" s="25"/>
      <c r="H72" s="25"/>
      <c r="I72" s="25"/>
      <c r="J72" s="25"/>
      <c r="K72" s="25"/>
      <c r="L72" s="25"/>
    </row>
    <row r="73" spans="2:12" x14ac:dyDescent="0.25">
      <c r="B73" s="23"/>
      <c r="C73" s="7" t="str">
        <f>IFERROR(C72/B72-1,"")</f>
        <v/>
      </c>
      <c r="D73" s="7">
        <f>IFERROR(D72/C72-1,"")</f>
        <v>0.18793774319066148</v>
      </c>
      <c r="E73" s="7">
        <f t="shared" ref="E73" si="183">IFERROR(E72/D72-1,"")</f>
        <v>-1</v>
      </c>
      <c r="F73" s="7" t="str">
        <f t="shared" ref="F73" si="184">IFERROR(F72/E72-1,"")</f>
        <v/>
      </c>
      <c r="G73" s="7" t="str">
        <f t="shared" ref="G73" si="185">IFERROR(G72/F72-1,"")</f>
        <v/>
      </c>
      <c r="H73" s="7" t="str">
        <f t="shared" ref="H73" si="186">IFERROR(H72/G72-1,"")</f>
        <v/>
      </c>
      <c r="I73" s="7" t="str">
        <f t="shared" ref="I73" si="187">IFERROR(I72/H72-1,"")</f>
        <v/>
      </c>
      <c r="J73" s="7" t="str">
        <f t="shared" ref="J73" si="188">IFERROR(J72/I72-1,"")</f>
        <v/>
      </c>
      <c r="K73" s="7" t="str">
        <f t="shared" ref="K73" si="189">IFERROR(K72/J72-1,"")</f>
        <v/>
      </c>
      <c r="L73" s="7" t="str">
        <f t="shared" ref="L73" si="190">IFERROR(L72/K72-1,"")</f>
        <v/>
      </c>
    </row>
    <row r="74" spans="2:12" s="11" customFormat="1" x14ac:dyDescent="0.25">
      <c r="B74" s="23" t="s">
        <v>16</v>
      </c>
      <c r="C74" s="25"/>
      <c r="D74" s="25"/>
      <c r="E74" s="25"/>
      <c r="F74" s="25">
        <v>295485</v>
      </c>
      <c r="G74" s="25">
        <v>279583</v>
      </c>
      <c r="H74" s="25">
        <v>312177</v>
      </c>
      <c r="I74" s="25">
        <v>293313</v>
      </c>
      <c r="J74" s="25">
        <v>272080</v>
      </c>
      <c r="K74" s="25">
        <v>244132</v>
      </c>
      <c r="L74" s="25">
        <v>174966</v>
      </c>
    </row>
    <row r="75" spans="2:12" x14ac:dyDescent="0.25">
      <c r="B75" s="23"/>
      <c r="C75" s="7" t="str">
        <f>IFERROR(C74/B74-1,"")</f>
        <v/>
      </c>
      <c r="D75" s="7" t="str">
        <f>IFERROR(D74/C74-1,"")</f>
        <v/>
      </c>
      <c r="E75" s="7" t="str">
        <f t="shared" ref="E75" si="191">IFERROR(E74/D74-1,"")</f>
        <v/>
      </c>
      <c r="F75" s="7" t="str">
        <f t="shared" ref="F75" si="192">IFERROR(F74/E74-1,"")</f>
        <v/>
      </c>
      <c r="G75" s="7">
        <f t="shared" ref="G75" si="193">IFERROR(G74/F74-1,"")</f>
        <v>-5.3816606595935457E-2</v>
      </c>
      <c r="H75" s="7">
        <f t="shared" ref="H75" si="194">IFERROR(H74/G74-1,"")</f>
        <v>0.11658076492490599</v>
      </c>
      <c r="I75" s="7">
        <f t="shared" ref="I75" si="195">IFERROR(I74/H74-1,"")</f>
        <v>-6.0427257613469232E-2</v>
      </c>
      <c r="J75" s="7">
        <f t="shared" ref="J75" si="196">IFERROR(J74/I74-1,"")</f>
        <v>-7.2390245232908157E-2</v>
      </c>
      <c r="K75" s="7">
        <f t="shared" ref="K75" si="197">IFERROR(K74/J74-1,"")</f>
        <v>-0.10271978829755957</v>
      </c>
      <c r="L75" s="7">
        <f t="shared" ref="L75" si="198">IFERROR(L74/K74-1,"")</f>
        <v>-0.28331394491504591</v>
      </c>
    </row>
    <row r="76" spans="2:12" s="11" customFormat="1" x14ac:dyDescent="0.25">
      <c r="B76" s="23" t="s">
        <v>76</v>
      </c>
      <c r="C76" s="25"/>
      <c r="D76" s="25"/>
      <c r="E76" s="25">
        <v>456073</v>
      </c>
      <c r="F76" s="25"/>
      <c r="G76" s="25"/>
      <c r="H76" s="25"/>
      <c r="I76" s="25"/>
      <c r="J76" s="25"/>
      <c r="K76" s="25"/>
      <c r="L76" s="25"/>
    </row>
    <row r="77" spans="2:12" x14ac:dyDescent="0.25">
      <c r="B77" s="23"/>
      <c r="C77" s="7" t="str">
        <f>IFERROR(C76/B76-1,"")</f>
        <v/>
      </c>
      <c r="D77" s="7" t="str">
        <f>IFERROR(D76/C76-1,"")</f>
        <v/>
      </c>
      <c r="E77" s="7" t="str">
        <f t="shared" ref="E77" si="199">IFERROR(E76/D76-1,"")</f>
        <v/>
      </c>
      <c r="F77" s="7">
        <f t="shared" ref="F77" si="200">IFERROR(F76/E76-1,"")</f>
        <v>-1</v>
      </c>
      <c r="G77" s="7" t="str">
        <f t="shared" ref="G77" si="201">IFERROR(G76/F76-1,"")</f>
        <v/>
      </c>
      <c r="H77" s="7" t="str">
        <f t="shared" ref="H77" si="202">IFERROR(H76/G76-1,"")</f>
        <v/>
      </c>
      <c r="I77" s="7" t="str">
        <f t="shared" ref="I77" si="203">IFERROR(I76/H76-1,"")</f>
        <v/>
      </c>
      <c r="J77" s="7" t="str">
        <f t="shared" ref="J77" si="204">IFERROR(J76/I76-1,"")</f>
        <v/>
      </c>
      <c r="K77" s="7" t="str">
        <f t="shared" ref="K77" si="205">IFERROR(K76/J76-1,"")</f>
        <v/>
      </c>
      <c r="L77" s="7" t="str">
        <f t="shared" ref="L77" si="206">IFERROR(L76/K76-1,"")</f>
        <v/>
      </c>
    </row>
    <row r="78" spans="2:12" s="11" customFormat="1" x14ac:dyDescent="0.25">
      <c r="B78" s="23" t="s">
        <v>25</v>
      </c>
      <c r="C78" s="25"/>
      <c r="D78" s="25"/>
      <c r="E78" s="25"/>
      <c r="F78" s="25">
        <v>96420</v>
      </c>
      <c r="G78" s="25">
        <v>75397</v>
      </c>
      <c r="H78" s="25">
        <v>47460</v>
      </c>
      <c r="I78" s="25">
        <v>66431</v>
      </c>
      <c r="J78" s="25">
        <v>59233</v>
      </c>
      <c r="K78" s="25">
        <v>54941</v>
      </c>
      <c r="L78" s="25">
        <v>41146</v>
      </c>
    </row>
    <row r="79" spans="2:12" x14ac:dyDescent="0.25">
      <c r="B79" s="23"/>
      <c r="C79" s="7" t="str">
        <f>IFERROR(C78/B78-1,"")</f>
        <v/>
      </c>
      <c r="D79" s="7" t="str">
        <f>IFERROR(D78/C78-1,"")</f>
        <v/>
      </c>
      <c r="E79" s="7" t="str">
        <f t="shared" ref="E79" si="207">IFERROR(E78/D78-1,"")</f>
        <v/>
      </c>
      <c r="F79" s="7" t="str">
        <f t="shared" ref="F79" si="208">IFERROR(F78/E78-1,"")</f>
        <v/>
      </c>
      <c r="G79" s="7">
        <f t="shared" ref="G79" si="209">IFERROR(G78/F78-1,"")</f>
        <v>-0.21803567724538475</v>
      </c>
      <c r="H79" s="7">
        <f t="shared" ref="H79" si="210">IFERROR(H78/G78-1,"")</f>
        <v>-0.37053198403119492</v>
      </c>
      <c r="I79" s="7">
        <f t="shared" ref="I79" si="211">IFERROR(I78/H78-1,"")</f>
        <v>0.39972608512431518</v>
      </c>
      <c r="J79" s="7">
        <f t="shared" ref="J79" si="212">IFERROR(J78/I78-1,"")</f>
        <v>-0.10835302795381674</v>
      </c>
      <c r="K79" s="7">
        <f t="shared" ref="K79" si="213">IFERROR(K78/J78-1,"")</f>
        <v>-7.2459608664089292E-2</v>
      </c>
      <c r="L79" s="7">
        <f t="shared" ref="L79" si="214">IFERROR(L78/K78-1,"")</f>
        <v>-0.25108753025973318</v>
      </c>
    </row>
    <row r="80" spans="2:12" s="11" customFormat="1" x14ac:dyDescent="0.25">
      <c r="B80" s="23" t="s">
        <v>52</v>
      </c>
      <c r="C80" s="25">
        <v>42481</v>
      </c>
      <c r="D80" s="25">
        <v>33620</v>
      </c>
      <c r="E80" s="25">
        <v>23400</v>
      </c>
      <c r="F80" s="25">
        <v>23573</v>
      </c>
      <c r="G80" s="25">
        <v>16251</v>
      </c>
      <c r="H80" s="25">
        <v>11963</v>
      </c>
      <c r="I80" s="25">
        <v>8199</v>
      </c>
      <c r="J80" s="25"/>
      <c r="K80" s="25"/>
      <c r="L80" s="25"/>
    </row>
    <row r="81" spans="2:12" x14ac:dyDescent="0.25">
      <c r="B81" s="23"/>
      <c r="C81" s="7" t="str">
        <f>IFERROR(C80/B80-1,"")</f>
        <v/>
      </c>
      <c r="D81" s="7">
        <f>IFERROR(D80/C80-1,"")</f>
        <v>-0.20858736847061043</v>
      </c>
      <c r="E81" s="7">
        <f t="shared" ref="E81" si="215">IFERROR(E80/D80-1,"")</f>
        <v>-0.30398572278405711</v>
      </c>
      <c r="F81" s="7">
        <f t="shared" ref="F81" si="216">IFERROR(F80/E80-1,"")</f>
        <v>7.3931623931624557E-3</v>
      </c>
      <c r="G81" s="7">
        <f t="shared" ref="G81" si="217">IFERROR(G80/F80-1,"")</f>
        <v>-0.31060959572392144</v>
      </c>
      <c r="H81" s="7">
        <f t="shared" ref="H81" si="218">IFERROR(H80/G80-1,"")</f>
        <v>-0.26386068549627717</v>
      </c>
      <c r="I81" s="7">
        <f t="shared" ref="I81" si="219">IFERROR(I80/H80-1,"")</f>
        <v>-0.31463679679010281</v>
      </c>
      <c r="J81" s="7">
        <f t="shared" ref="J81" si="220">IFERROR(J80/I80-1,"")</f>
        <v>-1</v>
      </c>
      <c r="K81" s="7" t="str">
        <f t="shared" ref="K81" si="221">IFERROR(K80/J80-1,"")</f>
        <v/>
      </c>
      <c r="L81" s="7" t="str">
        <f t="shared" ref="L81" si="222">IFERROR(L80/K80-1,"")</f>
        <v/>
      </c>
    </row>
    <row r="82" spans="2:12" s="11" customFormat="1" x14ac:dyDescent="0.25">
      <c r="B82" s="23" t="s">
        <v>48</v>
      </c>
      <c r="C82" s="25">
        <v>49969</v>
      </c>
      <c r="D82" s="25">
        <v>48399</v>
      </c>
      <c r="E82" s="25">
        <v>40159</v>
      </c>
      <c r="F82" s="25">
        <v>49498</v>
      </c>
      <c r="G82" s="25">
        <v>53423</v>
      </c>
      <c r="H82" s="25">
        <v>41949</v>
      </c>
      <c r="I82" s="25">
        <v>45695</v>
      </c>
      <c r="J82" s="25">
        <v>30459</v>
      </c>
      <c r="K82" s="25">
        <v>25681</v>
      </c>
      <c r="L82" s="25"/>
    </row>
    <row r="83" spans="2:12" x14ac:dyDescent="0.25">
      <c r="B83" s="23"/>
      <c r="C83" s="7" t="str">
        <f>IFERROR(C82/B82-1,"")</f>
        <v/>
      </c>
      <c r="D83" s="7">
        <f>IFERROR(D82/C82-1,"")</f>
        <v>-3.1419480077648165E-2</v>
      </c>
      <c r="E83" s="7">
        <f t="shared" ref="E83" si="223">IFERROR(E82/D82-1,"")</f>
        <v>-0.17025145147627019</v>
      </c>
      <c r="F83" s="7">
        <f t="shared" ref="F83" si="224">IFERROR(F82/E82-1,"")</f>
        <v>0.2325506113200031</v>
      </c>
      <c r="G83" s="7">
        <f t="shared" ref="G83" si="225">IFERROR(G82/F82-1,"")</f>
        <v>7.9296133177098049E-2</v>
      </c>
      <c r="H83" s="7">
        <f t="shared" ref="H83" si="226">IFERROR(H82/G82-1,"")</f>
        <v>-0.2147764071654531</v>
      </c>
      <c r="I83" s="7">
        <f t="shared" ref="I83" si="227">IFERROR(I82/H82-1,"")</f>
        <v>8.9298910581897095E-2</v>
      </c>
      <c r="J83" s="7">
        <f t="shared" ref="J83" si="228">IFERROR(J82/I82-1,"")</f>
        <v>-0.33342816500711236</v>
      </c>
      <c r="K83" s="7">
        <f t="shared" ref="K83" si="229">IFERROR(K82/J82-1,"")</f>
        <v>-0.15686660757083293</v>
      </c>
      <c r="L83" s="7">
        <f t="shared" ref="L83" si="230">IFERROR(L82/K82-1,"")</f>
        <v>-1</v>
      </c>
    </row>
    <row r="84" spans="2:12" s="11" customFormat="1" x14ac:dyDescent="0.25">
      <c r="B84" s="23" t="s">
        <v>49</v>
      </c>
      <c r="C84" s="25">
        <v>48473</v>
      </c>
      <c r="D84" s="25">
        <v>37602</v>
      </c>
      <c r="E84" s="25">
        <v>39674</v>
      </c>
      <c r="F84" s="25">
        <v>23332</v>
      </c>
      <c r="G84" s="25">
        <v>24691</v>
      </c>
      <c r="H84" s="25">
        <v>20163</v>
      </c>
      <c r="I84" s="25">
        <v>21093</v>
      </c>
      <c r="J84" s="25">
        <v>16356</v>
      </c>
      <c r="K84" s="25">
        <v>600</v>
      </c>
      <c r="L84" s="25"/>
    </row>
    <row r="85" spans="2:12" x14ac:dyDescent="0.25">
      <c r="B85" s="23"/>
      <c r="C85" s="7" t="str">
        <f>IFERROR(C84/B84-1,"")</f>
        <v/>
      </c>
      <c r="D85" s="7">
        <f>IFERROR(D84/C84-1,"")</f>
        <v>-0.2242691807810534</v>
      </c>
      <c r="E85" s="7">
        <f t="shared" ref="E85" si="231">IFERROR(E84/D84-1,"")</f>
        <v>5.5103451944045423E-2</v>
      </c>
      <c r="F85" s="7">
        <f t="shared" ref="F85" si="232">IFERROR(F84/E84-1,"")</f>
        <v>-0.41190704239552356</v>
      </c>
      <c r="G85" s="7">
        <f t="shared" ref="G85" si="233">IFERROR(G84/F84-1,"")</f>
        <v>5.8246185496314107E-2</v>
      </c>
      <c r="H85" s="7">
        <f t="shared" ref="H85" si="234">IFERROR(H84/G84-1,"")</f>
        <v>-0.18338665910655705</v>
      </c>
      <c r="I85" s="7">
        <f t="shared" ref="I85" si="235">IFERROR(I84/H84-1,"")</f>
        <v>4.6124088677280239E-2</v>
      </c>
      <c r="J85" s="7">
        <f t="shared" ref="J85" si="236">IFERROR(J84/I84-1,"")</f>
        <v>-0.22457687384440339</v>
      </c>
      <c r="K85" s="7">
        <f t="shared" ref="K85" si="237">IFERROR(K84/J84-1,"")</f>
        <v>-0.96331621423330893</v>
      </c>
      <c r="L85" s="7">
        <f t="shared" ref="L85" si="238">IFERROR(L84/K84-1,"")</f>
        <v>-1</v>
      </c>
    </row>
    <row r="86" spans="2:12" s="11" customFormat="1" x14ac:dyDescent="0.25">
      <c r="B86" s="23" t="s">
        <v>2</v>
      </c>
      <c r="C86" s="25">
        <v>356187</v>
      </c>
      <c r="D86" s="25">
        <v>453081</v>
      </c>
      <c r="E86" s="25">
        <v>472958</v>
      </c>
      <c r="F86" s="25">
        <v>515349</v>
      </c>
      <c r="G86" s="25">
        <v>501712</v>
      </c>
      <c r="H86" s="25">
        <v>548687</v>
      </c>
      <c r="I86" s="25">
        <v>769870</v>
      </c>
      <c r="J86" s="25">
        <v>861331</v>
      </c>
      <c r="K86" s="25">
        <v>910926</v>
      </c>
      <c r="L86" s="25">
        <v>754276</v>
      </c>
    </row>
    <row r="87" spans="2:12" x14ac:dyDescent="0.25">
      <c r="B87" s="23"/>
      <c r="C87" s="7" t="str">
        <f>IFERROR(C86/B86-1,"")</f>
        <v/>
      </c>
      <c r="D87" s="7">
        <f>IFERROR(D86/C86-1,"")</f>
        <v>0.27203126447624415</v>
      </c>
      <c r="E87" s="7">
        <f t="shared" ref="E87" si="239">IFERROR(E86/D86-1,"")</f>
        <v>4.3870742759021031E-2</v>
      </c>
      <c r="F87" s="7">
        <f t="shared" ref="F87" si="240">IFERROR(F86/E86-1,"")</f>
        <v>8.962952312890371E-2</v>
      </c>
      <c r="G87" s="7">
        <f t="shared" ref="G87" si="241">IFERROR(G86/F86-1,"")</f>
        <v>-2.6461679366797997E-2</v>
      </c>
      <c r="H87" s="7">
        <f t="shared" ref="H87" si="242">IFERROR(H86/G86-1,"")</f>
        <v>9.3629412890263719E-2</v>
      </c>
      <c r="I87" s="7">
        <f t="shared" ref="I87" si="243">IFERROR(I86/H86-1,"")</f>
        <v>0.40311325035949452</v>
      </c>
      <c r="J87" s="7">
        <f t="shared" ref="J87" si="244">IFERROR(J86/I86-1,"")</f>
        <v>0.11880057672074495</v>
      </c>
      <c r="K87" s="7">
        <f t="shared" ref="K87" si="245">IFERROR(K86/J86-1,"")</f>
        <v>5.7579490346916673E-2</v>
      </c>
      <c r="L87" s="7">
        <f t="shared" ref="L87" si="246">IFERROR(L86/K86-1,"")</f>
        <v>-0.1719678656663659</v>
      </c>
    </row>
    <row r="88" spans="2:12" s="11" customFormat="1" x14ac:dyDescent="0.25">
      <c r="B88" s="23" t="s">
        <v>26</v>
      </c>
      <c r="C88" s="25">
        <v>79986</v>
      </c>
      <c r="D88" s="25">
        <v>77635</v>
      </c>
      <c r="E88" s="25">
        <v>70861</v>
      </c>
      <c r="F88" s="25">
        <v>63741</v>
      </c>
      <c r="G88" s="25">
        <v>59190</v>
      </c>
      <c r="H88" s="25">
        <v>47495</v>
      </c>
      <c r="I88" s="25">
        <v>42407</v>
      </c>
      <c r="J88" s="25">
        <v>40387</v>
      </c>
      <c r="K88" s="25">
        <v>52859</v>
      </c>
      <c r="L88" s="25">
        <v>41136</v>
      </c>
    </row>
    <row r="89" spans="2:12" x14ac:dyDescent="0.25">
      <c r="B89" s="23"/>
      <c r="C89" s="7" t="str">
        <f>IFERROR(C88/B88-1,"")</f>
        <v/>
      </c>
      <c r="D89" s="7">
        <f>IFERROR(D88/C88-1,"")</f>
        <v>-2.9392643712649713E-2</v>
      </c>
      <c r="E89" s="7">
        <f t="shared" ref="E89" si="247">IFERROR(E88/D88-1,"")</f>
        <v>-8.7254459972950338E-2</v>
      </c>
      <c r="F89" s="7">
        <f t="shared" ref="F89" si="248">IFERROR(F88/E88-1,"")</f>
        <v>-0.10047840137734443</v>
      </c>
      <c r="G89" s="7">
        <f t="shared" ref="G89" si="249">IFERROR(G88/F88-1,"")</f>
        <v>-7.1398315056243278E-2</v>
      </c>
      <c r="H89" s="7">
        <f t="shared" ref="H89" si="250">IFERROR(H88/G88-1,"")</f>
        <v>-0.19758405136002699</v>
      </c>
      <c r="I89" s="7">
        <f t="shared" ref="I89" si="251">IFERROR(I88/H88-1,"")</f>
        <v>-0.1071270660069481</v>
      </c>
      <c r="J89" s="7">
        <f t="shared" ref="J89" si="252">IFERROR(J88/I88-1,"")</f>
        <v>-4.7633645388732937E-2</v>
      </c>
      <c r="K89" s="7">
        <f t="shared" ref="K89" si="253">IFERROR(K88/J88-1,"")</f>
        <v>0.30881224156287912</v>
      </c>
      <c r="L89" s="7">
        <f t="shared" ref="L89" si="254">IFERROR(L88/K88-1,"")</f>
        <v>-0.22177869426209351</v>
      </c>
    </row>
    <row r="90" spans="2:12" s="11" customFormat="1" x14ac:dyDescent="0.25">
      <c r="B90" s="23" t="s">
        <v>23</v>
      </c>
      <c r="C90" s="25">
        <v>160936</v>
      </c>
      <c r="D90" s="25">
        <v>152683</v>
      </c>
      <c r="E90" s="25">
        <v>135382</v>
      </c>
      <c r="F90" s="25">
        <v>126567</v>
      </c>
      <c r="G90" s="25">
        <v>120507</v>
      </c>
      <c r="H90" s="25">
        <v>164248</v>
      </c>
      <c r="I90" s="25">
        <v>144676</v>
      </c>
      <c r="J90" s="25">
        <v>130417</v>
      </c>
      <c r="K90" s="25">
        <v>90366</v>
      </c>
      <c r="L90" s="25">
        <v>56833</v>
      </c>
    </row>
    <row r="91" spans="2:12" x14ac:dyDescent="0.25">
      <c r="B91" s="23"/>
      <c r="C91" s="7" t="str">
        <f>IFERROR(C90/B90-1,"")</f>
        <v/>
      </c>
      <c r="D91" s="7">
        <f>IFERROR(D90/C90-1,"")</f>
        <v>-5.1281254660237585E-2</v>
      </c>
      <c r="E91" s="7">
        <f t="shared" ref="E91" si="255">IFERROR(E90/D90-1,"")</f>
        <v>-0.11331320448248983</v>
      </c>
      <c r="F91" s="7">
        <f t="shared" ref="F91" si="256">IFERROR(F90/E90-1,"")</f>
        <v>-6.5112053301029649E-2</v>
      </c>
      <c r="G91" s="7">
        <f t="shared" ref="G91" si="257">IFERROR(G90/F90-1,"")</f>
        <v>-4.787977908933605E-2</v>
      </c>
      <c r="H91" s="7">
        <f t="shared" ref="H91" si="258">IFERROR(H90/G90-1,"")</f>
        <v>0.36297476495141368</v>
      </c>
      <c r="I91" s="7">
        <f t="shared" ref="I91" si="259">IFERROR(I90/H90-1,"")</f>
        <v>-0.11916126832594609</v>
      </c>
      <c r="J91" s="7">
        <f t="shared" ref="J91" si="260">IFERROR(J90/I90-1,"")</f>
        <v>-9.855815753822339E-2</v>
      </c>
      <c r="K91" s="7">
        <f t="shared" ref="K91" si="261">IFERROR(K90/J90-1,"")</f>
        <v>-0.30709953456987971</v>
      </c>
      <c r="L91" s="7">
        <f t="shared" ref="L91" si="262">IFERROR(L90/K90-1,"")</f>
        <v>-0.37107983090985552</v>
      </c>
    </row>
    <row r="92" spans="2:12" s="11" customFormat="1" x14ac:dyDescent="0.25">
      <c r="B92" s="23" t="s">
        <v>22</v>
      </c>
      <c r="C92" s="25">
        <v>12612</v>
      </c>
      <c r="D92" s="25">
        <v>141515</v>
      </c>
      <c r="E92" s="25">
        <v>143188</v>
      </c>
      <c r="F92" s="25">
        <v>217278</v>
      </c>
      <c r="G92" s="25">
        <v>172345</v>
      </c>
      <c r="H92" s="25">
        <v>169970</v>
      </c>
      <c r="I92" s="25">
        <v>158795</v>
      </c>
      <c r="J92" s="25">
        <v>136512</v>
      </c>
      <c r="K92" s="25">
        <v>108676</v>
      </c>
      <c r="L92" s="25">
        <v>59786</v>
      </c>
    </row>
    <row r="93" spans="2:12" x14ac:dyDescent="0.25">
      <c r="B93" s="23"/>
      <c r="C93" s="7" t="str">
        <f>IFERROR(C92/B92-1,"")</f>
        <v/>
      </c>
      <c r="D93" s="7">
        <f>IFERROR(D92/C92-1,"")</f>
        <v>10.220662860767524</v>
      </c>
      <c r="E93" s="7">
        <f t="shared" ref="E93" si="263">IFERROR(E92/D92-1,"")</f>
        <v>1.1822068331978963E-2</v>
      </c>
      <c r="F93" s="7">
        <f t="shared" ref="F93" si="264">IFERROR(F92/E92-1,"")</f>
        <v>0.51743162834874434</v>
      </c>
      <c r="G93" s="7">
        <f t="shared" ref="G93" si="265">IFERROR(G92/F92-1,"")</f>
        <v>-0.20679958394315112</v>
      </c>
      <c r="H93" s="7">
        <f t="shared" ref="H93" si="266">IFERROR(H92/G92-1,"")</f>
        <v>-1.378049841886908E-2</v>
      </c>
      <c r="I93" s="7">
        <f t="shared" ref="I93" si="267">IFERROR(I92/H92-1,"")</f>
        <v>-6.5746896511149067E-2</v>
      </c>
      <c r="J93" s="7">
        <f t="shared" ref="J93" si="268">IFERROR(J92/I92-1,"")</f>
        <v>-0.14032557700179482</v>
      </c>
      <c r="K93" s="7">
        <f t="shared" ref="K93" si="269">IFERROR(K92/J92-1,"")</f>
        <v>-0.2039088138771683</v>
      </c>
      <c r="L93" s="7">
        <f t="shared" ref="L93" si="270">IFERROR(L92/K92-1,"")</f>
        <v>-0.44986933637601678</v>
      </c>
    </row>
    <row r="94" spans="2:12" s="11" customFormat="1" x14ac:dyDescent="0.25">
      <c r="B94" s="23" t="s">
        <v>61</v>
      </c>
      <c r="C94" s="25"/>
      <c r="D94" s="25"/>
      <c r="E94" s="25"/>
      <c r="F94" s="25">
        <v>106</v>
      </c>
      <c r="G94" s="25">
        <v>59</v>
      </c>
      <c r="H94" s="25"/>
      <c r="I94" s="25"/>
      <c r="J94" s="25"/>
      <c r="K94" s="25"/>
      <c r="L94" s="25"/>
    </row>
    <row r="95" spans="2:12" x14ac:dyDescent="0.25">
      <c r="B95" s="23"/>
      <c r="C95" s="7" t="str">
        <f>IFERROR(C94/B94-1,"")</f>
        <v/>
      </c>
      <c r="D95" s="7" t="str">
        <f>IFERROR(D94/C94-1,"")</f>
        <v/>
      </c>
      <c r="E95" s="7" t="str">
        <f t="shared" ref="E95" si="271">IFERROR(E94/D94-1,"")</f>
        <v/>
      </c>
      <c r="F95" s="7" t="str">
        <f t="shared" ref="F95" si="272">IFERROR(F94/E94-1,"")</f>
        <v/>
      </c>
      <c r="G95" s="7">
        <f t="shared" ref="G95" si="273">IFERROR(G94/F94-1,"")</f>
        <v>-0.44339622641509435</v>
      </c>
      <c r="H95" s="7">
        <f t="shared" ref="H95" si="274">IFERROR(H94/G94-1,"")</f>
        <v>-1</v>
      </c>
      <c r="I95" s="7" t="str">
        <f t="shared" ref="I95" si="275">IFERROR(I94/H94-1,"")</f>
        <v/>
      </c>
      <c r="J95" s="7" t="str">
        <f t="shared" ref="J95" si="276">IFERROR(J94/I94-1,"")</f>
        <v/>
      </c>
      <c r="K95" s="7" t="str">
        <f t="shared" ref="K95" si="277">IFERROR(K94/J94-1,"")</f>
        <v/>
      </c>
      <c r="L95" s="7" t="str">
        <f t="shared" ref="L95" si="278">IFERROR(L94/K94-1,"")</f>
        <v/>
      </c>
    </row>
    <row r="96" spans="2:12" s="11" customFormat="1" x14ac:dyDescent="0.25">
      <c r="B96" s="23" t="s">
        <v>86</v>
      </c>
      <c r="C96" s="25">
        <v>5271776</v>
      </c>
      <c r="D96" s="25">
        <v>5771789</v>
      </c>
      <c r="E96" s="25">
        <v>5923814</v>
      </c>
      <c r="F96" s="25">
        <v>6156216</v>
      </c>
      <c r="G96" s="25">
        <v>5897783</v>
      </c>
      <c r="H96" s="25">
        <v>6073310</v>
      </c>
      <c r="I96" s="25">
        <v>6316832</v>
      </c>
      <c r="J96" s="25">
        <v>6297110</v>
      </c>
      <c r="K96" s="25">
        <v>6184146</v>
      </c>
      <c r="L96" s="25">
        <v>5080763</v>
      </c>
    </row>
    <row r="97" spans="3:12" x14ac:dyDescent="0.25">
      <c r="C97" s="7" t="str">
        <f>IFERROR(C96/B96-1,"")</f>
        <v/>
      </c>
      <c r="D97" s="7">
        <f>IFERROR(D96/C96-1,"")</f>
        <v>9.4847163460662909E-2</v>
      </c>
      <c r="E97" s="7">
        <f t="shared" ref="E97" si="279">IFERROR(E96/D96-1,"")</f>
        <v>2.6339320442933634E-2</v>
      </c>
      <c r="F97" s="7">
        <f t="shared" ref="F97" si="280">IFERROR(F96/E96-1,"")</f>
        <v>3.9231819229975873E-2</v>
      </c>
      <c r="G97" s="7">
        <f t="shared" ref="G97" si="281">IFERROR(G96/F96-1,"")</f>
        <v>-4.1979196311500488E-2</v>
      </c>
      <c r="H97" s="7">
        <f t="shared" ref="H97" si="282">IFERROR(H96/G96-1,"")</f>
        <v>2.9761522253362038E-2</v>
      </c>
      <c r="I97" s="7">
        <f t="shared" ref="I97" si="283">IFERROR(I96/H96-1,"")</f>
        <v>4.0097080504700067E-2</v>
      </c>
      <c r="J97" s="7">
        <f t="shared" ref="J97" si="284">IFERROR(J96/I96-1,"")</f>
        <v>-3.1221346396421712E-3</v>
      </c>
      <c r="K97" s="7">
        <f t="shared" ref="K97" si="285">IFERROR(K96/J96-1,"")</f>
        <v>-1.7939022821580108E-2</v>
      </c>
      <c r="L97" s="7">
        <f t="shared" ref="L97" si="286">IFERROR(L96/K96-1,"")</f>
        <v>-0.17842124037821872</v>
      </c>
    </row>
  </sheetData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N8:V17 C10:L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43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2012</v>
      </c>
    </row>
    <row r="3" spans="1:12" ht="15.75" customHeight="1" x14ac:dyDescent="0.25">
      <c r="A3" s="1"/>
      <c r="C3" s="1"/>
    </row>
    <row r="4" spans="1:12" ht="15.75" customHeight="1" x14ac:dyDescent="0.25">
      <c r="A4" s="1" t="s">
        <v>31</v>
      </c>
      <c r="C4" s="2">
        <v>107939</v>
      </c>
      <c r="I4" s="1" t="s">
        <v>3</v>
      </c>
      <c r="J4" s="10">
        <v>0</v>
      </c>
      <c r="L4" s="9"/>
    </row>
    <row r="5" spans="1:12" ht="15.75" customHeight="1" x14ac:dyDescent="0.25">
      <c r="A5" s="1" t="s">
        <v>59</v>
      </c>
      <c r="C5" s="2">
        <v>68481</v>
      </c>
      <c r="I5" s="1" t="s">
        <v>5</v>
      </c>
      <c r="J5" s="10">
        <v>0</v>
      </c>
      <c r="L5" s="9"/>
    </row>
    <row r="6" spans="1:12" ht="15.75" customHeight="1" x14ac:dyDescent="0.25">
      <c r="A6" s="1" t="s">
        <v>60</v>
      </c>
      <c r="C6" s="2">
        <v>11138</v>
      </c>
      <c r="I6" s="1" t="s">
        <v>7</v>
      </c>
      <c r="J6" s="10">
        <v>0</v>
      </c>
      <c r="L6" s="9"/>
    </row>
    <row r="7" spans="1:12" ht="15.75" customHeight="1" x14ac:dyDescent="0.25">
      <c r="A7" s="1" t="s">
        <v>47</v>
      </c>
      <c r="C7" s="2">
        <v>197823</v>
      </c>
      <c r="I7" s="1" t="s">
        <v>9</v>
      </c>
      <c r="J7" s="10">
        <v>0</v>
      </c>
      <c r="L7" s="9"/>
    </row>
    <row r="8" spans="1:12" ht="15.75" customHeight="1" x14ac:dyDescent="0.25">
      <c r="A8" s="1" t="s">
        <v>19</v>
      </c>
      <c r="C8" s="2">
        <v>502486</v>
      </c>
    </row>
    <row r="9" spans="1:12" ht="15.75" customHeight="1" x14ac:dyDescent="0.25">
      <c r="A9" s="1" t="s">
        <v>11</v>
      </c>
      <c r="C9" s="2">
        <v>825591</v>
      </c>
    </row>
    <row r="10" spans="1:12" ht="15.75" customHeight="1" x14ac:dyDescent="0.25">
      <c r="A10" s="1" t="s">
        <v>73</v>
      </c>
      <c r="C10" s="2">
        <v>1060824</v>
      </c>
    </row>
    <row r="11" spans="1:12" ht="15.75" customHeight="1" x14ac:dyDescent="0.25">
      <c r="A11" s="1" t="s">
        <v>77</v>
      </c>
      <c r="C11" s="2">
        <v>6380</v>
      </c>
    </row>
    <row r="12" spans="1:12" ht="15.75" customHeight="1" x14ac:dyDescent="0.25">
      <c r="A12" s="1" t="s">
        <v>82</v>
      </c>
      <c r="C12" s="2">
        <v>1309618</v>
      </c>
    </row>
    <row r="13" spans="1:12" ht="15.75" customHeight="1" x14ac:dyDescent="0.25">
      <c r="A13" s="1" t="s">
        <v>56</v>
      </c>
      <c r="C13" s="2">
        <v>10190</v>
      </c>
    </row>
    <row r="14" spans="1:12" ht="15.75" customHeight="1" x14ac:dyDescent="0.25">
      <c r="A14" s="1" t="s">
        <v>55</v>
      </c>
      <c r="C14" s="2">
        <v>711519</v>
      </c>
    </row>
    <row r="15" spans="1:12" ht="15.75" customHeight="1" x14ac:dyDescent="0.25">
      <c r="A15" s="1" t="s">
        <v>83</v>
      </c>
      <c r="C15" s="2">
        <v>15265</v>
      </c>
    </row>
    <row r="16" spans="1:12" ht="15.75" customHeight="1" x14ac:dyDescent="0.25">
      <c r="A16" s="1" t="s">
        <v>52</v>
      </c>
      <c r="C16" s="2">
        <v>33620</v>
      </c>
    </row>
    <row r="17" spans="1:3" ht="15.75" customHeight="1" x14ac:dyDescent="0.25">
      <c r="A17" s="1" t="s">
        <v>48</v>
      </c>
      <c r="C17" s="2">
        <v>48399</v>
      </c>
    </row>
    <row r="18" spans="1:3" ht="15.75" customHeight="1" x14ac:dyDescent="0.25">
      <c r="A18" s="1" t="s">
        <v>49</v>
      </c>
      <c r="C18" s="2">
        <v>37602</v>
      </c>
    </row>
    <row r="19" spans="1:3" ht="15.75" customHeight="1" x14ac:dyDescent="0.25">
      <c r="A19" s="1" t="s">
        <v>2</v>
      </c>
      <c r="C19" s="2">
        <v>453081</v>
      </c>
    </row>
    <row r="20" spans="1:3" ht="15.75" customHeight="1" x14ac:dyDescent="0.25">
      <c r="A20" s="1" t="s">
        <v>26</v>
      </c>
      <c r="C20" s="2">
        <v>77635</v>
      </c>
    </row>
    <row r="21" spans="1:3" ht="15.75" customHeight="1" x14ac:dyDescent="0.25">
      <c r="A21" s="1" t="s">
        <v>23</v>
      </c>
      <c r="C21" s="2">
        <v>152683</v>
      </c>
    </row>
    <row r="22" spans="1:3" ht="12.5" x14ac:dyDescent="0.25">
      <c r="A22" s="1" t="s">
        <v>22</v>
      </c>
      <c r="C22" s="2">
        <v>141515</v>
      </c>
    </row>
    <row r="23" spans="1:3" ht="12.5" x14ac:dyDescent="0.25">
      <c r="A23" s="4" t="s">
        <v>86</v>
      </c>
      <c r="C23" s="2">
        <v>5771789</v>
      </c>
    </row>
    <row r="26" spans="1:3" ht="12.5" x14ac:dyDescent="0.25">
      <c r="A26" s="1"/>
    </row>
    <row r="27" spans="1:3" ht="12.5" x14ac:dyDescent="0.25">
      <c r="A27" s="1"/>
    </row>
    <row r="28" spans="1:3" ht="12.5" x14ac:dyDescent="0.25">
      <c r="A28" s="1"/>
    </row>
    <row r="29" spans="1:3" ht="12.5" x14ac:dyDescent="0.25">
      <c r="A29" s="1"/>
    </row>
    <row r="30" spans="1:3" ht="12.5" x14ac:dyDescent="0.25">
      <c r="A30" s="1"/>
    </row>
    <row r="31" spans="1:3" ht="12.5" x14ac:dyDescent="0.25">
      <c r="A31" s="1"/>
    </row>
    <row r="32" spans="1:3" ht="12.5" x14ac:dyDescent="0.25">
      <c r="A32" s="1"/>
    </row>
    <row r="33" spans="1:7" ht="12.5" x14ac:dyDescent="0.25">
      <c r="A33" s="1"/>
    </row>
    <row r="34" spans="1:7" ht="12.5" x14ac:dyDescent="0.25">
      <c r="A34" s="1"/>
    </row>
    <row r="35" spans="1:7" ht="12.5" x14ac:dyDescent="0.25">
      <c r="A35" s="1"/>
    </row>
    <row r="36" spans="1:7" ht="12.5" x14ac:dyDescent="0.25">
      <c r="A36" s="1"/>
    </row>
    <row r="37" spans="1:7" ht="12.5" x14ac:dyDescent="0.25">
      <c r="C37" s="1"/>
      <c r="E37" s="1"/>
      <c r="G37" s="1"/>
    </row>
    <row r="38" spans="1:7" ht="12.5" x14ac:dyDescent="0.25">
      <c r="A38" s="1"/>
      <c r="C38" s="2"/>
      <c r="E38" s="2"/>
      <c r="G38" s="3"/>
    </row>
    <row r="39" spans="1:7" ht="12.5" x14ac:dyDescent="0.25">
      <c r="A39" s="1"/>
      <c r="C39" s="2"/>
      <c r="E39" s="2"/>
      <c r="G39" s="3"/>
    </row>
    <row r="40" spans="1:7" ht="12.5" x14ac:dyDescent="0.25">
      <c r="A40" s="1"/>
      <c r="C40" s="2"/>
      <c r="E40" s="2"/>
      <c r="G40" s="3"/>
    </row>
    <row r="41" spans="1:7" ht="12.5" x14ac:dyDescent="0.25">
      <c r="A41" s="1"/>
      <c r="C41" s="2"/>
      <c r="E41" s="2"/>
      <c r="G41" s="3"/>
    </row>
    <row r="42" spans="1:7" ht="12.5" x14ac:dyDescent="0.25">
      <c r="A42" s="1"/>
      <c r="C42" s="2"/>
      <c r="E42" s="2"/>
      <c r="G42" s="1"/>
    </row>
    <row r="43" spans="1:7" ht="12.5" x14ac:dyDescent="0.25">
      <c r="A43" s="1"/>
      <c r="C43" s="1"/>
      <c r="E43" s="1"/>
    </row>
  </sheetData>
  <sortState xmlns:xlrd2="http://schemas.microsoft.com/office/spreadsheetml/2017/richdata2" ref="A4:C22">
    <sortCondition ref="A4:A2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41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2011</v>
      </c>
      <c r="E2" s="1"/>
    </row>
    <row r="3" spans="1:12" ht="15.75" customHeight="1" x14ac:dyDescent="0.25">
      <c r="A3" s="1"/>
      <c r="C3" s="1"/>
      <c r="E3" s="1"/>
    </row>
    <row r="4" spans="1:12" ht="15.75" customHeight="1" x14ac:dyDescent="0.25">
      <c r="A4" s="1" t="s">
        <v>60</v>
      </c>
      <c r="C4" s="2">
        <v>22511</v>
      </c>
      <c r="E4" s="2"/>
      <c r="I4" s="1" t="s">
        <v>3</v>
      </c>
      <c r="J4" s="10">
        <v>0</v>
      </c>
      <c r="L4" s="9"/>
    </row>
    <row r="5" spans="1:12" ht="15.75" customHeight="1" x14ac:dyDescent="0.25">
      <c r="A5" s="1" t="s">
        <v>47</v>
      </c>
      <c r="C5" s="2">
        <v>160751</v>
      </c>
      <c r="E5" s="2"/>
      <c r="I5" s="1" t="s">
        <v>5</v>
      </c>
      <c r="J5" s="10">
        <v>0</v>
      </c>
      <c r="L5" s="9"/>
    </row>
    <row r="6" spans="1:12" ht="15.75" customHeight="1" x14ac:dyDescent="0.25">
      <c r="A6" s="1" t="s">
        <v>19</v>
      </c>
      <c r="C6" s="2">
        <v>512543</v>
      </c>
      <c r="E6" s="2"/>
      <c r="I6" s="1" t="s">
        <v>7</v>
      </c>
      <c r="J6" s="10">
        <v>0</v>
      </c>
      <c r="L6" s="9"/>
    </row>
    <row r="7" spans="1:12" ht="15.75" customHeight="1" x14ac:dyDescent="0.25">
      <c r="A7" s="1" t="s">
        <v>11</v>
      </c>
      <c r="C7" s="2">
        <v>913693</v>
      </c>
      <c r="E7" s="2"/>
      <c r="I7" s="1" t="s">
        <v>9</v>
      </c>
      <c r="J7" s="10">
        <v>0</v>
      </c>
      <c r="L7" s="9"/>
    </row>
    <row r="8" spans="1:12" ht="15.75" customHeight="1" x14ac:dyDescent="0.25">
      <c r="A8" s="1" t="s">
        <v>73</v>
      </c>
      <c r="C8" s="2">
        <v>900440</v>
      </c>
      <c r="E8" s="2"/>
    </row>
    <row r="9" spans="1:12" ht="15.75" customHeight="1" x14ac:dyDescent="0.25">
      <c r="A9" s="1" t="s">
        <v>85</v>
      </c>
      <c r="C9" s="2">
        <v>21496</v>
      </c>
      <c r="E9" s="2"/>
    </row>
    <row r="10" spans="1:12" ht="15.75" customHeight="1" x14ac:dyDescent="0.25">
      <c r="A10" s="1" t="s">
        <v>77</v>
      </c>
      <c r="C10" s="2">
        <v>7508</v>
      </c>
      <c r="E10" s="2"/>
    </row>
    <row r="11" spans="1:12" ht="15.75" customHeight="1" x14ac:dyDescent="0.25">
      <c r="A11" s="1" t="s">
        <v>82</v>
      </c>
      <c r="C11" s="2">
        <v>1148625</v>
      </c>
      <c r="E11" s="2"/>
    </row>
    <row r="12" spans="1:12" ht="15.75" customHeight="1" x14ac:dyDescent="0.25">
      <c r="A12" s="1" t="s">
        <v>56</v>
      </c>
      <c r="C12" s="2">
        <v>11166</v>
      </c>
      <c r="E12" s="2"/>
    </row>
    <row r="13" spans="1:12" ht="15.75" customHeight="1" x14ac:dyDescent="0.25">
      <c r="A13" s="1" t="s">
        <v>55</v>
      </c>
      <c r="C13" s="2">
        <v>809549</v>
      </c>
      <c r="E13" s="2"/>
    </row>
    <row r="14" spans="1:12" ht="15.75" customHeight="1" x14ac:dyDescent="0.25">
      <c r="A14" s="1" t="s">
        <v>83</v>
      </c>
      <c r="C14" s="2">
        <v>12850</v>
      </c>
      <c r="E14" s="2"/>
    </row>
    <row r="15" spans="1:12" ht="15.75" customHeight="1" x14ac:dyDescent="0.25">
      <c r="A15" s="1" t="s">
        <v>52</v>
      </c>
      <c r="C15" s="2">
        <v>42481</v>
      </c>
      <c r="E15" s="2"/>
    </row>
    <row r="16" spans="1:12" ht="15.75" customHeight="1" x14ac:dyDescent="0.25">
      <c r="A16" s="1" t="s">
        <v>48</v>
      </c>
      <c r="C16" s="2">
        <v>49969</v>
      </c>
      <c r="E16" s="2"/>
    </row>
    <row r="17" spans="1:5" ht="15.75" customHeight="1" x14ac:dyDescent="0.25">
      <c r="A17" s="1" t="s">
        <v>49</v>
      </c>
      <c r="C17" s="2">
        <v>48473</v>
      </c>
      <c r="E17" s="2"/>
    </row>
    <row r="18" spans="1:5" ht="15.75" customHeight="1" x14ac:dyDescent="0.25">
      <c r="A18" s="1" t="s">
        <v>2</v>
      </c>
      <c r="C18" s="2">
        <v>356187</v>
      </c>
      <c r="E18" s="2"/>
    </row>
    <row r="19" spans="1:5" ht="15.75" customHeight="1" x14ac:dyDescent="0.25">
      <c r="A19" s="1" t="s">
        <v>26</v>
      </c>
      <c r="C19" s="2">
        <v>79986</v>
      </c>
      <c r="E19" s="1"/>
    </row>
    <row r="20" spans="1:5" ht="15.75" customHeight="1" x14ac:dyDescent="0.25">
      <c r="A20" s="1" t="s">
        <v>23</v>
      </c>
      <c r="C20" s="2">
        <v>160936</v>
      </c>
      <c r="E20" s="2"/>
    </row>
    <row r="21" spans="1:5" ht="15.75" customHeight="1" x14ac:dyDescent="0.25">
      <c r="A21" s="1" t="s">
        <v>22</v>
      </c>
      <c r="C21" s="2">
        <v>12612</v>
      </c>
      <c r="E21" s="2"/>
    </row>
    <row r="22" spans="1:5" ht="12.5" x14ac:dyDescent="0.25">
      <c r="A22" s="4" t="s">
        <v>86</v>
      </c>
      <c r="C22" s="2">
        <v>5271776</v>
      </c>
      <c r="E22" s="2"/>
    </row>
    <row r="24" spans="1:5" ht="12.5" x14ac:dyDescent="0.25">
      <c r="A24" s="1"/>
    </row>
    <row r="25" spans="1:5" ht="12.5" x14ac:dyDescent="0.25">
      <c r="A25" s="1"/>
    </row>
    <row r="26" spans="1:5" ht="12.5" x14ac:dyDescent="0.25">
      <c r="A26" s="1"/>
    </row>
    <row r="27" spans="1:5" ht="12.5" x14ac:dyDescent="0.25">
      <c r="A27" s="1"/>
    </row>
    <row r="28" spans="1:5" ht="12.5" x14ac:dyDescent="0.25">
      <c r="A28" s="1"/>
    </row>
    <row r="29" spans="1:5" ht="12.5" x14ac:dyDescent="0.25">
      <c r="A29" s="1"/>
    </row>
    <row r="30" spans="1:5" ht="12.5" x14ac:dyDescent="0.25">
      <c r="A30" s="1"/>
    </row>
    <row r="31" spans="1:5" ht="12.5" x14ac:dyDescent="0.25">
      <c r="A31" s="1"/>
    </row>
    <row r="32" spans="1:5" ht="12.5" x14ac:dyDescent="0.25">
      <c r="A32" s="1"/>
    </row>
    <row r="33" spans="1:7" ht="12.5" x14ac:dyDescent="0.25">
      <c r="A33" s="1"/>
    </row>
    <row r="34" spans="1:7" ht="12.5" x14ac:dyDescent="0.25">
      <c r="A34" s="1"/>
    </row>
    <row r="35" spans="1:7" ht="12.5" x14ac:dyDescent="0.25">
      <c r="C35" s="1"/>
      <c r="E35" s="1"/>
      <c r="G35" s="1"/>
    </row>
    <row r="36" spans="1:7" ht="12.5" x14ac:dyDescent="0.25">
      <c r="A36" s="1"/>
      <c r="C36" s="2"/>
      <c r="E36" s="2"/>
      <c r="G36" s="3"/>
    </row>
    <row r="37" spans="1:7" ht="12.5" x14ac:dyDescent="0.25">
      <c r="A37" s="1"/>
      <c r="C37" s="2"/>
      <c r="E37" s="2"/>
      <c r="G37" s="3"/>
    </row>
    <row r="38" spans="1:7" ht="12.5" x14ac:dyDescent="0.25">
      <c r="A38" s="1"/>
      <c r="C38" s="2"/>
      <c r="E38" s="2"/>
      <c r="G38" s="3"/>
    </row>
    <row r="39" spans="1:7" ht="12.5" x14ac:dyDescent="0.25">
      <c r="A39" s="1"/>
      <c r="C39" s="2"/>
      <c r="E39" s="2"/>
      <c r="G39" s="3"/>
    </row>
    <row r="40" spans="1:7" ht="12.5" x14ac:dyDescent="0.25">
      <c r="A40" s="1"/>
      <c r="C40" s="2"/>
      <c r="E40" s="2"/>
      <c r="G40" s="3"/>
    </row>
    <row r="41" spans="1:7" ht="12.5" x14ac:dyDescent="0.25">
      <c r="A41" s="1"/>
      <c r="C41" s="1"/>
      <c r="E41" s="1"/>
    </row>
  </sheetData>
  <sortState xmlns:xlrd2="http://schemas.microsoft.com/office/spreadsheetml/2017/richdata2" ref="A4:C21">
    <sortCondition ref="A4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919D-28E1-40C7-8801-2E89FF6CDD20}">
  <sheetPr>
    <outlinePr summaryBelow="0" summaryRight="0"/>
  </sheetPr>
  <dimension ref="A1:G49"/>
  <sheetViews>
    <sheetView zoomScale="50" zoomScaleNormal="50" workbookViewId="0">
      <selection activeCell="E26" sqref="E2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2020</v>
      </c>
      <c r="E2" s="3">
        <v>2019</v>
      </c>
      <c r="G2" s="3" t="s">
        <v>34</v>
      </c>
    </row>
    <row r="4" spans="1:7" ht="15.75" customHeight="1" x14ac:dyDescent="0.25">
      <c r="A4" s="3" t="s">
        <v>35</v>
      </c>
      <c r="C4" s="2">
        <v>5328</v>
      </c>
      <c r="E4" s="2">
        <v>6279</v>
      </c>
      <c r="G4" s="3" t="s">
        <v>36</v>
      </c>
    </row>
    <row r="5" spans="1:7" ht="15.75" customHeight="1" x14ac:dyDescent="0.25">
      <c r="A5" s="3" t="s">
        <v>37</v>
      </c>
      <c r="C5" s="2">
        <v>2835</v>
      </c>
      <c r="E5" s="2">
        <v>3677</v>
      </c>
      <c r="G5" s="3" t="s">
        <v>38</v>
      </c>
    </row>
    <row r="6" spans="1:7" ht="15.75" customHeight="1" x14ac:dyDescent="0.25">
      <c r="A6" s="3" t="s">
        <v>39</v>
      </c>
      <c r="C6" s="2">
        <v>5081</v>
      </c>
      <c r="E6" s="2">
        <v>6184</v>
      </c>
      <c r="G6" s="3" t="s">
        <v>40</v>
      </c>
    </row>
    <row r="7" spans="1:7" ht="15.75" customHeight="1" x14ac:dyDescent="0.25">
      <c r="A7" s="3" t="s">
        <v>41</v>
      </c>
      <c r="C7" s="2">
        <v>71076</v>
      </c>
      <c r="E7" s="2">
        <v>88407</v>
      </c>
      <c r="G7" s="3" t="s">
        <v>42</v>
      </c>
    </row>
    <row r="8" spans="1:7" ht="15.75" customHeight="1" x14ac:dyDescent="0.25">
      <c r="A8" s="3" t="s">
        <v>43</v>
      </c>
      <c r="C8" s="3">
        <v>454</v>
      </c>
      <c r="E8" s="2">
        <v>3785</v>
      </c>
      <c r="G8" s="3" t="s">
        <v>44</v>
      </c>
    </row>
    <row r="9" spans="1:7" ht="15.75" customHeight="1" x14ac:dyDescent="0.25">
      <c r="A9" s="3" t="s">
        <v>45</v>
      </c>
      <c r="C9" s="3">
        <v>0.6</v>
      </c>
      <c r="E9" s="3">
        <v>4.3</v>
      </c>
    </row>
    <row r="21" ht="12.5" x14ac:dyDescent="0.25"/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41" ht="12.5" x14ac:dyDescent="0.25"/>
    <row r="42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9EE3-9423-4FE1-97F4-2B3B3CEEC3C2}">
  <sheetPr>
    <outlinePr summaryBelow="0" summaryRight="0"/>
  </sheetPr>
  <dimension ref="A1:G48"/>
  <sheetViews>
    <sheetView zoomScale="50" zoomScaleNormal="50" workbookViewId="0">
      <selection activeCell="G23" sqref="G23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2019</v>
      </c>
      <c r="E2" s="3">
        <v>2018</v>
      </c>
      <c r="G2" s="3" t="s">
        <v>34</v>
      </c>
    </row>
    <row r="4" spans="1:7" ht="15.75" customHeight="1" x14ac:dyDescent="0.25">
      <c r="A4" s="3" t="s">
        <v>35</v>
      </c>
      <c r="C4" s="2">
        <v>6278</v>
      </c>
      <c r="E4" s="2">
        <v>6245</v>
      </c>
      <c r="G4" s="3">
        <f>0.5</f>
        <v>0.5</v>
      </c>
    </row>
    <row r="5" spans="1:7" ht="15.75" customHeight="1" x14ac:dyDescent="0.25">
      <c r="A5" s="3" t="s">
        <v>37</v>
      </c>
      <c r="C5" s="2">
        <v>3677</v>
      </c>
      <c r="E5" s="2">
        <v>3715</v>
      </c>
      <c r="G5" s="3" t="s">
        <v>50</v>
      </c>
    </row>
    <row r="6" spans="1:7" ht="15.75" customHeight="1" x14ac:dyDescent="0.25">
      <c r="A6" s="3" t="s">
        <v>39</v>
      </c>
      <c r="C6" s="2">
        <v>6184</v>
      </c>
      <c r="E6" s="2">
        <v>6297</v>
      </c>
      <c r="G6" s="3" t="s">
        <v>51</v>
      </c>
    </row>
    <row r="7" spans="1:7" ht="15.75" customHeight="1" x14ac:dyDescent="0.25">
      <c r="A7" s="3" t="s">
        <v>41</v>
      </c>
      <c r="C7" s="2">
        <v>88407</v>
      </c>
      <c r="E7" s="2">
        <v>84585</v>
      </c>
      <c r="G7" s="3">
        <f>4.5</f>
        <v>4.5</v>
      </c>
    </row>
    <row r="8" spans="1:7" ht="15.75" customHeight="1" x14ac:dyDescent="0.25">
      <c r="A8" s="3" t="s">
        <v>43</v>
      </c>
      <c r="C8" s="2">
        <v>3785</v>
      </c>
      <c r="E8" s="2">
        <v>3239</v>
      </c>
      <c r="G8" s="3">
        <f>16.9</f>
        <v>16.899999999999999</v>
      </c>
    </row>
    <row r="9" spans="1:7" ht="15.75" customHeight="1" x14ac:dyDescent="0.25">
      <c r="A9" s="3" t="s">
        <v>45</v>
      </c>
      <c r="C9" s="3">
        <v>4.3</v>
      </c>
      <c r="E9" s="3">
        <v>3.8</v>
      </c>
    </row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40" ht="12.5" x14ac:dyDescent="0.25"/>
    <row r="41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76FB-ABDF-4499-BDFC-22171C710072}">
  <sheetPr>
    <outlinePr summaryBelow="0" summaryRight="0"/>
  </sheetPr>
  <dimension ref="A1:G49"/>
  <sheetViews>
    <sheetView zoomScale="50" zoomScaleNormal="50" workbookViewId="0">
      <selection activeCell="G14" sqref="G14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2018</v>
      </c>
      <c r="E2" s="3">
        <v>20171</v>
      </c>
      <c r="G2" s="3" t="s">
        <v>34</v>
      </c>
    </row>
    <row r="4" spans="1:7" ht="15.75" customHeight="1" x14ac:dyDescent="0.25">
      <c r="A4" s="3" t="s">
        <v>35</v>
      </c>
      <c r="C4" s="2">
        <v>6245</v>
      </c>
      <c r="E4" s="2">
        <v>6230</v>
      </c>
      <c r="G4" s="3">
        <f>0.2</f>
        <v>0.2</v>
      </c>
    </row>
    <row r="5" spans="1:7" ht="15.75" customHeight="1" x14ac:dyDescent="0.25">
      <c r="A5" s="3" t="s">
        <v>37</v>
      </c>
      <c r="C5" s="2">
        <v>3715</v>
      </c>
      <c r="E5" s="2">
        <v>3573</v>
      </c>
      <c r="G5" s="3">
        <f>4</f>
        <v>4</v>
      </c>
    </row>
    <row r="6" spans="1:7" ht="15.75" customHeight="1" x14ac:dyDescent="0.25">
      <c r="A6" s="3" t="s">
        <v>39</v>
      </c>
      <c r="C6" s="2">
        <v>6297</v>
      </c>
      <c r="E6" s="2">
        <v>6317</v>
      </c>
      <c r="G6" s="3" t="s">
        <v>53</v>
      </c>
    </row>
    <row r="7" spans="1:7" ht="15.75" customHeight="1" x14ac:dyDescent="0.25">
      <c r="A7" s="3" t="s">
        <v>41</v>
      </c>
      <c r="C7" s="2">
        <v>84585</v>
      </c>
      <c r="E7" s="2">
        <v>79186</v>
      </c>
      <c r="G7" s="3">
        <f>6.8</f>
        <v>6.8</v>
      </c>
    </row>
    <row r="8" spans="1:7" ht="15.75" customHeight="1" x14ac:dyDescent="0.25">
      <c r="A8" s="3" t="s">
        <v>43</v>
      </c>
      <c r="C8" s="2">
        <v>3239</v>
      </c>
      <c r="E8" s="2">
        <v>3301</v>
      </c>
      <c r="G8" s="3" t="s">
        <v>54</v>
      </c>
    </row>
    <row r="9" spans="1:7" ht="15.75" customHeight="1" x14ac:dyDescent="0.25">
      <c r="A9" s="3" t="s">
        <v>45</v>
      </c>
      <c r="C9" s="3">
        <v>3.8</v>
      </c>
      <c r="E9" s="3">
        <v>4.2</v>
      </c>
    </row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41" ht="12.5" x14ac:dyDescent="0.25"/>
    <row r="42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E78C-14C8-4C70-AA1E-32C6441FAA56}">
  <sheetPr>
    <outlinePr summaryBelow="0" summaryRight="0"/>
  </sheetPr>
  <dimension ref="A1:G48"/>
  <sheetViews>
    <sheetView zoomScale="50" zoomScaleNormal="50" workbookViewId="0">
      <selection activeCell="A39" sqref="A1:L3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2017</v>
      </c>
      <c r="E2" s="3">
        <v>2016</v>
      </c>
      <c r="G2" s="3" t="s">
        <v>34</v>
      </c>
    </row>
    <row r="4" spans="1:7" ht="15.75" customHeight="1" x14ac:dyDescent="0.25">
      <c r="A4" s="3" t="s">
        <v>35</v>
      </c>
      <c r="C4" s="2">
        <v>6230</v>
      </c>
      <c r="E4" s="2">
        <v>5980</v>
      </c>
      <c r="G4" s="3">
        <f>4.2</f>
        <v>4.2</v>
      </c>
    </row>
    <row r="5" spans="1:7" ht="15.75" customHeight="1" x14ac:dyDescent="0.25">
      <c r="A5" s="3" t="s">
        <v>37</v>
      </c>
      <c r="C5" s="2">
        <v>3573</v>
      </c>
      <c r="E5" s="2">
        <v>4347</v>
      </c>
      <c r="G5" s="3" t="s">
        <v>40</v>
      </c>
    </row>
    <row r="6" spans="1:7" ht="15.75" customHeight="1" x14ac:dyDescent="0.25">
      <c r="A6" s="3" t="s">
        <v>39</v>
      </c>
      <c r="C6" s="2">
        <v>6317</v>
      </c>
      <c r="E6" s="2">
        <v>6073</v>
      </c>
      <c r="G6" s="3">
        <f>4</f>
        <v>4</v>
      </c>
    </row>
    <row r="7" spans="1:7" ht="15.75" customHeight="1" x14ac:dyDescent="0.25">
      <c r="A7" s="3" t="s">
        <v>41</v>
      </c>
      <c r="C7" s="2">
        <v>79979</v>
      </c>
      <c r="E7" s="2">
        <v>105651</v>
      </c>
      <c r="G7" s="3" t="s">
        <v>57</v>
      </c>
    </row>
    <row r="8" spans="1:7" ht="15.75" customHeight="1" x14ac:dyDescent="0.25">
      <c r="A8" s="3" t="s">
        <v>43</v>
      </c>
      <c r="C8" s="2">
        <v>3301</v>
      </c>
      <c r="E8" s="2">
        <v>1869</v>
      </c>
      <c r="G8" s="3">
        <f>76.6</f>
        <v>76.599999999999994</v>
      </c>
    </row>
    <row r="9" spans="1:7" ht="15.75" customHeight="1" x14ac:dyDescent="0.25">
      <c r="A9" s="3" t="s">
        <v>58</v>
      </c>
      <c r="C9" s="3">
        <v>4.0999999999999996</v>
      </c>
      <c r="E9" s="3">
        <v>1.8</v>
      </c>
    </row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40" ht="12.5" x14ac:dyDescent="0.25"/>
    <row r="41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9AAC-0A4F-485D-B49C-65202A4CA650}">
  <sheetPr>
    <outlinePr summaryBelow="0" summaryRight="0"/>
  </sheetPr>
  <dimension ref="A1:G47"/>
  <sheetViews>
    <sheetView zoomScale="50" zoomScaleNormal="50" workbookViewId="0">
      <selection activeCell="I9" sqref="I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2016</v>
      </c>
      <c r="E2" s="3">
        <v>2015</v>
      </c>
      <c r="G2" s="3" t="s">
        <v>34</v>
      </c>
    </row>
    <row r="4" spans="1:7" ht="15.75" customHeight="1" x14ac:dyDescent="0.25">
      <c r="A4" s="3" t="s">
        <v>35</v>
      </c>
      <c r="C4" s="2">
        <v>5980</v>
      </c>
      <c r="E4" s="2">
        <v>5823</v>
      </c>
      <c r="G4" s="3">
        <f>2.7</f>
        <v>2.7</v>
      </c>
    </row>
    <row r="5" spans="1:7" ht="15.75" customHeight="1" x14ac:dyDescent="0.25">
      <c r="A5" s="3" t="s">
        <v>37</v>
      </c>
      <c r="C5" s="2">
        <v>4347</v>
      </c>
      <c r="E5" s="2">
        <v>4424</v>
      </c>
      <c r="G5" s="3" t="s">
        <v>62</v>
      </c>
    </row>
    <row r="6" spans="1:7" ht="15.75" customHeight="1" x14ac:dyDescent="0.25">
      <c r="A6" s="3" t="s">
        <v>39</v>
      </c>
      <c r="C6" s="2">
        <v>6073</v>
      </c>
      <c r="E6" s="2">
        <v>5898</v>
      </c>
      <c r="G6" s="3">
        <f>3</f>
        <v>3</v>
      </c>
    </row>
    <row r="7" spans="1:7" ht="15.75" customHeight="1" x14ac:dyDescent="0.25">
      <c r="A7" s="3" t="s">
        <v>41</v>
      </c>
      <c r="C7" s="2">
        <v>105651</v>
      </c>
      <c r="E7" s="2">
        <v>106240</v>
      </c>
      <c r="G7" s="3" t="s">
        <v>63</v>
      </c>
    </row>
    <row r="8" spans="1:7" ht="15.75" customHeight="1" x14ac:dyDescent="0.25">
      <c r="A8" s="3" t="s">
        <v>43</v>
      </c>
      <c r="C8" s="2">
        <v>1869</v>
      </c>
      <c r="E8" s="2">
        <v>2102</v>
      </c>
      <c r="G8" s="3" t="s">
        <v>64</v>
      </c>
    </row>
    <row r="9" spans="1:7" ht="15.75" customHeight="1" x14ac:dyDescent="0.25">
      <c r="A9" s="3" t="s">
        <v>58</v>
      </c>
      <c r="C9" s="3">
        <v>1.8</v>
      </c>
      <c r="E9" s="3">
        <v>2</v>
      </c>
    </row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39" ht="12.5" x14ac:dyDescent="0.25"/>
    <row r="40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1592-4594-46D9-9D6A-CDFEEB41D92D}">
  <sheetPr>
    <outlinePr summaryBelow="0" summaryRight="0"/>
  </sheetPr>
  <dimension ref="A1:G48"/>
  <sheetViews>
    <sheetView zoomScale="50" zoomScaleNormal="50" workbookViewId="0">
      <selection activeCell="M39" sqref="A1:M3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2015</v>
      </c>
      <c r="E2" s="3">
        <v>2014</v>
      </c>
      <c r="G2" s="3" t="s">
        <v>34</v>
      </c>
    </row>
    <row r="4" spans="1:7" ht="15.75" customHeight="1" x14ac:dyDescent="0.25">
      <c r="A4" s="3" t="s">
        <v>35</v>
      </c>
      <c r="C4" s="2">
        <v>5823</v>
      </c>
      <c r="E4" s="2">
        <v>6119</v>
      </c>
      <c r="G4" s="3" t="s">
        <v>65</v>
      </c>
    </row>
    <row r="5" spans="1:7" ht="15.75" customHeight="1" x14ac:dyDescent="0.25">
      <c r="A5" s="3" t="s">
        <v>37</v>
      </c>
      <c r="C5" s="2">
        <v>4424</v>
      </c>
      <c r="E5" s="2">
        <v>4583</v>
      </c>
      <c r="G5" s="3" t="s">
        <v>66</v>
      </c>
    </row>
    <row r="6" spans="1:7" ht="15.75" customHeight="1" x14ac:dyDescent="0.25">
      <c r="A6" s="3" t="s">
        <v>39</v>
      </c>
      <c r="C6" s="2">
        <v>5898</v>
      </c>
      <c r="E6" s="2">
        <v>6156</v>
      </c>
      <c r="G6" s="3" t="s">
        <v>67</v>
      </c>
    </row>
    <row r="7" spans="1:7" ht="15.75" customHeight="1" x14ac:dyDescent="0.25">
      <c r="A7" s="3" t="s">
        <v>41</v>
      </c>
      <c r="C7" s="2">
        <v>106240</v>
      </c>
      <c r="E7" s="2">
        <v>99764</v>
      </c>
      <c r="G7" s="3">
        <f>6.5</f>
        <v>6.5</v>
      </c>
    </row>
    <row r="8" spans="1:7" ht="15.75" customHeight="1" x14ac:dyDescent="0.25">
      <c r="A8" s="3" t="s">
        <v>43</v>
      </c>
      <c r="C8" s="2">
        <v>2102</v>
      </c>
      <c r="E8" s="2">
        <v>2476</v>
      </c>
      <c r="G8" s="3" t="s">
        <v>36</v>
      </c>
    </row>
    <row r="9" spans="1:7" ht="15.75" customHeight="1" x14ac:dyDescent="0.25">
      <c r="A9" s="3" t="s">
        <v>58</v>
      </c>
      <c r="C9" s="3">
        <v>2</v>
      </c>
      <c r="E9" s="3">
        <v>2.5</v>
      </c>
    </row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40" ht="12.5" x14ac:dyDescent="0.25"/>
    <row r="41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E6BA-C3CE-4016-93CC-FC8C5FCA2809}">
  <sheetPr>
    <outlinePr summaryBelow="0" summaryRight="0"/>
  </sheetPr>
  <dimension ref="A1:G48"/>
  <sheetViews>
    <sheetView zoomScale="50" zoomScaleNormal="50" workbookViewId="0">
      <selection activeCell="K39" sqref="A1:K3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</row>
    <row r="2" spans="1:7" ht="15.75" customHeight="1" x14ac:dyDescent="0.25">
      <c r="C2" s="3">
        <v>2014</v>
      </c>
      <c r="E2" s="3">
        <v>2013</v>
      </c>
      <c r="G2" s="3" t="s">
        <v>34</v>
      </c>
    </row>
    <row r="4" spans="1:7" ht="15.75" customHeight="1" x14ac:dyDescent="0.25">
      <c r="A4" s="3" t="s">
        <v>68</v>
      </c>
      <c r="C4" s="2">
        <v>6119</v>
      </c>
      <c r="E4" s="2">
        <v>6022</v>
      </c>
      <c r="G4" s="3">
        <f>1.6</f>
        <v>1.6</v>
      </c>
    </row>
    <row r="5" spans="1:7" ht="15.75" customHeight="1" x14ac:dyDescent="0.25">
      <c r="A5" s="3" t="s">
        <v>37</v>
      </c>
      <c r="C5" s="2">
        <v>4583</v>
      </c>
      <c r="E5" s="2">
        <v>4704</v>
      </c>
      <c r="G5" s="3" t="s">
        <v>69</v>
      </c>
    </row>
    <row r="6" spans="1:7" ht="15.75" customHeight="1" x14ac:dyDescent="0.25">
      <c r="A6" s="3" t="s">
        <v>70</v>
      </c>
      <c r="C6" s="2">
        <v>6156</v>
      </c>
      <c r="E6" s="2">
        <v>6017</v>
      </c>
      <c r="G6" s="3">
        <f>2.3</f>
        <v>2.2999999999999998</v>
      </c>
    </row>
    <row r="7" spans="1:7" ht="15.75" customHeight="1" x14ac:dyDescent="0.25">
      <c r="A7" s="3" t="s">
        <v>41</v>
      </c>
      <c r="C7" s="2">
        <v>99764</v>
      </c>
      <c r="E7" s="2">
        <v>99397</v>
      </c>
      <c r="G7" s="3">
        <f>0.4</f>
        <v>0.4</v>
      </c>
    </row>
    <row r="8" spans="1:7" ht="15.75" customHeight="1" x14ac:dyDescent="0.25">
      <c r="A8" s="3" t="s">
        <v>71</v>
      </c>
      <c r="C8" s="2">
        <v>2476</v>
      </c>
      <c r="E8" s="2">
        <v>2894</v>
      </c>
      <c r="G8" s="3" t="s">
        <v>72</v>
      </c>
    </row>
    <row r="9" spans="1:7" ht="15.75" customHeight="1" x14ac:dyDescent="0.25">
      <c r="A9" s="3" t="s">
        <v>58</v>
      </c>
      <c r="C9" s="3">
        <v>2.5</v>
      </c>
      <c r="E9" s="3">
        <v>2.9</v>
      </c>
    </row>
    <row r="22" ht="12.5" x14ac:dyDescent="0.25"/>
    <row r="23" ht="12.5" x14ac:dyDescent="0.25"/>
    <row r="24" ht="12.5" x14ac:dyDescent="0.25"/>
    <row r="25" ht="12.5" x14ac:dyDescent="0.25"/>
    <row r="26" ht="12.5" x14ac:dyDescent="0.25"/>
    <row r="27" ht="12.5" x14ac:dyDescent="0.25"/>
    <row r="40" ht="12.5" x14ac:dyDescent="0.25"/>
    <row r="41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8C30-1518-4879-A4DA-7F1A020A8864}">
  <sheetPr>
    <outlinePr summaryBelow="0" summaryRight="0"/>
  </sheetPr>
  <dimension ref="A1:G42"/>
  <sheetViews>
    <sheetView zoomScale="50" zoomScaleNormal="50" workbookViewId="0">
      <selection activeCell="C4" sqref="C4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2013</v>
      </c>
      <c r="E2" s="3" t="s">
        <v>78</v>
      </c>
      <c r="G2" s="3" t="s">
        <v>34</v>
      </c>
    </row>
    <row r="4" spans="1:7" ht="15.75" customHeight="1" x14ac:dyDescent="0.25">
      <c r="A4" s="3" t="s">
        <v>35</v>
      </c>
      <c r="C4" s="2">
        <v>5932</v>
      </c>
      <c r="E4" s="2">
        <v>5738</v>
      </c>
      <c r="G4" s="3">
        <f>3.4</f>
        <v>3.4</v>
      </c>
    </row>
    <row r="5" spans="1:7" ht="15.75" customHeight="1" x14ac:dyDescent="0.25">
      <c r="A5" s="3" t="s">
        <v>37</v>
      </c>
      <c r="C5" s="2">
        <v>4704</v>
      </c>
      <c r="E5" s="2">
        <v>4850</v>
      </c>
      <c r="G5" s="3" t="s">
        <v>79</v>
      </c>
    </row>
    <row r="6" spans="1:7" ht="15.75" customHeight="1" x14ac:dyDescent="0.25">
      <c r="A6" s="3" t="s">
        <v>39</v>
      </c>
      <c r="C6" s="2">
        <v>5924</v>
      </c>
      <c r="E6" s="2">
        <v>5772</v>
      </c>
      <c r="G6" s="3">
        <f>2.6</f>
        <v>2.6</v>
      </c>
    </row>
    <row r="7" spans="1:7" ht="15.75" customHeight="1" x14ac:dyDescent="0.25">
      <c r="A7" s="3" t="s">
        <v>41</v>
      </c>
      <c r="C7" s="2">
        <v>99397</v>
      </c>
      <c r="E7" s="2">
        <v>103942</v>
      </c>
      <c r="G7" s="3" t="s">
        <v>80</v>
      </c>
    </row>
    <row r="8" spans="1:7" ht="15.75" customHeight="1" x14ac:dyDescent="0.25">
      <c r="A8" s="3" t="s">
        <v>71</v>
      </c>
      <c r="C8" s="2">
        <v>2894</v>
      </c>
      <c r="E8" s="2">
        <v>3643</v>
      </c>
      <c r="G8" s="3" t="s">
        <v>81</v>
      </c>
    </row>
    <row r="9" spans="1:7" ht="15.75" customHeight="1" x14ac:dyDescent="0.25">
      <c r="A9" s="3" t="s">
        <v>58</v>
      </c>
      <c r="C9" s="3">
        <v>2.9</v>
      </c>
      <c r="E9" s="3">
        <v>3.5</v>
      </c>
    </row>
    <row r="22" ht="12.5" x14ac:dyDescent="0.25"/>
    <row r="23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30" ht="12.5" x14ac:dyDescent="0.25"/>
    <row r="31" ht="12.5" x14ac:dyDescent="0.25"/>
    <row r="32" ht="12.5" x14ac:dyDescent="0.25"/>
    <row r="33" ht="12.5" x14ac:dyDescent="0.25"/>
    <row r="34" ht="12.5" x14ac:dyDescent="0.25"/>
    <row r="35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50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2020</v>
      </c>
      <c r="E2" s="1"/>
    </row>
    <row r="4" spans="1:12" ht="15.75" customHeight="1" x14ac:dyDescent="0.25">
      <c r="A4" s="1" t="s">
        <v>24</v>
      </c>
      <c r="C4" s="2">
        <v>55899</v>
      </c>
      <c r="E4" s="2"/>
      <c r="I4" s="1" t="s">
        <v>3</v>
      </c>
      <c r="J4" s="10">
        <v>0.28100000000000003</v>
      </c>
      <c r="K4" s="1"/>
      <c r="L4" s="9"/>
    </row>
    <row r="5" spans="1:12" ht="15.75" customHeight="1" x14ac:dyDescent="0.25">
      <c r="A5" s="1" t="s">
        <v>15</v>
      </c>
      <c r="C5" s="2">
        <v>178954</v>
      </c>
      <c r="E5" s="2"/>
      <c r="I5" s="1" t="s">
        <v>5</v>
      </c>
      <c r="J5" s="10">
        <v>8.8000000000000009E-2</v>
      </c>
      <c r="K5" s="1"/>
      <c r="L5" s="9"/>
    </row>
    <row r="6" spans="1:12" ht="15.75" customHeight="1" x14ac:dyDescent="0.25">
      <c r="A6" s="1" t="s">
        <v>31</v>
      </c>
      <c r="C6" s="3" t="s">
        <v>32</v>
      </c>
      <c r="E6" s="2"/>
      <c r="I6" s="1" t="s">
        <v>7</v>
      </c>
      <c r="J6" s="10">
        <v>7.400000000000001E-2</v>
      </c>
      <c r="K6" s="1"/>
      <c r="L6" s="9"/>
    </row>
    <row r="7" spans="1:12" ht="15.75" customHeight="1" x14ac:dyDescent="0.25">
      <c r="A7" s="1" t="s">
        <v>12</v>
      </c>
      <c r="C7" s="2">
        <v>329263</v>
      </c>
      <c r="E7" s="2"/>
      <c r="I7" s="1" t="s">
        <v>9</v>
      </c>
      <c r="J7" s="10">
        <v>0.55799999999999994</v>
      </c>
      <c r="K7" s="1"/>
      <c r="L7" s="9"/>
    </row>
    <row r="8" spans="1:12" ht="15.75" customHeight="1" x14ac:dyDescent="0.25">
      <c r="A8" s="1" t="s">
        <v>28</v>
      </c>
      <c r="C8" s="2">
        <v>12184</v>
      </c>
      <c r="E8" s="2"/>
    </row>
    <row r="9" spans="1:12" ht="15.75" customHeight="1" x14ac:dyDescent="0.25">
      <c r="A9" s="1" t="s">
        <v>19</v>
      </c>
      <c r="C9" s="2">
        <v>117471</v>
      </c>
      <c r="E9" s="2"/>
    </row>
    <row r="10" spans="1:12" ht="15.75" customHeight="1" x14ac:dyDescent="0.25">
      <c r="A10" s="1" t="s">
        <v>11</v>
      </c>
      <c r="C10" s="2">
        <v>408528</v>
      </c>
      <c r="E10" s="2"/>
    </row>
    <row r="11" spans="1:12" ht="15.75" customHeight="1" x14ac:dyDescent="0.25">
      <c r="A11" s="1" t="s">
        <v>21</v>
      </c>
      <c r="C11" s="2">
        <v>64259</v>
      </c>
      <c r="E11" s="2"/>
    </row>
    <row r="12" spans="1:12" ht="15.75" customHeight="1" x14ac:dyDescent="0.25">
      <c r="A12" s="1" t="s">
        <v>30</v>
      </c>
      <c r="C12" s="2">
        <v>6487</v>
      </c>
      <c r="E12" s="2"/>
    </row>
    <row r="13" spans="1:12" ht="15.75" customHeight="1" x14ac:dyDescent="0.25">
      <c r="A13" s="1" t="s">
        <v>17</v>
      </c>
      <c r="C13" s="2">
        <v>165681</v>
      </c>
      <c r="E13" s="2"/>
    </row>
    <row r="14" spans="1:12" ht="15.75" customHeight="1" x14ac:dyDescent="0.25">
      <c r="A14" s="1" t="s">
        <v>8</v>
      </c>
      <c r="C14" s="2">
        <v>422908</v>
      </c>
      <c r="E14" s="2"/>
    </row>
    <row r="15" spans="1:12" ht="15.75" customHeight="1" x14ac:dyDescent="0.25">
      <c r="A15" s="1" t="s">
        <v>20</v>
      </c>
      <c r="C15" s="2">
        <v>65730</v>
      </c>
      <c r="E15" s="2"/>
    </row>
    <row r="16" spans="1:12" ht="15.75" customHeight="1" x14ac:dyDescent="0.25">
      <c r="A16" s="1" t="s">
        <v>10</v>
      </c>
      <c r="C16" s="2">
        <v>416209</v>
      </c>
      <c r="E16" s="2"/>
    </row>
    <row r="17" spans="1:5" ht="15.75" customHeight="1" x14ac:dyDescent="0.25">
      <c r="A17" s="1" t="s">
        <v>4</v>
      </c>
      <c r="C17" s="2">
        <v>477892</v>
      </c>
      <c r="E17" s="2"/>
    </row>
    <row r="18" spans="1:5" ht="15.75" customHeight="1" x14ac:dyDescent="0.25">
      <c r="A18" s="1" t="s">
        <v>29</v>
      </c>
      <c r="C18" s="2">
        <v>10344</v>
      </c>
      <c r="E18" s="2"/>
    </row>
    <row r="19" spans="1:5" ht="15.75" customHeight="1" x14ac:dyDescent="0.25">
      <c r="A19" s="1" t="s">
        <v>6</v>
      </c>
      <c r="C19" s="2">
        <v>467765</v>
      </c>
      <c r="E19" s="1"/>
    </row>
    <row r="20" spans="1:5" ht="15.75" customHeight="1" x14ac:dyDescent="0.25">
      <c r="A20" s="1" t="s">
        <v>16</v>
      </c>
      <c r="C20" s="2">
        <v>174966</v>
      </c>
      <c r="E20" s="2"/>
    </row>
    <row r="21" spans="1:5" ht="15.75" customHeight="1" x14ac:dyDescent="0.25">
      <c r="A21" s="1" t="s">
        <v>25</v>
      </c>
      <c r="C21" s="2">
        <v>41146</v>
      </c>
      <c r="E21" s="2"/>
    </row>
    <row r="22" spans="1:5" ht="12.5" x14ac:dyDescent="0.25">
      <c r="A22" s="1" t="s">
        <v>27</v>
      </c>
      <c r="C22" s="2">
        <v>32142</v>
      </c>
      <c r="E22" s="2"/>
    </row>
    <row r="23" spans="1:5" ht="12.5" x14ac:dyDescent="0.25">
      <c r="A23" s="1" t="s">
        <v>13</v>
      </c>
      <c r="C23" s="2">
        <v>285824</v>
      </c>
      <c r="E23" s="2"/>
    </row>
    <row r="24" spans="1:5" ht="12.5" x14ac:dyDescent="0.25">
      <c r="A24" s="1" t="s">
        <v>18</v>
      </c>
      <c r="C24" s="2">
        <v>149781</v>
      </c>
      <c r="E24" s="2"/>
    </row>
    <row r="25" spans="1:5" ht="12.5" x14ac:dyDescent="0.25">
      <c r="A25" s="1" t="s">
        <v>2</v>
      </c>
      <c r="C25" s="2">
        <v>754276</v>
      </c>
      <c r="E25" s="2"/>
    </row>
    <row r="26" spans="1:5" ht="12.5" x14ac:dyDescent="0.25">
      <c r="A26" s="1" t="s">
        <v>26</v>
      </c>
      <c r="C26" s="2">
        <v>41136</v>
      </c>
      <c r="E26" s="2"/>
    </row>
    <row r="27" spans="1:5" ht="12.5" x14ac:dyDescent="0.25">
      <c r="A27" s="1" t="s">
        <v>23</v>
      </c>
      <c r="C27" s="2">
        <v>56833</v>
      </c>
      <c r="E27" s="2"/>
    </row>
    <row r="28" spans="1:5" ht="12.5" x14ac:dyDescent="0.25">
      <c r="A28" s="1" t="s">
        <v>14</v>
      </c>
      <c r="C28" s="2">
        <v>285299</v>
      </c>
      <c r="E28" s="1"/>
    </row>
    <row r="29" spans="1:5" ht="12.5" x14ac:dyDescent="0.25">
      <c r="A29" s="1" t="s">
        <v>22</v>
      </c>
      <c r="C29" s="2">
        <v>59786</v>
      </c>
      <c r="E29" s="2"/>
    </row>
    <row r="30" spans="1:5" ht="12.5" x14ac:dyDescent="0.25">
      <c r="A30" s="4" t="s">
        <v>86</v>
      </c>
      <c r="C30" s="2">
        <v>5080763</v>
      </c>
      <c r="E30" s="2"/>
    </row>
    <row r="42" spans="1:7" ht="12.5" x14ac:dyDescent="0.25">
      <c r="A42" s="1"/>
      <c r="B42" s="1"/>
      <c r="C42" s="1"/>
      <c r="D42" s="1"/>
      <c r="E42" s="1"/>
      <c r="F42" s="1"/>
      <c r="G42" s="1"/>
    </row>
    <row r="43" spans="1:7" ht="12.5" x14ac:dyDescent="0.25">
      <c r="C43" s="1"/>
      <c r="E43" s="1"/>
      <c r="G43" s="1"/>
    </row>
    <row r="45" spans="1:7" ht="12.5" x14ac:dyDescent="0.25">
      <c r="A45" s="1"/>
      <c r="C45" s="2"/>
      <c r="E45" s="2"/>
      <c r="G45" s="1"/>
    </row>
    <row r="46" spans="1:7" ht="12.5" x14ac:dyDescent="0.25">
      <c r="A46" s="1"/>
      <c r="C46" s="2"/>
      <c r="E46" s="2"/>
      <c r="G46" s="1"/>
    </row>
    <row r="47" spans="1:7" ht="12.5" x14ac:dyDescent="0.25">
      <c r="A47" s="1"/>
      <c r="C47" s="2"/>
      <c r="E47" s="2"/>
      <c r="G47" s="1"/>
    </row>
    <row r="48" spans="1:7" ht="12.5" x14ac:dyDescent="0.25">
      <c r="A48" s="1"/>
      <c r="C48" s="2"/>
      <c r="E48" s="2"/>
      <c r="G48" s="1"/>
    </row>
    <row r="49" spans="1:7" ht="12.5" x14ac:dyDescent="0.25">
      <c r="A49" s="1"/>
      <c r="C49" s="1"/>
      <c r="E49" s="2"/>
      <c r="G49" s="1"/>
    </row>
    <row r="50" spans="1:7" ht="12.5" x14ac:dyDescent="0.25">
      <c r="A50" s="1"/>
      <c r="C50" s="1"/>
      <c r="E50" s="1"/>
    </row>
  </sheetData>
  <sortState xmlns:xlrd2="http://schemas.microsoft.com/office/spreadsheetml/2017/richdata2" ref="A4:C29">
    <sortCondition ref="A4:A2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9772-FD5A-4925-A651-FCA7C6D688A4}">
  <sheetPr>
    <outlinePr summaryBelow="0" summaryRight="0"/>
  </sheetPr>
  <dimension ref="A1:G44"/>
  <sheetViews>
    <sheetView zoomScale="50" zoomScaleNormal="50" workbookViewId="0">
      <selection activeCell="A3" sqref="A3:XFD3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</row>
    <row r="2" spans="1:7" ht="15.75" customHeight="1" x14ac:dyDescent="0.25">
      <c r="C2" s="3">
        <v>2012</v>
      </c>
      <c r="E2" s="3">
        <v>2011</v>
      </c>
      <c r="G2" s="3" t="s">
        <v>34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35</v>
      </c>
      <c r="C4" s="2">
        <v>5738</v>
      </c>
      <c r="E4" s="2">
        <v>5091</v>
      </c>
      <c r="G4" s="3">
        <f>12.7</f>
        <v>12.7</v>
      </c>
    </row>
    <row r="5" spans="1:7" ht="15.75" customHeight="1" x14ac:dyDescent="0.25">
      <c r="A5" s="3" t="s">
        <v>37</v>
      </c>
      <c r="C5" s="2">
        <v>4850</v>
      </c>
      <c r="E5" s="2">
        <v>4450</v>
      </c>
      <c r="G5" s="3">
        <f>9</f>
        <v>9</v>
      </c>
    </row>
    <row r="6" spans="1:7" ht="15.75" customHeight="1" x14ac:dyDescent="0.25">
      <c r="A6" s="3" t="s">
        <v>39</v>
      </c>
      <c r="C6" s="2">
        <v>5772</v>
      </c>
      <c r="E6" s="2">
        <v>5272</v>
      </c>
      <c r="G6" s="3">
        <f>9.5</f>
        <v>9.5</v>
      </c>
    </row>
    <row r="7" spans="1:7" ht="15.75" customHeight="1" x14ac:dyDescent="0.25">
      <c r="A7" s="3" t="s">
        <v>41</v>
      </c>
      <c r="C7" s="2">
        <v>103942</v>
      </c>
      <c r="E7" s="2">
        <v>94690</v>
      </c>
      <c r="G7" s="3">
        <f>9.8</f>
        <v>9.8000000000000007</v>
      </c>
    </row>
    <row r="8" spans="1:7" ht="15.75" customHeight="1" x14ac:dyDescent="0.25">
      <c r="A8" s="3" t="s">
        <v>71</v>
      </c>
      <c r="C8" s="2">
        <v>3640</v>
      </c>
      <c r="E8" s="2">
        <v>3796</v>
      </c>
      <c r="G8" s="3" t="s">
        <v>84</v>
      </c>
    </row>
    <row r="9" spans="1:7" ht="15.75" customHeight="1" x14ac:dyDescent="0.25">
      <c r="A9" s="3" t="s">
        <v>58</v>
      </c>
      <c r="C9" s="3">
        <v>3.5</v>
      </c>
      <c r="E9" s="3">
        <v>4</v>
      </c>
    </row>
    <row r="23" ht="12.5" x14ac:dyDescent="0.25"/>
    <row r="24" ht="12.5" x14ac:dyDescent="0.25"/>
    <row r="27" ht="12.5" x14ac:dyDescent="0.25"/>
    <row r="28" ht="12.5" x14ac:dyDescent="0.25"/>
    <row r="29" ht="12.5" x14ac:dyDescent="0.25"/>
    <row r="30" ht="12.5" x14ac:dyDescent="0.25"/>
    <row r="31" ht="12.5" x14ac:dyDescent="0.25"/>
    <row r="32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5E31-5C17-43A1-BD7A-F26DD071DFB7}">
  <sheetPr>
    <outlinePr summaryBelow="0" summaryRight="0"/>
  </sheetPr>
  <dimension ref="A1:G42"/>
  <sheetViews>
    <sheetView zoomScale="50" zoomScaleNormal="50" workbookViewId="0">
      <selection activeCell="A3" sqref="A3:XFD3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33</v>
      </c>
    </row>
    <row r="2" spans="1:7" ht="15.75" customHeight="1" x14ac:dyDescent="0.25">
      <c r="C2" s="3">
        <v>2011</v>
      </c>
      <c r="E2" s="3">
        <v>2010</v>
      </c>
      <c r="G2" s="3" t="s">
        <v>34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35</v>
      </c>
      <c r="C4" s="2">
        <v>5091</v>
      </c>
      <c r="E4" s="2">
        <v>4503</v>
      </c>
      <c r="G4" s="3">
        <f>13.1</f>
        <v>13.1</v>
      </c>
    </row>
    <row r="5" spans="1:7" ht="15.75" customHeight="1" x14ac:dyDescent="0.25">
      <c r="A5" s="3" t="s">
        <v>37</v>
      </c>
      <c r="C5" s="2">
        <v>4450</v>
      </c>
      <c r="E5" s="2">
        <v>3863</v>
      </c>
      <c r="G5" s="3">
        <f>15.2</f>
        <v>15.2</v>
      </c>
    </row>
    <row r="6" spans="1:7" ht="15.75" customHeight="1" x14ac:dyDescent="0.25">
      <c r="A6" s="3" t="s">
        <v>39</v>
      </c>
      <c r="C6" s="2">
        <v>5272</v>
      </c>
      <c r="E6" s="2">
        <v>4592</v>
      </c>
      <c r="G6" s="3">
        <f>14.8</f>
        <v>14.8</v>
      </c>
    </row>
    <row r="7" spans="1:7" ht="15.75" customHeight="1" x14ac:dyDescent="0.25">
      <c r="A7" s="3" t="s">
        <v>41</v>
      </c>
      <c r="C7" s="2">
        <v>94690</v>
      </c>
      <c r="E7" s="2">
        <v>80251</v>
      </c>
      <c r="G7" s="3">
        <f>18</f>
        <v>18</v>
      </c>
    </row>
    <row r="8" spans="1:7" ht="15.75" customHeight="1" x14ac:dyDescent="0.25">
      <c r="A8" s="3" t="s">
        <v>71</v>
      </c>
      <c r="C8" s="2">
        <v>3796</v>
      </c>
      <c r="E8" s="2">
        <v>2173</v>
      </c>
      <c r="G8" s="3">
        <f>74.7</f>
        <v>74.7</v>
      </c>
    </row>
    <row r="9" spans="1:7" ht="15.75" customHeight="1" x14ac:dyDescent="0.25">
      <c r="A9" s="3" t="s">
        <v>58</v>
      </c>
      <c r="C9" s="3">
        <v>4</v>
      </c>
      <c r="E9" s="3">
        <v>2.7</v>
      </c>
    </row>
    <row r="23" ht="12.5" x14ac:dyDescent="0.25"/>
    <row r="25" ht="12.5" x14ac:dyDescent="0.25"/>
    <row r="26" ht="12.5" x14ac:dyDescent="0.25"/>
    <row r="27" ht="12.5" x14ac:dyDescent="0.25"/>
    <row r="28" ht="12.5" x14ac:dyDescent="0.25"/>
    <row r="29" ht="12.5" x14ac:dyDescent="0.25"/>
    <row r="30" ht="12.5" x14ac:dyDescent="0.25"/>
    <row r="31" ht="12.5" x14ac:dyDescent="0.25"/>
    <row r="32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4B5A-2862-41C6-8F2F-9F4F338BE428}">
  <dimension ref="B31:L104"/>
  <sheetViews>
    <sheetView topLeftCell="A29" workbookViewId="0">
      <selection activeCell="B37" sqref="B37:L104"/>
    </sheetView>
  </sheetViews>
  <sheetFormatPr defaultRowHeight="12.5" x14ac:dyDescent="0.25"/>
  <cols>
    <col min="2" max="2" width="16.36328125" bestFit="1" customWidth="1"/>
  </cols>
  <sheetData>
    <row r="31" spans="12:12" x14ac:dyDescent="0.25">
      <c r="L31" s="22"/>
    </row>
    <row r="32" spans="12:12" x14ac:dyDescent="0.25">
      <c r="L32" s="22"/>
    </row>
    <row r="34" spans="2:12" x14ac:dyDescent="0.25">
      <c r="L34" s="22"/>
    </row>
    <row r="35" spans="2:12" x14ac:dyDescent="0.25">
      <c r="L35" s="22"/>
    </row>
    <row r="36" spans="2:12" x14ac:dyDescent="0.25">
      <c r="L36" s="22"/>
    </row>
    <row r="37" spans="2:12" x14ac:dyDescent="0.25">
      <c r="C37">
        <v>2011</v>
      </c>
      <c r="D37">
        <v>2012</v>
      </c>
      <c r="E37">
        <v>2013</v>
      </c>
      <c r="F37">
        <v>2014</v>
      </c>
      <c r="G37">
        <v>2015</v>
      </c>
      <c r="H37">
        <v>2016</v>
      </c>
      <c r="I37">
        <v>2017</v>
      </c>
      <c r="J37">
        <v>2018</v>
      </c>
      <c r="K37">
        <v>2019</v>
      </c>
      <c r="L37" s="23">
        <v>2020</v>
      </c>
    </row>
    <row r="38" spans="2:12" x14ac:dyDescent="0.25">
      <c r="B38" t="s">
        <v>15</v>
      </c>
      <c r="H38">
        <v>386</v>
      </c>
      <c r="I38" s="22">
        <v>129724</v>
      </c>
      <c r="J38" s="22">
        <v>166034</v>
      </c>
      <c r="K38" s="22">
        <v>183648</v>
      </c>
      <c r="L38" s="22">
        <v>178954</v>
      </c>
    </row>
    <row r="40" spans="2:12" x14ac:dyDescent="0.25">
      <c r="B40" t="s">
        <v>31</v>
      </c>
      <c r="C40" s="22"/>
      <c r="D40" s="22">
        <v>107939</v>
      </c>
      <c r="E40" s="22">
        <v>109517</v>
      </c>
      <c r="F40" s="22">
        <v>91464</v>
      </c>
      <c r="G40" s="22">
        <v>64035</v>
      </c>
      <c r="H40" s="22">
        <v>61940</v>
      </c>
      <c r="I40" s="22">
        <v>59483</v>
      </c>
      <c r="J40" s="22">
        <v>37846</v>
      </c>
      <c r="K40" s="22">
        <v>20580</v>
      </c>
      <c r="L40" s="22"/>
    </row>
    <row r="42" spans="2:12" x14ac:dyDescent="0.25">
      <c r="B42" t="s">
        <v>12</v>
      </c>
      <c r="C42" s="22"/>
      <c r="D42" s="22"/>
      <c r="E42" s="22"/>
      <c r="F42" s="22">
        <v>226006</v>
      </c>
      <c r="G42" s="22">
        <v>202964</v>
      </c>
      <c r="H42" s="22">
        <v>236427</v>
      </c>
      <c r="I42" s="22">
        <v>334900</v>
      </c>
      <c r="J42" s="22">
        <v>269390</v>
      </c>
      <c r="K42" s="22">
        <v>345077</v>
      </c>
      <c r="L42" s="22">
        <v>329263</v>
      </c>
    </row>
    <row r="44" spans="2:12" x14ac:dyDescent="0.25">
      <c r="B44" t="s">
        <v>59</v>
      </c>
      <c r="C44" s="22"/>
      <c r="D44" s="22">
        <v>68481</v>
      </c>
      <c r="E44" s="22"/>
      <c r="F44" s="22">
        <v>85591</v>
      </c>
      <c r="G44" s="22">
        <v>56796</v>
      </c>
      <c r="H44" s="22">
        <v>44091</v>
      </c>
      <c r="I44" s="22"/>
      <c r="J44" s="22"/>
      <c r="K44" s="22"/>
      <c r="L44" s="22"/>
    </row>
    <row r="46" spans="2:12" x14ac:dyDescent="0.25">
      <c r="B46" t="s">
        <v>60</v>
      </c>
      <c r="C46" s="22">
        <v>22511</v>
      </c>
      <c r="D46" s="22">
        <v>11138</v>
      </c>
      <c r="E46" s="22">
        <v>7651</v>
      </c>
      <c r="F46" s="22">
        <v>6567</v>
      </c>
      <c r="G46" s="22">
        <v>4559</v>
      </c>
      <c r="H46" s="22"/>
      <c r="I46" s="22"/>
      <c r="J46" s="22"/>
      <c r="K46" s="22"/>
      <c r="L46" s="22"/>
    </row>
    <row r="48" spans="2:12" x14ac:dyDescent="0.25">
      <c r="B48" t="s">
        <v>47</v>
      </c>
      <c r="C48" s="22">
        <v>160751</v>
      </c>
      <c r="D48" s="22">
        <v>197823</v>
      </c>
      <c r="E48" s="22">
        <v>164763</v>
      </c>
      <c r="F48" s="22">
        <v>106991</v>
      </c>
      <c r="G48" s="22">
        <v>85161</v>
      </c>
      <c r="H48" s="22">
        <v>50273</v>
      </c>
      <c r="I48" s="22">
        <v>50739</v>
      </c>
      <c r="J48" s="22">
        <v>40596</v>
      </c>
      <c r="K48" s="22">
        <v>43675</v>
      </c>
      <c r="L48" s="22"/>
    </row>
    <row r="50" spans="2:12" x14ac:dyDescent="0.25">
      <c r="B50" t="s">
        <v>19</v>
      </c>
      <c r="C50" s="22">
        <v>512543</v>
      </c>
      <c r="D50" s="22">
        <v>502486</v>
      </c>
      <c r="E50" s="22">
        <v>454725</v>
      </c>
      <c r="F50" s="22">
        <v>300629</v>
      </c>
      <c r="G50" s="22">
        <v>192841</v>
      </c>
      <c r="H50" s="22">
        <v>160130</v>
      </c>
      <c r="I50" s="22">
        <v>203148</v>
      </c>
      <c r="J50" s="22">
        <v>156410</v>
      </c>
      <c r="K50" s="22">
        <v>151241</v>
      </c>
      <c r="L50" s="22">
        <v>117471</v>
      </c>
    </row>
    <row r="52" spans="2:12" x14ac:dyDescent="0.25">
      <c r="B52" t="s">
        <v>11</v>
      </c>
      <c r="C52" s="22">
        <v>913693</v>
      </c>
      <c r="D52" s="22">
        <v>825591</v>
      </c>
      <c r="E52" s="22">
        <v>824629</v>
      </c>
      <c r="F52" s="22">
        <v>1011124</v>
      </c>
      <c r="G52" s="22">
        <v>1095553</v>
      </c>
      <c r="H52" s="22">
        <v>982495</v>
      </c>
      <c r="I52" s="22">
        <v>968284</v>
      </c>
      <c r="J52" s="22">
        <v>805752</v>
      </c>
      <c r="K52" s="22">
        <v>679351</v>
      </c>
      <c r="L52" s="22">
        <v>408528</v>
      </c>
    </row>
    <row r="54" spans="2:12" x14ac:dyDescent="0.25">
      <c r="B54" t="s">
        <v>73</v>
      </c>
      <c r="C54" s="22">
        <v>900440</v>
      </c>
      <c r="D54" s="22">
        <v>1060824</v>
      </c>
      <c r="E54" s="22">
        <v>871413</v>
      </c>
      <c r="F54" s="22"/>
      <c r="G54" s="22"/>
      <c r="H54" s="22"/>
      <c r="I54" s="22"/>
      <c r="J54" s="22"/>
      <c r="L54" s="22"/>
    </row>
    <row r="56" spans="2:12" x14ac:dyDescent="0.25">
      <c r="B56" t="s">
        <v>8</v>
      </c>
      <c r="C56" s="22"/>
      <c r="D56" s="22"/>
      <c r="E56" s="22"/>
      <c r="F56" s="22">
        <v>926277</v>
      </c>
      <c r="G56" s="22">
        <v>844907</v>
      </c>
      <c r="H56" s="22">
        <v>968135</v>
      </c>
      <c r="I56" s="22">
        <v>883346</v>
      </c>
      <c r="J56" s="22">
        <v>770447</v>
      </c>
      <c r="K56" s="22">
        <v>610327</v>
      </c>
      <c r="L56" s="22">
        <v>422908</v>
      </c>
    </row>
    <row r="58" spans="2:12" x14ac:dyDescent="0.25">
      <c r="B58" t="s">
        <v>20</v>
      </c>
      <c r="C58" s="22"/>
      <c r="D58" s="22"/>
      <c r="E58" s="22"/>
      <c r="F58" s="22">
        <v>3080</v>
      </c>
      <c r="G58" s="22">
        <v>103573</v>
      </c>
      <c r="H58" s="22">
        <v>146285</v>
      </c>
      <c r="I58" s="22">
        <v>138943</v>
      </c>
      <c r="J58" s="22">
        <v>141076</v>
      </c>
      <c r="K58" s="22">
        <v>92903</v>
      </c>
      <c r="L58" s="22">
        <v>65730</v>
      </c>
    </row>
    <row r="60" spans="2:12" x14ac:dyDescent="0.25">
      <c r="B60" t="s">
        <v>10</v>
      </c>
      <c r="C60" s="22"/>
      <c r="D60" s="22"/>
      <c r="E60" s="22"/>
      <c r="F60" s="22">
        <v>481740</v>
      </c>
      <c r="G60" s="22">
        <v>462748</v>
      </c>
      <c r="H60" s="22">
        <v>547187</v>
      </c>
      <c r="I60" s="22">
        <v>507574</v>
      </c>
      <c r="J60" s="22">
        <v>513556</v>
      </c>
      <c r="K60" s="22">
        <v>514698</v>
      </c>
      <c r="L60" s="22">
        <v>416209</v>
      </c>
    </row>
    <row r="62" spans="2:12" x14ac:dyDescent="0.25">
      <c r="B62" t="s">
        <v>74</v>
      </c>
      <c r="C62" s="22"/>
      <c r="D62" s="22"/>
      <c r="E62" s="22">
        <v>727291</v>
      </c>
      <c r="F62" s="22"/>
      <c r="G62" s="22"/>
      <c r="H62" s="22"/>
      <c r="I62" s="22"/>
      <c r="J62" s="22"/>
      <c r="K62" s="22"/>
      <c r="L62" s="22"/>
    </row>
    <row r="64" spans="2:12" x14ac:dyDescent="0.25">
      <c r="B64" t="s">
        <v>85</v>
      </c>
      <c r="C64" s="22">
        <v>21496</v>
      </c>
      <c r="D64" s="22"/>
      <c r="E64" s="22"/>
      <c r="F64" s="22"/>
      <c r="G64" s="22"/>
      <c r="H64" s="22"/>
      <c r="I64" s="22"/>
      <c r="J64" s="22"/>
      <c r="K64" s="22"/>
      <c r="L64" s="22"/>
    </row>
    <row r="66" spans="2:12" x14ac:dyDescent="0.25">
      <c r="B66" t="s">
        <v>77</v>
      </c>
      <c r="C66" s="22">
        <v>7508</v>
      </c>
      <c r="D66" s="22">
        <v>6380</v>
      </c>
      <c r="E66" s="22"/>
      <c r="F66" s="22"/>
      <c r="G66" s="22"/>
      <c r="H66" s="22"/>
      <c r="I66" s="22"/>
      <c r="J66" s="22"/>
      <c r="K66" s="22"/>
      <c r="L66" s="22"/>
    </row>
    <row r="68" spans="2:12" x14ac:dyDescent="0.25">
      <c r="B68" t="s">
        <v>75</v>
      </c>
      <c r="C68" s="22"/>
      <c r="D68" s="22"/>
      <c r="E68" s="22">
        <v>651027</v>
      </c>
      <c r="F68" s="22"/>
      <c r="G68" s="22"/>
      <c r="I68" s="22"/>
      <c r="J68" s="22"/>
      <c r="K68" s="22"/>
      <c r="L68" s="22"/>
    </row>
    <row r="70" spans="2:12" x14ac:dyDescent="0.25">
      <c r="B70" t="s">
        <v>4</v>
      </c>
      <c r="C70" s="22"/>
      <c r="D70" s="22"/>
      <c r="E70" s="22"/>
      <c r="F70" s="22">
        <v>747583</v>
      </c>
      <c r="G70" s="22">
        <v>724018</v>
      </c>
      <c r="H70" s="22">
        <v>711878</v>
      </c>
      <c r="I70" s="22">
        <v>660996</v>
      </c>
      <c r="J70" s="22">
        <v>656249</v>
      </c>
      <c r="K70" s="22">
        <v>543706</v>
      </c>
      <c r="L70" s="22">
        <v>477892</v>
      </c>
    </row>
    <row r="72" spans="2:12" x14ac:dyDescent="0.25">
      <c r="B72" t="s">
        <v>82</v>
      </c>
      <c r="C72" s="22">
        <v>1148625</v>
      </c>
      <c r="D72" s="22">
        <v>1309618</v>
      </c>
      <c r="E72" s="22"/>
      <c r="F72" s="22"/>
      <c r="G72" s="22"/>
      <c r="H72" s="22"/>
      <c r="I72" s="22"/>
      <c r="J72" s="22"/>
      <c r="K72" s="22"/>
      <c r="L72" s="22"/>
    </row>
    <row r="74" spans="2:12" x14ac:dyDescent="0.25">
      <c r="B74" t="s">
        <v>56</v>
      </c>
      <c r="C74" s="22">
        <v>11166</v>
      </c>
      <c r="D74" s="22">
        <v>10190</v>
      </c>
      <c r="E74" s="22">
        <v>5812</v>
      </c>
      <c r="F74" s="22">
        <v>4061</v>
      </c>
      <c r="G74" s="22">
        <v>2924</v>
      </c>
      <c r="H74" s="23">
        <v>452</v>
      </c>
      <c r="I74" s="22"/>
      <c r="J74" s="22"/>
      <c r="L74" s="22"/>
    </row>
    <row r="76" spans="2:12" x14ac:dyDescent="0.25">
      <c r="B76" t="s">
        <v>29</v>
      </c>
      <c r="C76" s="22"/>
      <c r="D76" s="22"/>
      <c r="E76" s="22"/>
      <c r="F76" s="22"/>
      <c r="G76" s="22"/>
      <c r="H76" s="22">
        <v>5131</v>
      </c>
      <c r="I76" s="22">
        <v>13014</v>
      </c>
      <c r="J76" s="22">
        <v>24102</v>
      </c>
      <c r="K76" s="22">
        <v>13750</v>
      </c>
      <c r="L76" s="22">
        <v>10344</v>
      </c>
    </row>
    <row r="78" spans="2:12" x14ac:dyDescent="0.25">
      <c r="B78" t="s">
        <v>55</v>
      </c>
      <c r="C78" s="22">
        <v>809549</v>
      </c>
      <c r="D78" s="22">
        <v>711519</v>
      </c>
      <c r="E78" s="22">
        <v>725291</v>
      </c>
      <c r="F78" s="22">
        <v>753754</v>
      </c>
      <c r="G78" s="22">
        <v>754546</v>
      </c>
      <c r="H78" s="22">
        <v>794388</v>
      </c>
      <c r="I78" s="22">
        <v>755506</v>
      </c>
      <c r="J78" s="22"/>
      <c r="K78" s="22"/>
      <c r="L78" s="22"/>
    </row>
    <row r="80" spans="2:12" x14ac:dyDescent="0.25">
      <c r="B80" t="s">
        <v>83</v>
      </c>
      <c r="C80" s="22">
        <v>12850</v>
      </c>
      <c r="D80" s="22">
        <v>15265</v>
      </c>
      <c r="F80" s="22"/>
      <c r="G80" s="22"/>
      <c r="H80" s="22"/>
      <c r="I80" s="22"/>
      <c r="J80" s="22"/>
      <c r="K80" s="22"/>
      <c r="L80" s="22"/>
    </row>
    <row r="82" spans="2:12" x14ac:dyDescent="0.25">
      <c r="B82" t="s">
        <v>16</v>
      </c>
      <c r="F82" s="22">
        <v>295485</v>
      </c>
      <c r="G82" s="22">
        <v>279583</v>
      </c>
      <c r="H82" s="22">
        <v>312177</v>
      </c>
      <c r="I82" s="22">
        <v>293313</v>
      </c>
      <c r="J82" s="22">
        <v>272080</v>
      </c>
      <c r="K82" s="22">
        <v>244132</v>
      </c>
      <c r="L82" s="22">
        <v>174966</v>
      </c>
    </row>
    <row r="84" spans="2:12" x14ac:dyDescent="0.25">
      <c r="B84" t="s">
        <v>76</v>
      </c>
      <c r="E84" s="22">
        <v>456073</v>
      </c>
      <c r="F84" s="22"/>
      <c r="G84" s="22"/>
      <c r="H84" s="22"/>
      <c r="I84" s="22"/>
      <c r="J84" s="22"/>
      <c r="K84" s="22"/>
      <c r="L84" s="22"/>
    </row>
    <row r="86" spans="2:12" x14ac:dyDescent="0.25">
      <c r="B86" t="s">
        <v>25</v>
      </c>
      <c r="F86" s="22">
        <v>96420</v>
      </c>
      <c r="G86" s="22">
        <v>75397</v>
      </c>
      <c r="H86" s="22">
        <v>47460</v>
      </c>
      <c r="I86" s="22">
        <v>66431</v>
      </c>
      <c r="J86" s="22">
        <v>59233</v>
      </c>
      <c r="K86" s="22">
        <v>54941</v>
      </c>
      <c r="L86" s="22">
        <v>41146</v>
      </c>
    </row>
    <row r="88" spans="2:12" x14ac:dyDescent="0.25">
      <c r="B88" t="s">
        <v>52</v>
      </c>
      <c r="C88" s="22">
        <v>42481</v>
      </c>
      <c r="D88" s="22">
        <v>33620</v>
      </c>
      <c r="E88" s="22">
        <v>23400</v>
      </c>
      <c r="F88" s="22">
        <v>23573</v>
      </c>
      <c r="G88" s="22">
        <v>16251</v>
      </c>
      <c r="H88" s="22">
        <v>11963</v>
      </c>
      <c r="I88" s="22">
        <v>8199</v>
      </c>
      <c r="J88" s="22"/>
      <c r="K88" s="22"/>
      <c r="L88" s="22"/>
    </row>
    <row r="90" spans="2:12" x14ac:dyDescent="0.25">
      <c r="B90" t="s">
        <v>48</v>
      </c>
      <c r="C90" s="22">
        <v>49969</v>
      </c>
      <c r="D90" s="22">
        <v>48399</v>
      </c>
      <c r="E90" s="22">
        <v>40159</v>
      </c>
      <c r="F90" s="22">
        <v>49498</v>
      </c>
      <c r="G90" s="22">
        <v>53423</v>
      </c>
      <c r="H90" s="22">
        <v>41949</v>
      </c>
      <c r="I90" s="22">
        <v>45695</v>
      </c>
      <c r="J90" s="22">
        <v>30459</v>
      </c>
      <c r="K90" s="22">
        <v>25681</v>
      </c>
      <c r="L90" s="22"/>
    </row>
    <row r="92" spans="2:12" x14ac:dyDescent="0.25">
      <c r="B92" t="s">
        <v>49</v>
      </c>
      <c r="C92" s="22">
        <v>48473</v>
      </c>
      <c r="D92" s="22">
        <v>37602</v>
      </c>
      <c r="E92" s="22">
        <v>39674</v>
      </c>
      <c r="F92" s="22">
        <v>23332</v>
      </c>
      <c r="G92" s="22">
        <v>24691</v>
      </c>
      <c r="H92" s="22">
        <v>20163</v>
      </c>
      <c r="I92" s="22">
        <v>21093</v>
      </c>
      <c r="J92" s="22">
        <v>16356</v>
      </c>
      <c r="K92">
        <v>600</v>
      </c>
      <c r="L92" s="22"/>
    </row>
    <row r="94" spans="2:12" x14ac:dyDescent="0.25">
      <c r="B94" t="s">
        <v>2</v>
      </c>
      <c r="C94" s="22">
        <v>356187</v>
      </c>
      <c r="D94" s="22">
        <v>453081</v>
      </c>
      <c r="E94" s="22">
        <v>472958</v>
      </c>
      <c r="F94" s="22">
        <v>515349</v>
      </c>
      <c r="G94" s="22">
        <v>501712</v>
      </c>
      <c r="H94" s="22">
        <v>548687</v>
      </c>
      <c r="I94" s="22">
        <v>769870</v>
      </c>
      <c r="J94" s="22">
        <v>861331</v>
      </c>
      <c r="K94" s="22">
        <v>910926</v>
      </c>
      <c r="L94" s="22">
        <v>754276</v>
      </c>
    </row>
    <row r="96" spans="2:12" x14ac:dyDescent="0.25">
      <c r="B96" t="s">
        <v>26</v>
      </c>
      <c r="C96" s="22">
        <v>79986</v>
      </c>
      <c r="D96" s="22">
        <v>77635</v>
      </c>
      <c r="E96" s="22">
        <v>70861</v>
      </c>
      <c r="F96" s="22">
        <v>63741</v>
      </c>
      <c r="G96" s="22">
        <v>59190</v>
      </c>
      <c r="H96" s="22">
        <v>47495</v>
      </c>
      <c r="I96" s="22">
        <v>42407</v>
      </c>
      <c r="J96" s="22">
        <v>40387</v>
      </c>
      <c r="K96" s="22">
        <v>52859</v>
      </c>
      <c r="L96" s="22">
        <v>41136</v>
      </c>
    </row>
    <row r="98" spans="2:12" x14ac:dyDescent="0.25">
      <c r="B98" t="s">
        <v>23</v>
      </c>
      <c r="C98" s="22">
        <v>160936</v>
      </c>
      <c r="D98" s="22">
        <v>152683</v>
      </c>
      <c r="E98" s="22">
        <v>135382</v>
      </c>
      <c r="F98" s="22">
        <v>126567</v>
      </c>
      <c r="G98" s="22">
        <v>120507</v>
      </c>
      <c r="H98" s="22">
        <v>164248</v>
      </c>
      <c r="I98" s="22">
        <v>144676</v>
      </c>
      <c r="J98" s="22">
        <v>130417</v>
      </c>
      <c r="K98" s="22">
        <v>90366</v>
      </c>
      <c r="L98" s="22">
        <v>56833</v>
      </c>
    </row>
    <row r="100" spans="2:12" x14ac:dyDescent="0.25">
      <c r="B100" t="s">
        <v>22</v>
      </c>
      <c r="C100" s="22">
        <v>12612</v>
      </c>
      <c r="D100" s="22">
        <v>141515</v>
      </c>
      <c r="E100" s="22">
        <v>143188</v>
      </c>
      <c r="F100" s="22">
        <v>217278</v>
      </c>
      <c r="G100" s="22">
        <v>172345</v>
      </c>
      <c r="H100" s="22">
        <v>169970</v>
      </c>
      <c r="I100" s="22">
        <v>158795</v>
      </c>
      <c r="J100" s="22">
        <v>136512</v>
      </c>
      <c r="K100" s="22">
        <v>108676</v>
      </c>
      <c r="L100" s="22">
        <v>59786</v>
      </c>
    </row>
    <row r="102" spans="2:12" x14ac:dyDescent="0.25">
      <c r="B102" t="s">
        <v>61</v>
      </c>
      <c r="F102">
        <v>106</v>
      </c>
      <c r="G102">
        <v>59</v>
      </c>
    </row>
    <row r="104" spans="2:12" x14ac:dyDescent="0.25">
      <c r="B104" t="s">
        <v>96</v>
      </c>
      <c r="C104" s="22">
        <v>5271776</v>
      </c>
      <c r="D104" s="22">
        <v>5771789</v>
      </c>
      <c r="E104" s="22">
        <v>5923814</v>
      </c>
      <c r="F104" s="22">
        <v>6156216</v>
      </c>
      <c r="G104" s="22">
        <v>5897783</v>
      </c>
      <c r="H104" s="22">
        <v>6073310</v>
      </c>
      <c r="I104" s="22">
        <v>6316832</v>
      </c>
      <c r="J104" s="22">
        <v>6297110</v>
      </c>
      <c r="K104" s="22">
        <v>6184146</v>
      </c>
      <c r="L104" s="22">
        <v>5080763</v>
      </c>
    </row>
  </sheetData>
  <sortState xmlns:xlrd2="http://schemas.microsoft.com/office/spreadsheetml/2017/richdata2" ref="A38:L105">
    <sortCondition ref="A38:A105"/>
  </sortState>
  <dataConsolidate topLabels="1">
    <dataRefs count="10">
      <dataRef ref="A1:J35" sheet="2011 (3)"/>
      <dataRef ref="A1:J35" sheet="2012 (3)"/>
      <dataRef ref="A1:J35" sheet="2013 (3)"/>
      <dataRef ref="A1:K29" sheet="2014 (3)"/>
      <dataRef ref="A1:K29" sheet="2015 (3)"/>
      <dataRef ref="A1:K29" sheet="2016 (3)"/>
      <dataRef ref="A1:K29" sheet="2017 (3)"/>
      <dataRef ref="A1:K29" sheet="2018 (3)"/>
      <dataRef ref="A1:K29" sheet="2019 (3)"/>
      <dataRef ref="A1:K29" sheet="2020 (3)"/>
    </dataRefs>
  </dataConsolid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0D04-F7F5-442F-9D1D-3B799452B7B4}">
  <sheetPr>
    <outlinePr summaryBelow="0" summaryRight="0"/>
  </sheetPr>
  <dimension ref="A1:L49"/>
  <sheetViews>
    <sheetView zoomScale="50" zoomScaleNormal="50" workbookViewId="0">
      <selection activeCell="K32" sqref="K3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E1" s="3"/>
      <c r="K1" s="3">
        <v>2020</v>
      </c>
    </row>
    <row r="3" spans="1:12" ht="15.75" customHeight="1" x14ac:dyDescent="0.25">
      <c r="A3" s="3" t="s">
        <v>24</v>
      </c>
      <c r="E3" s="2"/>
      <c r="I3" s="3"/>
      <c r="J3" s="10"/>
      <c r="K3" s="2">
        <v>55899</v>
      </c>
      <c r="L3" s="9"/>
    </row>
    <row r="4" spans="1:12" ht="15.75" customHeight="1" x14ac:dyDescent="0.25">
      <c r="A4" s="3" t="s">
        <v>15</v>
      </c>
      <c r="E4" s="2"/>
      <c r="I4" s="3"/>
      <c r="J4" s="10"/>
      <c r="K4" s="2">
        <v>178954</v>
      </c>
      <c r="L4" s="9"/>
    </row>
    <row r="5" spans="1:12" ht="15.75" customHeight="1" x14ac:dyDescent="0.25">
      <c r="A5" s="3" t="s">
        <v>31</v>
      </c>
      <c r="E5" s="2"/>
      <c r="I5" s="3"/>
      <c r="J5" s="10"/>
      <c r="K5" s="3" t="s">
        <v>32</v>
      </c>
      <c r="L5" s="9"/>
    </row>
    <row r="6" spans="1:12" ht="15.75" customHeight="1" x14ac:dyDescent="0.25">
      <c r="A6" s="3" t="s">
        <v>12</v>
      </c>
      <c r="E6" s="2"/>
      <c r="I6" s="3"/>
      <c r="J6" s="10"/>
      <c r="K6" s="2">
        <v>329263</v>
      </c>
      <c r="L6" s="9"/>
    </row>
    <row r="7" spans="1:12" ht="15.75" customHeight="1" x14ac:dyDescent="0.25">
      <c r="A7" s="3" t="s">
        <v>28</v>
      </c>
      <c r="E7" s="2"/>
      <c r="K7" s="2">
        <v>12184</v>
      </c>
    </row>
    <row r="8" spans="1:12" ht="15.75" customHeight="1" x14ac:dyDescent="0.25">
      <c r="A8" s="3" t="s">
        <v>19</v>
      </c>
      <c r="E8" s="2"/>
      <c r="K8" s="2">
        <v>117471</v>
      </c>
    </row>
    <row r="9" spans="1:12" ht="15.75" customHeight="1" x14ac:dyDescent="0.25">
      <c r="A9" s="3" t="s">
        <v>11</v>
      </c>
      <c r="E9" s="2"/>
      <c r="K9" s="2">
        <v>408528</v>
      </c>
    </row>
    <row r="10" spans="1:12" ht="15.75" customHeight="1" x14ac:dyDescent="0.25">
      <c r="A10" s="3" t="s">
        <v>21</v>
      </c>
      <c r="E10" s="2"/>
      <c r="K10" s="2">
        <v>64259</v>
      </c>
    </row>
    <row r="11" spans="1:12" ht="15.75" customHeight="1" x14ac:dyDescent="0.25">
      <c r="A11" s="3" t="s">
        <v>30</v>
      </c>
      <c r="E11" s="2"/>
      <c r="K11" s="2">
        <v>6487</v>
      </c>
    </row>
    <row r="12" spans="1:12" ht="15.75" customHeight="1" x14ac:dyDescent="0.25">
      <c r="A12" s="3" t="s">
        <v>17</v>
      </c>
      <c r="E12" s="2"/>
      <c r="K12" s="2">
        <v>165681</v>
      </c>
    </row>
    <row r="13" spans="1:12" ht="15.75" customHeight="1" x14ac:dyDescent="0.25">
      <c r="A13" s="3" t="s">
        <v>8</v>
      </c>
      <c r="E13" s="2"/>
      <c r="K13" s="2">
        <v>422908</v>
      </c>
    </row>
    <row r="14" spans="1:12" ht="15.75" customHeight="1" x14ac:dyDescent="0.25">
      <c r="A14" s="3" t="s">
        <v>20</v>
      </c>
      <c r="E14" s="2"/>
      <c r="K14" s="2">
        <v>65730</v>
      </c>
    </row>
    <row r="15" spans="1:12" ht="15.75" customHeight="1" x14ac:dyDescent="0.25">
      <c r="A15" s="3" t="s">
        <v>10</v>
      </c>
      <c r="E15" s="2"/>
      <c r="K15" s="2">
        <v>416209</v>
      </c>
    </row>
    <row r="16" spans="1:12" ht="15.75" customHeight="1" x14ac:dyDescent="0.25">
      <c r="A16" s="3" t="s">
        <v>4</v>
      </c>
      <c r="E16" s="2"/>
      <c r="K16" s="2">
        <v>477892</v>
      </c>
    </row>
    <row r="17" spans="1:11" ht="15.75" customHeight="1" x14ac:dyDescent="0.25">
      <c r="A17" s="3" t="s">
        <v>29</v>
      </c>
      <c r="E17" s="2"/>
      <c r="K17" s="2">
        <v>10344</v>
      </c>
    </row>
    <row r="18" spans="1:11" ht="15.75" customHeight="1" x14ac:dyDescent="0.25">
      <c r="A18" s="3" t="s">
        <v>6</v>
      </c>
      <c r="E18" s="3"/>
      <c r="K18" s="2">
        <v>467765</v>
      </c>
    </row>
    <row r="19" spans="1:11" ht="15.75" customHeight="1" x14ac:dyDescent="0.25">
      <c r="A19" s="3" t="s">
        <v>16</v>
      </c>
      <c r="E19" s="2"/>
      <c r="K19" s="2">
        <v>174966</v>
      </c>
    </row>
    <row r="20" spans="1:11" ht="15.75" customHeight="1" x14ac:dyDescent="0.25">
      <c r="A20" s="3" t="s">
        <v>25</v>
      </c>
      <c r="E20" s="2"/>
      <c r="K20" s="2">
        <v>41146</v>
      </c>
    </row>
    <row r="21" spans="1:11" ht="12.5" x14ac:dyDescent="0.25">
      <c r="A21" s="3" t="s">
        <v>27</v>
      </c>
      <c r="E21" s="2"/>
      <c r="K21" s="2">
        <v>32142</v>
      </c>
    </row>
    <row r="22" spans="1:11" ht="12.5" x14ac:dyDescent="0.25">
      <c r="A22" s="3" t="s">
        <v>13</v>
      </c>
      <c r="E22" s="2"/>
      <c r="K22" s="2">
        <v>285824</v>
      </c>
    </row>
    <row r="23" spans="1:11" ht="12.5" x14ac:dyDescent="0.25">
      <c r="A23" s="3" t="s">
        <v>18</v>
      </c>
      <c r="E23" s="2"/>
      <c r="K23" s="2">
        <v>149781</v>
      </c>
    </row>
    <row r="24" spans="1:11" ht="12.5" x14ac:dyDescent="0.25">
      <c r="A24" s="3" t="s">
        <v>2</v>
      </c>
      <c r="E24" s="2"/>
      <c r="K24" s="2">
        <v>754276</v>
      </c>
    </row>
    <row r="25" spans="1:11" ht="12.5" x14ac:dyDescent="0.25">
      <c r="A25" s="3" t="s">
        <v>26</v>
      </c>
      <c r="E25" s="2"/>
      <c r="K25" s="2">
        <v>41136</v>
      </c>
    </row>
    <row r="26" spans="1:11" ht="12.5" x14ac:dyDescent="0.25">
      <c r="A26" s="3" t="s">
        <v>23</v>
      </c>
      <c r="E26" s="2"/>
      <c r="K26" s="2">
        <v>56833</v>
      </c>
    </row>
    <row r="27" spans="1:11" ht="12.5" x14ac:dyDescent="0.25">
      <c r="A27" s="3" t="s">
        <v>14</v>
      </c>
      <c r="E27" s="3"/>
      <c r="K27" s="2">
        <v>285299</v>
      </c>
    </row>
    <row r="28" spans="1:11" ht="12.5" x14ac:dyDescent="0.25">
      <c r="A28" s="3" t="s">
        <v>22</v>
      </c>
      <c r="E28" s="2"/>
      <c r="K28" s="2">
        <v>59786</v>
      </c>
    </row>
    <row r="29" spans="1:11" ht="12.5" x14ac:dyDescent="0.25">
      <c r="A29" s="4" t="s">
        <v>86</v>
      </c>
      <c r="E29" s="2"/>
      <c r="K29" s="2">
        <v>5080763</v>
      </c>
    </row>
    <row r="41" spans="1:11" ht="12.5" x14ac:dyDescent="0.25">
      <c r="A41" s="3"/>
      <c r="B41" s="3"/>
      <c r="D41" s="3"/>
      <c r="E41" s="3"/>
      <c r="F41" s="3"/>
      <c r="G41" s="3"/>
      <c r="K41" s="3"/>
    </row>
    <row r="42" spans="1:11" ht="12.5" x14ac:dyDescent="0.25">
      <c r="E42" s="3"/>
      <c r="G42" s="3"/>
      <c r="K42" s="3"/>
    </row>
    <row r="44" spans="1:11" ht="12.5" x14ac:dyDescent="0.25">
      <c r="A44" s="3"/>
      <c r="E44" s="2"/>
      <c r="G44" s="3"/>
      <c r="K44" s="2"/>
    </row>
    <row r="45" spans="1:11" ht="12.5" x14ac:dyDescent="0.25">
      <c r="A45" s="3"/>
      <c r="E45" s="2"/>
      <c r="G45" s="3"/>
      <c r="K45" s="2"/>
    </row>
    <row r="46" spans="1:11" ht="12.5" x14ac:dyDescent="0.25">
      <c r="A46" s="3"/>
      <c r="E46" s="2"/>
      <c r="G46" s="3"/>
      <c r="K46" s="2"/>
    </row>
    <row r="47" spans="1:11" ht="12.5" x14ac:dyDescent="0.25">
      <c r="A47" s="3"/>
      <c r="E47" s="2"/>
      <c r="G47" s="3"/>
      <c r="K47" s="2"/>
    </row>
    <row r="48" spans="1:11" ht="12.5" x14ac:dyDescent="0.25">
      <c r="A48" s="3"/>
      <c r="E48" s="2"/>
      <c r="G48" s="3"/>
      <c r="K48" s="3"/>
    </row>
    <row r="49" spans="1:11" ht="12.5" x14ac:dyDescent="0.25">
      <c r="A49" s="3"/>
      <c r="E49" s="3"/>
      <c r="K49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169-2F51-4675-B1F4-2B4C4C188400}">
  <sheetPr>
    <outlinePr summaryBelow="0" summaryRight="0"/>
  </sheetPr>
  <dimension ref="A1:L47"/>
  <sheetViews>
    <sheetView zoomScale="50" zoomScaleNormal="50" workbookViewId="0">
      <selection activeCell="J1" sqref="J1:J1048576"/>
    </sheetView>
  </sheetViews>
  <sheetFormatPr defaultColWidth="14.453125" defaultRowHeight="15.75" customHeight="1" x14ac:dyDescent="0.25"/>
  <sheetData>
    <row r="1" spans="1:12" ht="15.75" customHeight="1" x14ac:dyDescent="0.25">
      <c r="A1" s="3" t="s">
        <v>1</v>
      </c>
      <c r="E1" s="3"/>
      <c r="J1" s="3">
        <v>2019</v>
      </c>
    </row>
    <row r="3" spans="1:12" ht="15.75" customHeight="1" x14ac:dyDescent="0.25">
      <c r="A3" s="3" t="s">
        <v>24</v>
      </c>
      <c r="E3" s="2"/>
      <c r="J3" s="2">
        <v>51868</v>
      </c>
      <c r="K3" s="3"/>
      <c r="L3" s="9"/>
    </row>
    <row r="4" spans="1:12" ht="15.75" customHeight="1" x14ac:dyDescent="0.25">
      <c r="A4" s="3" t="s">
        <v>15</v>
      </c>
      <c r="E4" s="2"/>
      <c r="J4" s="2">
        <v>183648</v>
      </c>
      <c r="K4" s="3"/>
      <c r="L4" s="9"/>
    </row>
    <row r="5" spans="1:12" ht="15.75" customHeight="1" x14ac:dyDescent="0.25">
      <c r="A5" s="3" t="s">
        <v>31</v>
      </c>
      <c r="E5" s="2"/>
      <c r="J5" s="2">
        <v>20580</v>
      </c>
      <c r="K5" s="3"/>
      <c r="L5" s="9"/>
    </row>
    <row r="6" spans="1:12" ht="15.75" customHeight="1" x14ac:dyDescent="0.25">
      <c r="A6" s="3" t="s">
        <v>12</v>
      </c>
      <c r="E6" s="2"/>
      <c r="J6" s="2">
        <v>345077</v>
      </c>
      <c r="K6" s="3"/>
      <c r="L6" s="9"/>
    </row>
    <row r="7" spans="1:12" ht="15.75" customHeight="1" x14ac:dyDescent="0.25">
      <c r="A7" s="3" t="s">
        <v>47</v>
      </c>
      <c r="E7" s="2"/>
      <c r="J7" s="2">
        <v>43675</v>
      </c>
    </row>
    <row r="8" spans="1:12" ht="15.75" customHeight="1" x14ac:dyDescent="0.25">
      <c r="A8" s="3" t="s">
        <v>19</v>
      </c>
      <c r="E8" s="2"/>
      <c r="J8" s="2">
        <v>151241</v>
      </c>
    </row>
    <row r="9" spans="1:12" ht="15.75" customHeight="1" x14ac:dyDescent="0.25">
      <c r="A9" s="3" t="s">
        <v>11</v>
      </c>
      <c r="E9" s="2"/>
      <c r="J9" s="2">
        <v>679351</v>
      </c>
    </row>
    <row r="10" spans="1:12" ht="15.75" customHeight="1" x14ac:dyDescent="0.25">
      <c r="A10" s="3" t="s">
        <v>21</v>
      </c>
      <c r="E10" s="3"/>
      <c r="J10" s="3">
        <v>50</v>
      </c>
    </row>
    <row r="11" spans="1:12" ht="15.75" customHeight="1" x14ac:dyDescent="0.25">
      <c r="A11" s="3" t="s">
        <v>8</v>
      </c>
      <c r="E11" s="2"/>
      <c r="J11" s="2">
        <v>610327</v>
      </c>
    </row>
    <row r="12" spans="1:12" ht="15.75" customHeight="1" x14ac:dyDescent="0.25">
      <c r="A12" s="3" t="s">
        <v>20</v>
      </c>
      <c r="E12" s="2"/>
      <c r="J12" s="2">
        <v>92903</v>
      </c>
    </row>
    <row r="13" spans="1:12" ht="15.75" customHeight="1" x14ac:dyDescent="0.25">
      <c r="A13" s="3" t="s">
        <v>10</v>
      </c>
      <c r="E13" s="2"/>
      <c r="J13" s="2">
        <v>514698</v>
      </c>
    </row>
    <row r="14" spans="1:12" ht="15.75" customHeight="1" x14ac:dyDescent="0.25">
      <c r="A14" s="3" t="s">
        <v>4</v>
      </c>
      <c r="E14" s="2"/>
      <c r="J14" s="2">
        <v>543706</v>
      </c>
    </row>
    <row r="15" spans="1:12" ht="15.75" customHeight="1" x14ac:dyDescent="0.25">
      <c r="A15" s="3" t="s">
        <v>29</v>
      </c>
      <c r="E15" s="2"/>
      <c r="J15" s="2">
        <v>13750</v>
      </c>
    </row>
    <row r="16" spans="1:12" ht="15.75" customHeight="1" x14ac:dyDescent="0.25">
      <c r="A16" s="3" t="s">
        <v>6</v>
      </c>
      <c r="E16" s="2"/>
      <c r="J16" s="2">
        <v>706052</v>
      </c>
    </row>
    <row r="17" spans="1:10" ht="15.75" customHeight="1" x14ac:dyDescent="0.25">
      <c r="A17" s="3" t="s">
        <v>16</v>
      </c>
      <c r="E17" s="2"/>
      <c r="J17" s="2">
        <v>244132</v>
      </c>
    </row>
    <row r="18" spans="1:10" ht="15.75" customHeight="1" x14ac:dyDescent="0.25">
      <c r="A18" s="3" t="s">
        <v>25</v>
      </c>
      <c r="E18" s="2"/>
      <c r="J18" s="2">
        <v>54941</v>
      </c>
    </row>
    <row r="19" spans="1:10" ht="15.75" customHeight="1" x14ac:dyDescent="0.25">
      <c r="A19" s="3" t="s">
        <v>48</v>
      </c>
      <c r="E19" s="2"/>
      <c r="J19" s="2">
        <v>25681</v>
      </c>
    </row>
    <row r="20" spans="1:10" ht="15.75" customHeight="1" x14ac:dyDescent="0.25">
      <c r="A20" s="3" t="s">
        <v>49</v>
      </c>
      <c r="E20" s="2"/>
      <c r="J20" s="3">
        <v>600</v>
      </c>
    </row>
    <row r="21" spans="1:10" ht="12.5" x14ac:dyDescent="0.25">
      <c r="A21" s="3" t="s">
        <v>13</v>
      </c>
      <c r="E21" s="3"/>
      <c r="J21" s="2">
        <v>274071</v>
      </c>
    </row>
    <row r="22" spans="1:10" ht="12.5" x14ac:dyDescent="0.25">
      <c r="A22" s="3" t="s">
        <v>46</v>
      </c>
      <c r="E22" s="2"/>
      <c r="J22" s="2">
        <v>136899</v>
      </c>
    </row>
    <row r="23" spans="1:10" ht="12.5" x14ac:dyDescent="0.25">
      <c r="A23" s="3" t="s">
        <v>2</v>
      </c>
      <c r="E23" s="2"/>
      <c r="J23" s="2">
        <v>910926</v>
      </c>
    </row>
    <row r="24" spans="1:10" ht="12.5" x14ac:dyDescent="0.25">
      <c r="A24" s="3" t="s">
        <v>26</v>
      </c>
      <c r="E24" s="2"/>
      <c r="J24" s="2">
        <v>52859</v>
      </c>
    </row>
    <row r="25" spans="1:10" ht="12.5" x14ac:dyDescent="0.25">
      <c r="A25" s="3" t="s">
        <v>23</v>
      </c>
      <c r="E25" s="2"/>
      <c r="J25" s="2">
        <v>90366</v>
      </c>
    </row>
    <row r="26" spans="1:10" ht="12.5" x14ac:dyDescent="0.25">
      <c r="A26" s="3" t="s">
        <v>14</v>
      </c>
      <c r="E26" s="2"/>
      <c r="J26" s="2">
        <v>328069</v>
      </c>
    </row>
    <row r="27" spans="1:10" ht="12.5" x14ac:dyDescent="0.25">
      <c r="A27" s="3" t="s">
        <v>22</v>
      </c>
      <c r="E27" s="2"/>
      <c r="J27" s="2">
        <v>108676</v>
      </c>
    </row>
    <row r="28" spans="1:10" ht="12.5" x14ac:dyDescent="0.25">
      <c r="A28" s="4" t="s">
        <v>86</v>
      </c>
      <c r="E28" s="2"/>
      <c r="J28" s="2">
        <v>6184146</v>
      </c>
    </row>
    <row r="39" spans="1:10" ht="12.5" x14ac:dyDescent="0.25">
      <c r="A39" s="3"/>
      <c r="B39" s="3"/>
      <c r="D39" s="3"/>
      <c r="E39" s="3"/>
      <c r="F39" s="3"/>
      <c r="G39" s="3"/>
      <c r="J39" s="3"/>
    </row>
    <row r="40" spans="1:10" ht="12.5" x14ac:dyDescent="0.25">
      <c r="E40" s="3"/>
      <c r="G40" s="3"/>
      <c r="J40" s="3"/>
    </row>
    <row r="42" spans="1:10" ht="12.5" x14ac:dyDescent="0.25">
      <c r="A42" s="3"/>
      <c r="E42" s="2"/>
      <c r="G42" s="3"/>
      <c r="J42" s="2"/>
    </row>
    <row r="43" spans="1:10" ht="12.5" x14ac:dyDescent="0.25">
      <c r="A43" s="3"/>
      <c r="E43" s="2"/>
      <c r="G43" s="3"/>
      <c r="J43" s="2"/>
    </row>
    <row r="44" spans="1:10" ht="12.5" x14ac:dyDescent="0.25">
      <c r="A44" s="3"/>
      <c r="E44" s="2"/>
      <c r="G44" s="3"/>
      <c r="J44" s="2"/>
    </row>
    <row r="45" spans="1:10" ht="12.5" x14ac:dyDescent="0.25">
      <c r="A45" s="3"/>
      <c r="E45" s="2"/>
      <c r="G45" s="3"/>
      <c r="J45" s="2"/>
    </row>
    <row r="46" spans="1:10" ht="12.5" x14ac:dyDescent="0.25">
      <c r="A46" s="3"/>
      <c r="E46" s="2"/>
      <c r="G46" s="3"/>
      <c r="J46" s="2"/>
    </row>
    <row r="47" spans="1:10" ht="12.5" x14ac:dyDescent="0.25">
      <c r="A47" s="3"/>
      <c r="E47" s="3"/>
      <c r="J47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668D-C5DE-412C-BA5E-FF2EF01DDBC5}">
  <sheetPr>
    <outlinePr summaryBelow="0" summaryRight="0"/>
  </sheetPr>
  <dimension ref="A1:L48"/>
  <sheetViews>
    <sheetView zoomScale="50" zoomScaleNormal="50" workbookViewId="0">
      <selection activeCell="I1" sqref="I1:I1048576"/>
    </sheetView>
  </sheetViews>
  <sheetFormatPr defaultColWidth="14.453125" defaultRowHeight="15.75" customHeight="1" x14ac:dyDescent="0.25"/>
  <sheetData>
    <row r="1" spans="1:12" ht="15.75" customHeight="1" x14ac:dyDescent="0.25">
      <c r="A1" s="3" t="s">
        <v>1</v>
      </c>
      <c r="E1" s="3"/>
      <c r="I1" s="3">
        <v>2018</v>
      </c>
    </row>
    <row r="3" spans="1:12" ht="15.75" customHeight="1" x14ac:dyDescent="0.25">
      <c r="A3" s="3" t="s">
        <v>52</v>
      </c>
      <c r="E3" s="2"/>
      <c r="I3" s="3" t="s">
        <v>32</v>
      </c>
      <c r="J3" s="10"/>
      <c r="K3" s="3"/>
      <c r="L3" s="9"/>
    </row>
    <row r="4" spans="1:12" ht="15.75" customHeight="1" x14ac:dyDescent="0.25">
      <c r="A4" s="3" t="s">
        <v>29</v>
      </c>
      <c r="E4" s="2"/>
      <c r="I4" s="2">
        <v>24102</v>
      </c>
      <c r="J4" s="10"/>
      <c r="K4" s="3"/>
      <c r="L4" s="9"/>
    </row>
    <row r="5" spans="1:12" ht="15.75" customHeight="1" x14ac:dyDescent="0.25">
      <c r="A5" s="3" t="s">
        <v>49</v>
      </c>
      <c r="E5" s="2"/>
      <c r="I5" s="2">
        <v>16356</v>
      </c>
      <c r="J5" s="10"/>
      <c r="K5" s="3"/>
      <c r="L5" s="9"/>
    </row>
    <row r="6" spans="1:12" ht="15.75" customHeight="1" x14ac:dyDescent="0.25">
      <c r="A6" s="3" t="s">
        <v>14</v>
      </c>
      <c r="E6" s="2"/>
      <c r="I6" s="2">
        <v>236977</v>
      </c>
      <c r="J6" s="10"/>
      <c r="K6" s="3"/>
      <c r="L6" s="9"/>
    </row>
    <row r="7" spans="1:12" ht="15.75" customHeight="1" x14ac:dyDescent="0.25">
      <c r="A7" s="3" t="s">
        <v>24</v>
      </c>
      <c r="E7" s="2"/>
      <c r="I7" s="2">
        <v>49735</v>
      </c>
    </row>
    <row r="8" spans="1:12" ht="15.75" customHeight="1" x14ac:dyDescent="0.25">
      <c r="A8" s="3" t="s">
        <v>26</v>
      </c>
      <c r="E8" s="2"/>
      <c r="I8" s="2">
        <v>40387</v>
      </c>
    </row>
    <row r="9" spans="1:12" ht="15.75" customHeight="1" x14ac:dyDescent="0.25">
      <c r="A9" s="3" t="s">
        <v>48</v>
      </c>
      <c r="E9" s="2"/>
      <c r="I9" s="2">
        <v>30459</v>
      </c>
    </row>
    <row r="10" spans="1:12" ht="15.75" customHeight="1" x14ac:dyDescent="0.25">
      <c r="A10" s="3" t="s">
        <v>47</v>
      </c>
      <c r="E10" s="2"/>
      <c r="I10" s="2">
        <v>40596</v>
      </c>
    </row>
    <row r="11" spans="1:12" ht="15.75" customHeight="1" x14ac:dyDescent="0.25">
      <c r="A11" s="3" t="s">
        <v>31</v>
      </c>
      <c r="E11" s="2"/>
      <c r="I11" s="2">
        <v>37846</v>
      </c>
    </row>
    <row r="12" spans="1:12" ht="15.75" customHeight="1" x14ac:dyDescent="0.25">
      <c r="A12" s="3" t="s">
        <v>25</v>
      </c>
      <c r="E12" s="2"/>
      <c r="I12" s="2">
        <v>59233</v>
      </c>
    </row>
    <row r="13" spans="1:12" ht="15.75" customHeight="1" x14ac:dyDescent="0.25">
      <c r="A13" s="3" t="s">
        <v>15</v>
      </c>
      <c r="E13" s="2"/>
      <c r="I13" s="2">
        <v>166034</v>
      </c>
    </row>
    <row r="14" spans="1:12" ht="15.75" customHeight="1" x14ac:dyDescent="0.25">
      <c r="A14" s="3" t="s">
        <v>20</v>
      </c>
      <c r="E14" s="2"/>
      <c r="I14" s="2">
        <v>141076</v>
      </c>
    </row>
    <row r="15" spans="1:12" ht="15.75" customHeight="1" x14ac:dyDescent="0.25">
      <c r="A15" s="3" t="s">
        <v>23</v>
      </c>
      <c r="E15" s="2"/>
      <c r="I15" s="2">
        <v>130417</v>
      </c>
    </row>
    <row r="16" spans="1:12" ht="15.75" customHeight="1" x14ac:dyDescent="0.25">
      <c r="A16" s="3" t="s">
        <v>22</v>
      </c>
      <c r="E16" s="2"/>
      <c r="I16" s="2">
        <v>136512</v>
      </c>
    </row>
    <row r="17" spans="1:9" ht="15.75" customHeight="1" x14ac:dyDescent="0.25">
      <c r="A17" s="3" t="s">
        <v>19</v>
      </c>
      <c r="E17" s="2"/>
      <c r="I17" s="2">
        <v>156410</v>
      </c>
    </row>
    <row r="18" spans="1:9" ht="15.75" customHeight="1" x14ac:dyDescent="0.25">
      <c r="A18" s="3" t="s">
        <v>16</v>
      </c>
      <c r="E18" s="2"/>
      <c r="I18" s="2">
        <v>272080</v>
      </c>
    </row>
    <row r="19" spans="1:9" ht="15.75" customHeight="1" x14ac:dyDescent="0.25">
      <c r="A19" s="3" t="s">
        <v>12</v>
      </c>
      <c r="E19" s="2"/>
      <c r="I19" s="2">
        <v>269390</v>
      </c>
    </row>
    <row r="20" spans="1:9" ht="15.75" customHeight="1" x14ac:dyDescent="0.25">
      <c r="A20" s="3" t="s">
        <v>10</v>
      </c>
      <c r="E20" s="2"/>
      <c r="I20" s="2">
        <v>513556</v>
      </c>
    </row>
    <row r="21" spans="1:9" ht="12.5" x14ac:dyDescent="0.25">
      <c r="A21" s="3" t="s">
        <v>4</v>
      </c>
      <c r="E21" s="2"/>
      <c r="I21" s="2">
        <v>656249</v>
      </c>
    </row>
    <row r="22" spans="1:9" ht="12.5" x14ac:dyDescent="0.25">
      <c r="A22" s="3" t="s">
        <v>6</v>
      </c>
      <c r="E22" s="2"/>
      <c r="I22" s="2">
        <v>855179</v>
      </c>
    </row>
    <row r="23" spans="1:9" ht="12.5" x14ac:dyDescent="0.25">
      <c r="A23" s="3" t="s">
        <v>2</v>
      </c>
      <c r="E23" s="2"/>
      <c r="I23" s="2">
        <v>861331</v>
      </c>
    </row>
    <row r="24" spans="1:9" ht="12.5" x14ac:dyDescent="0.25">
      <c r="A24" s="3" t="s">
        <v>8</v>
      </c>
      <c r="E24" s="2"/>
      <c r="I24" s="2">
        <v>770447</v>
      </c>
    </row>
    <row r="25" spans="1:9" ht="12.5" x14ac:dyDescent="0.25">
      <c r="A25" s="3" t="s">
        <v>11</v>
      </c>
      <c r="E25" s="2"/>
      <c r="I25" s="2">
        <v>805752</v>
      </c>
    </row>
    <row r="26" spans="1:9" ht="12.5" x14ac:dyDescent="0.25">
      <c r="A26" s="3" t="s">
        <v>46</v>
      </c>
      <c r="E26" s="3"/>
      <c r="I26" s="2">
        <v>26986</v>
      </c>
    </row>
    <row r="27" spans="1:9" ht="12.5" x14ac:dyDescent="0.25">
      <c r="A27" s="4" t="s">
        <v>86</v>
      </c>
      <c r="E27" s="2"/>
      <c r="I27" s="2">
        <v>6297110</v>
      </c>
    </row>
    <row r="40" spans="1:9" ht="12.5" x14ac:dyDescent="0.25">
      <c r="A40" s="3"/>
      <c r="B40" s="3"/>
      <c r="D40" s="3"/>
      <c r="E40" s="3"/>
      <c r="F40" s="3"/>
      <c r="G40" s="3"/>
      <c r="I40" s="3"/>
    </row>
    <row r="41" spans="1:9" ht="12.5" x14ac:dyDescent="0.25">
      <c r="E41" s="3"/>
      <c r="G41" s="3"/>
      <c r="I41" s="3"/>
    </row>
    <row r="43" spans="1:9" ht="12.5" x14ac:dyDescent="0.25">
      <c r="A43" s="3"/>
      <c r="E43" s="2"/>
      <c r="G43" s="3"/>
      <c r="I43" s="2"/>
    </row>
    <row r="44" spans="1:9" ht="12.5" x14ac:dyDescent="0.25">
      <c r="A44" s="3"/>
      <c r="E44" s="2"/>
      <c r="G44" s="3"/>
      <c r="I44" s="2"/>
    </row>
    <row r="45" spans="1:9" ht="12.5" x14ac:dyDescent="0.25">
      <c r="A45" s="3"/>
      <c r="E45" s="2"/>
      <c r="G45" s="3"/>
      <c r="I45" s="2"/>
    </row>
    <row r="46" spans="1:9" ht="12.5" x14ac:dyDescent="0.25">
      <c r="A46" s="3"/>
      <c r="E46" s="2"/>
      <c r="G46" s="3"/>
      <c r="I46" s="2"/>
    </row>
    <row r="47" spans="1:9" ht="12.5" x14ac:dyDescent="0.25">
      <c r="A47" s="3"/>
      <c r="E47" s="2"/>
      <c r="G47" s="3"/>
      <c r="I47" s="2"/>
    </row>
    <row r="48" spans="1:9" ht="12.5" x14ac:dyDescent="0.25">
      <c r="A48" s="3"/>
      <c r="E48" s="3"/>
      <c r="I48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7CF-D2E7-4FAD-B520-10589FBD1526}">
  <sheetPr>
    <outlinePr summaryBelow="0" summaryRight="0"/>
  </sheetPr>
  <dimension ref="A1:L47"/>
  <sheetViews>
    <sheetView zoomScale="50" zoomScaleNormal="50" workbookViewId="0">
      <selection activeCell="H1" sqref="H1:H104857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E1" s="3"/>
      <c r="H1" s="3">
        <v>2017</v>
      </c>
    </row>
    <row r="3" spans="1:12" ht="15.75" customHeight="1" x14ac:dyDescent="0.25">
      <c r="A3" s="3" t="s">
        <v>15</v>
      </c>
      <c r="E3" s="3"/>
      <c r="H3" s="2">
        <v>129724</v>
      </c>
      <c r="I3" s="3"/>
      <c r="J3" s="10"/>
      <c r="K3" s="3"/>
      <c r="L3" s="9"/>
    </row>
    <row r="4" spans="1:12" ht="15.75" customHeight="1" x14ac:dyDescent="0.25">
      <c r="A4" s="3" t="s">
        <v>56</v>
      </c>
      <c r="E4" s="3"/>
      <c r="H4" s="3" t="s">
        <v>32</v>
      </c>
      <c r="I4" s="3"/>
      <c r="J4" s="10"/>
      <c r="K4" s="3"/>
      <c r="L4" s="9"/>
    </row>
    <row r="5" spans="1:12" ht="15.75" customHeight="1" x14ac:dyDescent="0.25">
      <c r="A5" s="3" t="s">
        <v>29</v>
      </c>
      <c r="E5" s="2"/>
      <c r="H5" s="2">
        <v>13014</v>
      </c>
      <c r="I5" s="3"/>
      <c r="J5" s="10"/>
      <c r="K5" s="3"/>
      <c r="L5" s="9"/>
    </row>
    <row r="6" spans="1:12" ht="15.75" customHeight="1" x14ac:dyDescent="0.25">
      <c r="A6" s="3" t="s">
        <v>52</v>
      </c>
      <c r="E6" s="2"/>
      <c r="H6" s="2">
        <v>8199</v>
      </c>
      <c r="I6" s="3"/>
      <c r="J6" s="10"/>
      <c r="K6" s="3"/>
      <c r="L6" s="9"/>
    </row>
    <row r="7" spans="1:12" ht="15.75" customHeight="1" x14ac:dyDescent="0.25">
      <c r="A7" s="3" t="s">
        <v>49</v>
      </c>
      <c r="E7" s="2"/>
      <c r="H7" s="2">
        <v>21093</v>
      </c>
    </row>
    <row r="8" spans="1:12" ht="15.75" customHeight="1" x14ac:dyDescent="0.25">
      <c r="A8" s="3" t="s">
        <v>48</v>
      </c>
      <c r="E8" s="2"/>
      <c r="H8" s="2">
        <v>45695</v>
      </c>
    </row>
    <row r="9" spans="1:12" ht="15.75" customHeight="1" x14ac:dyDescent="0.25">
      <c r="A9" s="3" t="s">
        <v>24</v>
      </c>
      <c r="E9" s="2"/>
      <c r="H9" s="2">
        <v>37972</v>
      </c>
    </row>
    <row r="10" spans="1:12" ht="15.75" customHeight="1" x14ac:dyDescent="0.25">
      <c r="A10" s="3" t="s">
        <v>25</v>
      </c>
      <c r="E10" s="2"/>
      <c r="H10" s="2">
        <v>66431</v>
      </c>
    </row>
    <row r="11" spans="1:12" ht="15.75" customHeight="1" x14ac:dyDescent="0.25">
      <c r="A11" s="3" t="s">
        <v>26</v>
      </c>
      <c r="E11" s="2"/>
      <c r="H11" s="2">
        <v>42407</v>
      </c>
    </row>
    <row r="12" spans="1:12" ht="15.75" customHeight="1" x14ac:dyDescent="0.25">
      <c r="A12" s="3" t="s">
        <v>47</v>
      </c>
      <c r="E12" s="2"/>
      <c r="H12" s="2">
        <v>50739</v>
      </c>
    </row>
    <row r="13" spans="1:12" ht="15.75" customHeight="1" x14ac:dyDescent="0.25">
      <c r="A13" s="3" t="s">
        <v>31</v>
      </c>
      <c r="E13" s="2"/>
      <c r="H13" s="2">
        <v>59483</v>
      </c>
    </row>
    <row r="14" spans="1:12" ht="15.75" customHeight="1" x14ac:dyDescent="0.25">
      <c r="A14" s="3" t="s">
        <v>20</v>
      </c>
      <c r="E14" s="2"/>
      <c r="H14" s="2">
        <v>138943</v>
      </c>
    </row>
    <row r="15" spans="1:12" ht="15.75" customHeight="1" x14ac:dyDescent="0.25">
      <c r="A15" s="3" t="s">
        <v>19</v>
      </c>
      <c r="E15" s="2"/>
      <c r="H15" s="2">
        <v>203148</v>
      </c>
    </row>
    <row r="16" spans="1:12" ht="15.75" customHeight="1" x14ac:dyDescent="0.25">
      <c r="A16" s="3" t="s">
        <v>23</v>
      </c>
      <c r="E16" s="2"/>
      <c r="H16" s="2">
        <v>144676</v>
      </c>
    </row>
    <row r="17" spans="1:8" ht="15.75" customHeight="1" x14ac:dyDescent="0.25">
      <c r="A17" s="3" t="s">
        <v>22</v>
      </c>
      <c r="E17" s="2"/>
      <c r="H17" s="2">
        <v>158795</v>
      </c>
    </row>
    <row r="18" spans="1:8" ht="15.75" customHeight="1" x14ac:dyDescent="0.25">
      <c r="A18" s="3" t="s">
        <v>12</v>
      </c>
      <c r="E18" s="2"/>
      <c r="H18" s="2">
        <v>334900</v>
      </c>
    </row>
    <row r="19" spans="1:8" ht="15.75" customHeight="1" x14ac:dyDescent="0.25">
      <c r="A19" s="3" t="s">
        <v>16</v>
      </c>
      <c r="E19" s="2"/>
      <c r="H19" s="2">
        <v>293313</v>
      </c>
    </row>
    <row r="20" spans="1:8" ht="15.75" customHeight="1" x14ac:dyDescent="0.25">
      <c r="A20" s="3" t="s">
        <v>10</v>
      </c>
      <c r="E20" s="2"/>
      <c r="H20" s="2">
        <v>507574</v>
      </c>
    </row>
    <row r="21" spans="1:8" ht="12.5" x14ac:dyDescent="0.25">
      <c r="A21" s="3" t="s">
        <v>2</v>
      </c>
      <c r="E21" s="2"/>
      <c r="H21" s="2">
        <v>769870</v>
      </c>
    </row>
    <row r="22" spans="1:8" ht="12.5" x14ac:dyDescent="0.25">
      <c r="A22" s="3" t="s">
        <v>4</v>
      </c>
      <c r="E22" s="2"/>
      <c r="H22" s="2">
        <v>660996</v>
      </c>
    </row>
    <row r="23" spans="1:8" ht="12.5" x14ac:dyDescent="0.25">
      <c r="A23" s="3" t="s">
        <v>55</v>
      </c>
      <c r="E23" s="2"/>
      <c r="H23" s="2">
        <v>755506</v>
      </c>
    </row>
    <row r="24" spans="1:8" ht="12.5" x14ac:dyDescent="0.25">
      <c r="A24" s="3" t="s">
        <v>8</v>
      </c>
      <c r="E24" s="2"/>
      <c r="H24" s="2">
        <v>883346</v>
      </c>
    </row>
    <row r="25" spans="1:8" ht="12.5" x14ac:dyDescent="0.25">
      <c r="A25" s="3" t="s">
        <v>11</v>
      </c>
      <c r="E25" s="2"/>
      <c r="H25" s="2">
        <v>968284</v>
      </c>
    </row>
    <row r="26" spans="1:8" ht="12.5" x14ac:dyDescent="0.25">
      <c r="A26" s="3" t="s">
        <v>14</v>
      </c>
      <c r="E26" s="3"/>
      <c r="H26" s="2">
        <v>22724</v>
      </c>
    </row>
    <row r="27" spans="1:8" ht="12.5" x14ac:dyDescent="0.25">
      <c r="A27" s="4" t="s">
        <v>86</v>
      </c>
      <c r="E27" s="2"/>
      <c r="H27" s="2">
        <v>6316832</v>
      </c>
    </row>
    <row r="39" spans="1:8" ht="12.5" x14ac:dyDescent="0.25">
      <c r="A39" s="3"/>
      <c r="B39" s="3"/>
      <c r="D39" s="3"/>
      <c r="E39" s="3"/>
      <c r="F39" s="3"/>
      <c r="G39" s="3"/>
      <c r="H39" s="3"/>
    </row>
    <row r="40" spans="1:8" ht="12.5" x14ac:dyDescent="0.25">
      <c r="E40" s="3"/>
      <c r="G40" s="3"/>
      <c r="H40" s="3"/>
    </row>
    <row r="42" spans="1:8" ht="12.5" x14ac:dyDescent="0.25">
      <c r="A42" s="3"/>
      <c r="E42" s="2"/>
      <c r="G42" s="3"/>
      <c r="H42" s="2"/>
    </row>
    <row r="43" spans="1:8" ht="12.5" x14ac:dyDescent="0.25">
      <c r="A43" s="3"/>
      <c r="E43" s="2"/>
      <c r="G43" s="3"/>
      <c r="H43" s="2"/>
    </row>
    <row r="44" spans="1:8" ht="12.5" x14ac:dyDescent="0.25">
      <c r="A44" s="3"/>
      <c r="E44" s="2"/>
      <c r="G44" s="3"/>
      <c r="H44" s="2"/>
    </row>
    <row r="45" spans="1:8" ht="12.5" x14ac:dyDescent="0.25">
      <c r="A45" s="3"/>
      <c r="E45" s="2"/>
      <c r="G45" s="3"/>
      <c r="H45" s="2"/>
    </row>
    <row r="46" spans="1:8" ht="12.5" x14ac:dyDescent="0.25">
      <c r="A46" s="3"/>
      <c r="E46" s="2"/>
      <c r="G46" s="3"/>
      <c r="H46" s="2"/>
    </row>
    <row r="47" spans="1:8" ht="12.5" x14ac:dyDescent="0.25">
      <c r="A47" s="3"/>
      <c r="E47" s="3"/>
      <c r="H47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7C2B-3CC5-49A5-9703-065393FC3551}">
  <sheetPr>
    <outlinePr summaryBelow="0" summaryRight="0"/>
  </sheetPr>
  <dimension ref="A1:L46"/>
  <sheetViews>
    <sheetView zoomScale="50" zoomScaleNormal="50" workbookViewId="0">
      <selection activeCell="G1" sqref="G1:G104857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E1" s="3"/>
      <c r="G1" s="3">
        <v>2016</v>
      </c>
    </row>
    <row r="3" spans="1:12" ht="15.75" customHeight="1" x14ac:dyDescent="0.25">
      <c r="A3" s="3" t="s">
        <v>15</v>
      </c>
      <c r="E3" s="3"/>
      <c r="G3" s="3">
        <v>386</v>
      </c>
      <c r="I3" s="3"/>
      <c r="J3" s="10"/>
      <c r="K3" s="3"/>
      <c r="L3" s="9"/>
    </row>
    <row r="4" spans="1:12" ht="15.75" customHeight="1" x14ac:dyDescent="0.25">
      <c r="A4" s="3" t="s">
        <v>31</v>
      </c>
      <c r="E4" s="2"/>
      <c r="G4" s="2">
        <v>61940</v>
      </c>
      <c r="I4" s="3"/>
      <c r="J4" s="10"/>
      <c r="K4" s="3"/>
      <c r="L4" s="9"/>
    </row>
    <row r="5" spans="1:12" ht="15.75" customHeight="1" x14ac:dyDescent="0.25">
      <c r="A5" s="3" t="s">
        <v>12</v>
      </c>
      <c r="E5" s="2"/>
      <c r="G5" s="2">
        <v>236427</v>
      </c>
      <c r="I5" s="3"/>
      <c r="J5" s="10"/>
      <c r="K5" s="3"/>
      <c r="L5" s="9"/>
    </row>
    <row r="6" spans="1:12" ht="15.75" customHeight="1" x14ac:dyDescent="0.25">
      <c r="A6" s="3" t="s">
        <v>59</v>
      </c>
      <c r="E6" s="2"/>
      <c r="G6" s="2">
        <v>44091</v>
      </c>
      <c r="I6" s="3"/>
      <c r="J6" s="10"/>
      <c r="K6" s="3"/>
      <c r="L6" s="9"/>
    </row>
    <row r="7" spans="1:12" ht="15.75" customHeight="1" x14ac:dyDescent="0.25">
      <c r="A7" s="3" t="s">
        <v>60</v>
      </c>
      <c r="E7" s="2"/>
      <c r="G7" s="3" t="s">
        <v>32</v>
      </c>
    </row>
    <row r="8" spans="1:12" ht="15.75" customHeight="1" x14ac:dyDescent="0.25">
      <c r="A8" s="3" t="s">
        <v>47</v>
      </c>
      <c r="E8" s="2"/>
      <c r="G8" s="2">
        <v>50273</v>
      </c>
    </row>
    <row r="9" spans="1:12" ht="15.75" customHeight="1" x14ac:dyDescent="0.25">
      <c r="A9" s="3" t="s">
        <v>19</v>
      </c>
      <c r="E9" s="2"/>
      <c r="G9" s="2">
        <v>160130</v>
      </c>
    </row>
    <row r="10" spans="1:12" ht="15.75" customHeight="1" x14ac:dyDescent="0.25">
      <c r="A10" s="3" t="s">
        <v>11</v>
      </c>
      <c r="E10" s="2"/>
      <c r="G10" s="2">
        <v>982495</v>
      </c>
    </row>
    <row r="11" spans="1:12" ht="15.75" customHeight="1" x14ac:dyDescent="0.25">
      <c r="A11" s="3" t="s">
        <v>8</v>
      </c>
      <c r="E11" s="2"/>
      <c r="G11" s="2">
        <v>968135</v>
      </c>
    </row>
    <row r="12" spans="1:12" ht="15.75" customHeight="1" x14ac:dyDescent="0.25">
      <c r="A12" s="3" t="s">
        <v>20</v>
      </c>
      <c r="E12" s="2"/>
      <c r="G12" s="2">
        <v>146285</v>
      </c>
    </row>
    <row r="13" spans="1:12" ht="15.75" customHeight="1" x14ac:dyDescent="0.25">
      <c r="A13" s="3" t="s">
        <v>10</v>
      </c>
      <c r="E13" s="2"/>
      <c r="G13" s="2">
        <v>547187</v>
      </c>
    </row>
    <row r="14" spans="1:12" ht="15.75" customHeight="1" x14ac:dyDescent="0.25">
      <c r="A14" s="3" t="s">
        <v>4</v>
      </c>
      <c r="E14" s="2"/>
      <c r="G14" s="2">
        <v>711878</v>
      </c>
    </row>
    <row r="15" spans="1:12" ht="15.75" customHeight="1" x14ac:dyDescent="0.25">
      <c r="A15" s="3" t="s">
        <v>56</v>
      </c>
      <c r="E15" s="2"/>
      <c r="G15" s="3">
        <v>452</v>
      </c>
    </row>
    <row r="16" spans="1:12" ht="15.75" customHeight="1" x14ac:dyDescent="0.25">
      <c r="A16" s="3" t="s">
        <v>29</v>
      </c>
      <c r="E16" s="3"/>
      <c r="G16" s="2">
        <v>5131</v>
      </c>
    </row>
    <row r="17" spans="1:7" ht="15.75" customHeight="1" x14ac:dyDescent="0.25">
      <c r="A17" s="3" t="s">
        <v>55</v>
      </c>
      <c r="E17" s="2"/>
      <c r="G17" s="2">
        <v>794388</v>
      </c>
    </row>
    <row r="18" spans="1:7" ht="15.75" customHeight="1" x14ac:dyDescent="0.25">
      <c r="A18" s="3" t="s">
        <v>16</v>
      </c>
      <c r="E18" s="2"/>
      <c r="G18" s="2">
        <v>312177</v>
      </c>
    </row>
    <row r="19" spans="1:7" ht="15.75" customHeight="1" x14ac:dyDescent="0.25">
      <c r="A19" s="3" t="s">
        <v>25</v>
      </c>
      <c r="E19" s="2"/>
      <c r="G19" s="2">
        <v>47460</v>
      </c>
    </row>
    <row r="20" spans="1:7" ht="15.75" customHeight="1" x14ac:dyDescent="0.25">
      <c r="A20" s="3" t="s">
        <v>52</v>
      </c>
      <c r="E20" s="2"/>
      <c r="G20" s="2">
        <v>11963</v>
      </c>
    </row>
    <row r="21" spans="1:7" ht="12.5" x14ac:dyDescent="0.25">
      <c r="A21" s="3" t="s">
        <v>48</v>
      </c>
      <c r="E21" s="2"/>
      <c r="G21" s="2">
        <v>41949</v>
      </c>
    </row>
    <row r="22" spans="1:7" ht="12.5" x14ac:dyDescent="0.25">
      <c r="A22" s="3" t="s">
        <v>49</v>
      </c>
      <c r="E22" s="2"/>
      <c r="G22" s="2">
        <v>20163</v>
      </c>
    </row>
    <row r="23" spans="1:7" ht="12.5" x14ac:dyDescent="0.25">
      <c r="A23" s="3" t="s">
        <v>2</v>
      </c>
      <c r="E23" s="2"/>
      <c r="G23" s="2">
        <v>548687</v>
      </c>
    </row>
    <row r="24" spans="1:7" ht="12.5" x14ac:dyDescent="0.25">
      <c r="A24" s="3" t="s">
        <v>26</v>
      </c>
      <c r="E24" s="2"/>
      <c r="G24" s="2">
        <v>47495</v>
      </c>
    </row>
    <row r="25" spans="1:7" ht="12.5" x14ac:dyDescent="0.25">
      <c r="A25" s="3" t="s">
        <v>23</v>
      </c>
      <c r="E25" s="2"/>
      <c r="G25" s="2">
        <v>164248</v>
      </c>
    </row>
    <row r="26" spans="1:7" ht="12.5" x14ac:dyDescent="0.25">
      <c r="A26" s="3" t="s">
        <v>22</v>
      </c>
      <c r="E26" s="2"/>
      <c r="G26" s="2">
        <v>169970</v>
      </c>
    </row>
    <row r="27" spans="1:7" ht="12.5" x14ac:dyDescent="0.25">
      <c r="A27" s="3" t="s">
        <v>61</v>
      </c>
      <c r="E27" s="3"/>
      <c r="G27" s="3" t="s">
        <v>32</v>
      </c>
    </row>
    <row r="28" spans="1:7" ht="12.5" x14ac:dyDescent="0.25">
      <c r="A28" s="4" t="s">
        <v>86</v>
      </c>
      <c r="E28" s="2"/>
      <c r="G28" s="2">
        <v>6073310</v>
      </c>
    </row>
    <row r="38" spans="1:7" ht="12.5" x14ac:dyDescent="0.25">
      <c r="A38" s="3"/>
      <c r="B38" s="3"/>
      <c r="D38" s="3"/>
      <c r="E38" s="3"/>
      <c r="F38" s="3"/>
      <c r="G38" s="3"/>
    </row>
    <row r="39" spans="1:7" ht="12.5" x14ac:dyDescent="0.25">
      <c r="E39" s="3"/>
      <c r="G39" s="3"/>
    </row>
    <row r="41" spans="1:7" ht="12.5" x14ac:dyDescent="0.25">
      <c r="A41" s="3"/>
      <c r="E41" s="2"/>
      <c r="G41" s="2"/>
    </row>
    <row r="42" spans="1:7" ht="12.5" x14ac:dyDescent="0.25">
      <c r="A42" s="3"/>
      <c r="E42" s="2"/>
      <c r="G42" s="2"/>
    </row>
    <row r="43" spans="1:7" ht="12.5" x14ac:dyDescent="0.25">
      <c r="A43" s="3"/>
      <c r="E43" s="2"/>
      <c r="G43" s="2"/>
    </row>
    <row r="44" spans="1:7" ht="12.5" x14ac:dyDescent="0.25">
      <c r="A44" s="3"/>
      <c r="E44" s="2"/>
      <c r="G44" s="2"/>
    </row>
    <row r="45" spans="1:7" ht="12.5" x14ac:dyDescent="0.25">
      <c r="A45" s="3"/>
      <c r="E45" s="2"/>
      <c r="G45" s="2"/>
    </row>
    <row r="46" spans="1:7" ht="12.5" x14ac:dyDescent="0.25">
      <c r="A46" s="3"/>
      <c r="E46" s="3"/>
      <c r="G46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59A2-2C11-42C2-9A80-AF58BD96564F}">
  <sheetPr>
    <outlinePr summaryBelow="0" summaryRight="0"/>
  </sheetPr>
  <dimension ref="A1:L47"/>
  <sheetViews>
    <sheetView zoomScale="50" zoomScaleNormal="50" workbookViewId="0">
      <selection activeCell="F1" sqref="F1:F104857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E1" s="3"/>
      <c r="F1" s="3">
        <v>2015</v>
      </c>
    </row>
    <row r="3" spans="1:12" ht="15.75" customHeight="1" x14ac:dyDescent="0.25">
      <c r="A3" s="3" t="s">
        <v>31</v>
      </c>
      <c r="E3" s="2"/>
      <c r="F3" s="2">
        <v>64035</v>
      </c>
      <c r="I3" s="3"/>
      <c r="J3" s="10"/>
      <c r="K3" s="3"/>
      <c r="L3" s="9"/>
    </row>
    <row r="4" spans="1:12" ht="15.75" customHeight="1" x14ac:dyDescent="0.25">
      <c r="A4" s="3" t="s">
        <v>12</v>
      </c>
      <c r="E4" s="2"/>
      <c r="F4" s="2">
        <v>202964</v>
      </c>
      <c r="I4" s="3"/>
      <c r="J4" s="10"/>
      <c r="K4" s="3"/>
      <c r="L4" s="9"/>
    </row>
    <row r="5" spans="1:12" ht="15.75" customHeight="1" x14ac:dyDescent="0.25">
      <c r="A5" s="3" t="s">
        <v>59</v>
      </c>
      <c r="E5" s="2"/>
      <c r="F5" s="2">
        <v>56796</v>
      </c>
      <c r="I5" s="3"/>
      <c r="J5" s="10"/>
      <c r="K5" s="3"/>
      <c r="L5" s="9"/>
    </row>
    <row r="6" spans="1:12" ht="15.75" customHeight="1" x14ac:dyDescent="0.25">
      <c r="A6" s="3" t="s">
        <v>60</v>
      </c>
      <c r="E6" s="2"/>
      <c r="F6" s="2">
        <v>4559</v>
      </c>
      <c r="I6" s="3"/>
      <c r="J6" s="10"/>
      <c r="K6" s="3"/>
      <c r="L6" s="9"/>
    </row>
    <row r="7" spans="1:12" ht="15.75" customHeight="1" x14ac:dyDescent="0.25">
      <c r="A7" s="3" t="s">
        <v>47</v>
      </c>
      <c r="E7" s="2"/>
      <c r="F7" s="2">
        <v>85161</v>
      </c>
    </row>
    <row r="8" spans="1:12" ht="15.75" customHeight="1" x14ac:dyDescent="0.25">
      <c r="A8" s="3" t="s">
        <v>19</v>
      </c>
      <c r="E8" s="2"/>
      <c r="F8" s="2">
        <v>192841</v>
      </c>
    </row>
    <row r="9" spans="1:12" ht="15.75" customHeight="1" x14ac:dyDescent="0.25">
      <c r="A9" s="3" t="s">
        <v>11</v>
      </c>
      <c r="E9" s="2"/>
      <c r="F9" s="2">
        <v>1095553</v>
      </c>
    </row>
    <row r="10" spans="1:12" ht="15.75" customHeight="1" x14ac:dyDescent="0.25">
      <c r="A10" s="3" t="s">
        <v>8</v>
      </c>
      <c r="E10" s="2"/>
      <c r="F10" s="2">
        <v>844907</v>
      </c>
    </row>
    <row r="11" spans="1:12" ht="15.75" customHeight="1" x14ac:dyDescent="0.25">
      <c r="A11" s="3" t="s">
        <v>20</v>
      </c>
      <c r="E11" s="2"/>
      <c r="F11" s="2">
        <v>103573</v>
      </c>
    </row>
    <row r="12" spans="1:12" ht="15.75" customHeight="1" x14ac:dyDescent="0.25">
      <c r="A12" s="3" t="s">
        <v>10</v>
      </c>
      <c r="E12" s="2"/>
      <c r="F12" s="2">
        <v>462748</v>
      </c>
    </row>
    <row r="13" spans="1:12" ht="15.75" customHeight="1" x14ac:dyDescent="0.25">
      <c r="A13" s="3" t="s">
        <v>4</v>
      </c>
      <c r="E13" s="2"/>
      <c r="F13" s="2">
        <v>724018</v>
      </c>
    </row>
    <row r="14" spans="1:12" ht="15.75" customHeight="1" x14ac:dyDescent="0.25">
      <c r="A14" s="3" t="s">
        <v>56</v>
      </c>
      <c r="E14" s="2"/>
      <c r="F14" s="2">
        <v>2924</v>
      </c>
    </row>
    <row r="15" spans="1:12" ht="15.75" customHeight="1" x14ac:dyDescent="0.25">
      <c r="A15" s="3" t="s">
        <v>55</v>
      </c>
      <c r="E15" s="2"/>
      <c r="F15" s="2">
        <v>754546</v>
      </c>
    </row>
    <row r="16" spans="1:12" ht="15.75" customHeight="1" x14ac:dyDescent="0.25">
      <c r="A16" s="3" t="s">
        <v>16</v>
      </c>
      <c r="E16" s="2"/>
      <c r="F16" s="2">
        <v>279583</v>
      </c>
    </row>
    <row r="17" spans="1:6" ht="15.75" customHeight="1" x14ac:dyDescent="0.25">
      <c r="A17" s="3" t="s">
        <v>25</v>
      </c>
      <c r="E17" s="2"/>
      <c r="F17" s="2">
        <v>75397</v>
      </c>
    </row>
    <row r="18" spans="1:6" ht="15.75" customHeight="1" x14ac:dyDescent="0.25">
      <c r="A18" s="3" t="s">
        <v>52</v>
      </c>
      <c r="E18" s="2"/>
      <c r="F18" s="2">
        <v>16251</v>
      </c>
    </row>
    <row r="19" spans="1:6" ht="15.75" customHeight="1" x14ac:dyDescent="0.25">
      <c r="A19" s="3" t="s">
        <v>48</v>
      </c>
      <c r="E19" s="2"/>
      <c r="F19" s="2">
        <v>53423</v>
      </c>
    </row>
    <row r="20" spans="1:6" ht="15.75" customHeight="1" x14ac:dyDescent="0.25">
      <c r="A20" s="3" t="s">
        <v>49</v>
      </c>
      <c r="E20" s="2"/>
      <c r="F20" s="2">
        <v>24691</v>
      </c>
    </row>
    <row r="21" spans="1:6" ht="12.5" x14ac:dyDescent="0.25">
      <c r="A21" s="3" t="s">
        <v>2</v>
      </c>
      <c r="E21" s="2"/>
      <c r="F21" s="2">
        <v>501712</v>
      </c>
    </row>
    <row r="22" spans="1:6" ht="12.5" x14ac:dyDescent="0.25">
      <c r="A22" s="3" t="s">
        <v>26</v>
      </c>
      <c r="E22" s="2"/>
      <c r="F22" s="2">
        <v>59190</v>
      </c>
    </row>
    <row r="23" spans="1:6" ht="12.5" x14ac:dyDescent="0.25">
      <c r="A23" s="3" t="s">
        <v>23</v>
      </c>
      <c r="E23" s="2"/>
      <c r="F23" s="2">
        <v>120507</v>
      </c>
    </row>
    <row r="24" spans="1:6" ht="12.5" x14ac:dyDescent="0.25">
      <c r="A24" s="3" t="s">
        <v>22</v>
      </c>
      <c r="E24" s="2"/>
      <c r="F24" s="2">
        <v>172345</v>
      </c>
    </row>
    <row r="25" spans="1:6" ht="12.5" x14ac:dyDescent="0.25">
      <c r="A25" s="3" t="s">
        <v>61</v>
      </c>
      <c r="E25" s="3"/>
      <c r="F25" s="3">
        <v>59</v>
      </c>
    </row>
    <row r="26" spans="1:6" ht="12.5" x14ac:dyDescent="0.25">
      <c r="A26" s="4" t="s">
        <v>86</v>
      </c>
      <c r="E26" s="2"/>
      <c r="F26" s="2">
        <v>5897783</v>
      </c>
    </row>
    <row r="39" spans="1:7" ht="12.5" x14ac:dyDescent="0.25">
      <c r="A39" s="3"/>
      <c r="B39" s="3"/>
      <c r="D39" s="3"/>
      <c r="E39" s="3"/>
      <c r="F39" s="3"/>
      <c r="G39" s="3"/>
    </row>
    <row r="40" spans="1:7" ht="12.5" x14ac:dyDescent="0.25">
      <c r="E40" s="3"/>
      <c r="F40" s="3"/>
      <c r="G40" s="3"/>
    </row>
    <row r="42" spans="1:7" ht="12.5" x14ac:dyDescent="0.25">
      <c r="A42" s="3"/>
      <c r="E42" s="2"/>
      <c r="F42" s="2"/>
      <c r="G42" s="3"/>
    </row>
    <row r="43" spans="1:7" ht="12.5" x14ac:dyDescent="0.25">
      <c r="A43" s="3"/>
      <c r="E43" s="2"/>
      <c r="F43" s="2"/>
      <c r="G43" s="3"/>
    </row>
    <row r="44" spans="1:7" ht="12.5" x14ac:dyDescent="0.25">
      <c r="A44" s="3"/>
      <c r="E44" s="2"/>
      <c r="F44" s="2"/>
      <c r="G44" s="3"/>
    </row>
    <row r="45" spans="1:7" ht="12.5" x14ac:dyDescent="0.25">
      <c r="A45" s="3"/>
      <c r="E45" s="2"/>
      <c r="F45" s="2"/>
      <c r="G45" s="3"/>
    </row>
    <row r="46" spans="1:7" ht="12.5" x14ac:dyDescent="0.25">
      <c r="A46" s="3"/>
      <c r="E46" s="2"/>
      <c r="F46" s="2"/>
      <c r="G46" s="3"/>
    </row>
    <row r="47" spans="1:7" ht="12.5" x14ac:dyDescent="0.25">
      <c r="A47" s="3"/>
      <c r="E47" s="3"/>
      <c r="F47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EAF2-83A1-44C2-A117-FCE3DF06AA81}">
  <sheetPr>
    <outlinePr summaryBelow="0" summaryRight="0"/>
  </sheetPr>
  <dimension ref="A1:L47"/>
  <sheetViews>
    <sheetView zoomScale="50" zoomScaleNormal="50" workbookViewId="0">
      <selection activeCell="E1" sqref="E1:E104857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E1" s="3">
        <v>2014</v>
      </c>
    </row>
    <row r="3" spans="1:12" ht="15.75" customHeight="1" x14ac:dyDescent="0.25">
      <c r="A3" s="3" t="s">
        <v>31</v>
      </c>
      <c r="E3" s="2">
        <v>91464</v>
      </c>
      <c r="I3" s="3"/>
      <c r="J3" s="10"/>
      <c r="K3" s="3"/>
      <c r="L3" s="9"/>
    </row>
    <row r="4" spans="1:12" ht="15.75" customHeight="1" x14ac:dyDescent="0.25">
      <c r="A4" s="3" t="s">
        <v>12</v>
      </c>
      <c r="E4" s="2">
        <v>226006</v>
      </c>
      <c r="I4" s="3"/>
      <c r="J4" s="10"/>
      <c r="K4" s="3"/>
      <c r="L4" s="9"/>
    </row>
    <row r="5" spans="1:12" ht="15.75" customHeight="1" x14ac:dyDescent="0.25">
      <c r="A5" s="3" t="s">
        <v>59</v>
      </c>
      <c r="E5" s="2">
        <v>85591</v>
      </c>
      <c r="I5" s="3"/>
      <c r="J5" s="10"/>
      <c r="K5" s="3"/>
      <c r="L5" s="9"/>
    </row>
    <row r="6" spans="1:12" ht="15.75" customHeight="1" x14ac:dyDescent="0.25">
      <c r="A6" s="3" t="s">
        <v>60</v>
      </c>
      <c r="E6" s="2">
        <v>6567</v>
      </c>
      <c r="I6" s="3"/>
      <c r="J6" s="10"/>
      <c r="K6" s="3"/>
      <c r="L6" s="9"/>
    </row>
    <row r="7" spans="1:12" ht="15.75" customHeight="1" x14ac:dyDescent="0.25">
      <c r="A7" s="3" t="s">
        <v>47</v>
      </c>
      <c r="E7" s="2">
        <v>106991</v>
      </c>
    </row>
    <row r="8" spans="1:12" ht="15.75" customHeight="1" x14ac:dyDescent="0.25">
      <c r="A8" s="3" t="s">
        <v>19</v>
      </c>
      <c r="E8" s="2">
        <v>300629</v>
      </c>
    </row>
    <row r="9" spans="1:12" ht="15.75" customHeight="1" x14ac:dyDescent="0.25">
      <c r="A9" s="3" t="s">
        <v>11</v>
      </c>
      <c r="E9" s="2">
        <v>1011124</v>
      </c>
    </row>
    <row r="10" spans="1:12" ht="15.75" customHeight="1" x14ac:dyDescent="0.25">
      <c r="A10" s="3" t="s">
        <v>8</v>
      </c>
      <c r="E10" s="2">
        <v>926277</v>
      </c>
    </row>
    <row r="11" spans="1:12" ht="15.75" customHeight="1" x14ac:dyDescent="0.25">
      <c r="A11" s="3" t="s">
        <v>20</v>
      </c>
      <c r="E11" s="2">
        <v>3080</v>
      </c>
    </row>
    <row r="12" spans="1:12" ht="15.75" customHeight="1" x14ac:dyDescent="0.25">
      <c r="A12" s="3" t="s">
        <v>10</v>
      </c>
      <c r="E12" s="2">
        <v>481740</v>
      </c>
    </row>
    <row r="13" spans="1:12" ht="15.75" customHeight="1" x14ac:dyDescent="0.25">
      <c r="A13" s="3" t="s">
        <v>4</v>
      </c>
      <c r="E13" s="2">
        <v>747583</v>
      </c>
    </row>
    <row r="14" spans="1:12" ht="15.75" customHeight="1" x14ac:dyDescent="0.25">
      <c r="A14" s="3" t="s">
        <v>56</v>
      </c>
      <c r="E14" s="2">
        <v>4061</v>
      </c>
    </row>
    <row r="15" spans="1:12" ht="15.75" customHeight="1" x14ac:dyDescent="0.25">
      <c r="A15" s="3" t="s">
        <v>55</v>
      </c>
      <c r="E15" s="2">
        <v>753754</v>
      </c>
    </row>
    <row r="16" spans="1:12" ht="15.75" customHeight="1" x14ac:dyDescent="0.25">
      <c r="A16" s="3" t="s">
        <v>16</v>
      </c>
      <c r="E16" s="2">
        <v>295485</v>
      </c>
    </row>
    <row r="17" spans="1:5" ht="15.75" customHeight="1" x14ac:dyDescent="0.25">
      <c r="A17" s="3" t="s">
        <v>25</v>
      </c>
      <c r="E17" s="2">
        <v>96420</v>
      </c>
    </row>
    <row r="18" spans="1:5" ht="15.75" customHeight="1" x14ac:dyDescent="0.25">
      <c r="A18" s="3" t="s">
        <v>52</v>
      </c>
      <c r="E18" s="2">
        <v>23573</v>
      </c>
    </row>
    <row r="19" spans="1:5" ht="15.75" customHeight="1" x14ac:dyDescent="0.25">
      <c r="A19" s="3" t="s">
        <v>48</v>
      </c>
      <c r="E19" s="2">
        <v>49498</v>
      </c>
    </row>
    <row r="20" spans="1:5" ht="15.75" customHeight="1" x14ac:dyDescent="0.25">
      <c r="A20" s="3" t="s">
        <v>49</v>
      </c>
      <c r="E20" s="2">
        <v>23332</v>
      </c>
    </row>
    <row r="21" spans="1:5" ht="12.5" x14ac:dyDescent="0.25">
      <c r="A21" s="3" t="s">
        <v>2</v>
      </c>
      <c r="E21" s="2">
        <v>515349</v>
      </c>
    </row>
    <row r="22" spans="1:5" ht="12.5" x14ac:dyDescent="0.25">
      <c r="A22" s="3" t="s">
        <v>26</v>
      </c>
      <c r="E22" s="2">
        <v>63741</v>
      </c>
    </row>
    <row r="23" spans="1:5" ht="12.5" x14ac:dyDescent="0.25">
      <c r="A23" s="3" t="s">
        <v>23</v>
      </c>
      <c r="E23" s="2">
        <v>126567</v>
      </c>
    </row>
    <row r="24" spans="1:5" ht="12.5" x14ac:dyDescent="0.25">
      <c r="A24" s="3" t="s">
        <v>22</v>
      </c>
      <c r="E24" s="2">
        <v>217278</v>
      </c>
    </row>
    <row r="25" spans="1:5" ht="12.5" x14ac:dyDescent="0.25">
      <c r="A25" s="3" t="s">
        <v>61</v>
      </c>
      <c r="E25" s="3">
        <v>106</v>
      </c>
    </row>
    <row r="26" spans="1:5" ht="12.5" x14ac:dyDescent="0.25">
      <c r="A26" s="4" t="s">
        <v>86</v>
      </c>
      <c r="E26" s="2">
        <v>6156216</v>
      </c>
    </row>
    <row r="39" spans="1:7" ht="12.5" x14ac:dyDescent="0.25">
      <c r="A39" s="3"/>
      <c r="B39" s="3"/>
      <c r="E39" s="3"/>
    </row>
    <row r="40" spans="1:7" ht="12.5" x14ac:dyDescent="0.25">
      <c r="E40" s="3"/>
      <c r="G40" s="3"/>
    </row>
    <row r="42" spans="1:7" ht="12.5" x14ac:dyDescent="0.25">
      <c r="A42" s="3"/>
      <c r="E42" s="2"/>
      <c r="G42" s="3"/>
    </row>
    <row r="43" spans="1:7" ht="12.5" x14ac:dyDescent="0.25">
      <c r="A43" s="3"/>
      <c r="E43" s="2"/>
      <c r="G43" s="3"/>
    </row>
    <row r="44" spans="1:7" ht="12.5" x14ac:dyDescent="0.25">
      <c r="A44" s="3"/>
      <c r="E44" s="2"/>
      <c r="G44" s="3"/>
    </row>
    <row r="45" spans="1:7" ht="12.5" x14ac:dyDescent="0.25">
      <c r="A45" s="3"/>
      <c r="E45" s="2"/>
      <c r="G45" s="3"/>
    </row>
    <row r="46" spans="1:7" ht="12.5" x14ac:dyDescent="0.25">
      <c r="A46" s="3"/>
      <c r="E46" s="2"/>
      <c r="G46" s="3"/>
    </row>
    <row r="47" spans="1:7" ht="12.5" x14ac:dyDescent="0.25">
      <c r="A47" s="3"/>
      <c r="E4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48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2019</v>
      </c>
      <c r="E2" s="1">
        <v>2018</v>
      </c>
    </row>
    <row r="4" spans="1:12" ht="15.75" customHeight="1" x14ac:dyDescent="0.25">
      <c r="A4" s="1" t="s">
        <v>24</v>
      </c>
      <c r="C4" s="2">
        <v>51868</v>
      </c>
      <c r="E4" s="2">
        <v>49735</v>
      </c>
      <c r="I4" s="1" t="s">
        <v>3</v>
      </c>
      <c r="J4" s="10">
        <v>0.30399999999999999</v>
      </c>
      <c r="K4" s="1"/>
      <c r="L4" s="9"/>
    </row>
    <row r="5" spans="1:12" ht="15.75" customHeight="1" x14ac:dyDescent="0.25">
      <c r="A5" s="1" t="s">
        <v>15</v>
      </c>
      <c r="C5" s="2">
        <v>183648</v>
      </c>
      <c r="E5" s="2">
        <v>166034</v>
      </c>
      <c r="I5" s="1" t="s">
        <v>5</v>
      </c>
      <c r="J5" s="10">
        <v>0.09</v>
      </c>
      <c r="K5" s="1"/>
      <c r="L5" s="9"/>
    </row>
    <row r="6" spans="1:12" ht="15.75" customHeight="1" x14ac:dyDescent="0.25">
      <c r="A6" s="1" t="s">
        <v>31</v>
      </c>
      <c r="C6" s="2">
        <v>20580</v>
      </c>
      <c r="E6" s="2">
        <v>37846</v>
      </c>
      <c r="I6" s="1" t="s">
        <v>7</v>
      </c>
      <c r="J6" s="10">
        <v>7.8E-2</v>
      </c>
      <c r="K6" s="1"/>
      <c r="L6" s="9"/>
    </row>
    <row r="7" spans="1:12" ht="15.75" customHeight="1" x14ac:dyDescent="0.25">
      <c r="A7" s="1" t="s">
        <v>12</v>
      </c>
      <c r="C7" s="2">
        <v>345077</v>
      </c>
      <c r="E7" s="2">
        <v>269390</v>
      </c>
      <c r="I7" s="1" t="s">
        <v>9</v>
      </c>
      <c r="J7" s="10">
        <v>0.52700000000000002</v>
      </c>
      <c r="K7" s="1"/>
      <c r="L7" s="9"/>
    </row>
    <row r="8" spans="1:12" ht="15.75" customHeight="1" x14ac:dyDescent="0.25">
      <c r="A8" s="1" t="s">
        <v>47</v>
      </c>
      <c r="C8" s="2">
        <v>43675</v>
      </c>
      <c r="E8" s="2">
        <v>40596</v>
      </c>
    </row>
    <row r="9" spans="1:12" ht="15.75" customHeight="1" x14ac:dyDescent="0.25">
      <c r="A9" s="1" t="s">
        <v>19</v>
      </c>
      <c r="C9" s="2">
        <v>151241</v>
      </c>
      <c r="E9" s="2">
        <v>156410</v>
      </c>
    </row>
    <row r="10" spans="1:12" ht="15.75" customHeight="1" x14ac:dyDescent="0.25">
      <c r="A10" s="1" t="s">
        <v>11</v>
      </c>
      <c r="C10" s="2">
        <v>679351</v>
      </c>
      <c r="E10" s="2">
        <v>805752</v>
      </c>
    </row>
    <row r="11" spans="1:12" ht="15.75" customHeight="1" x14ac:dyDescent="0.25">
      <c r="A11" s="1" t="s">
        <v>21</v>
      </c>
      <c r="C11" s="3">
        <v>50</v>
      </c>
      <c r="E11" s="3" t="s">
        <v>32</v>
      </c>
    </row>
    <row r="12" spans="1:12" ht="15.75" customHeight="1" x14ac:dyDescent="0.25">
      <c r="A12" s="1" t="s">
        <v>8</v>
      </c>
      <c r="C12" s="2">
        <v>610327</v>
      </c>
      <c r="E12" s="2">
        <v>770447</v>
      </c>
    </row>
    <row r="13" spans="1:12" ht="15.75" customHeight="1" x14ac:dyDescent="0.25">
      <c r="A13" s="1" t="s">
        <v>20</v>
      </c>
      <c r="C13" s="2">
        <v>92903</v>
      </c>
      <c r="E13" s="2">
        <v>141076</v>
      </c>
    </row>
    <row r="14" spans="1:12" ht="15.75" customHeight="1" x14ac:dyDescent="0.25">
      <c r="A14" s="1" t="s">
        <v>10</v>
      </c>
      <c r="C14" s="2">
        <v>514698</v>
      </c>
      <c r="E14" s="2">
        <v>513556</v>
      </c>
    </row>
    <row r="15" spans="1:12" ht="15.75" customHeight="1" x14ac:dyDescent="0.25">
      <c r="A15" s="1" t="s">
        <v>4</v>
      </c>
      <c r="C15" s="2">
        <v>543706</v>
      </c>
      <c r="E15" s="2">
        <v>656249</v>
      </c>
    </row>
    <row r="16" spans="1:12" ht="15.75" customHeight="1" x14ac:dyDescent="0.25">
      <c r="A16" s="1" t="s">
        <v>29</v>
      </c>
      <c r="C16" s="2">
        <v>13750</v>
      </c>
      <c r="E16" s="2">
        <v>24102</v>
      </c>
    </row>
    <row r="17" spans="1:5" ht="15.75" customHeight="1" x14ac:dyDescent="0.25">
      <c r="A17" s="1" t="s">
        <v>6</v>
      </c>
      <c r="C17" s="2">
        <v>706052</v>
      </c>
      <c r="E17" s="2">
        <v>855179</v>
      </c>
    </row>
    <row r="18" spans="1:5" ht="15.75" customHeight="1" x14ac:dyDescent="0.25">
      <c r="A18" s="1" t="s">
        <v>16</v>
      </c>
      <c r="C18" s="2">
        <v>244132</v>
      </c>
      <c r="E18" s="2">
        <v>272080</v>
      </c>
    </row>
    <row r="19" spans="1:5" ht="15.75" customHeight="1" x14ac:dyDescent="0.25">
      <c r="A19" s="1" t="s">
        <v>25</v>
      </c>
      <c r="C19" s="2">
        <v>54941</v>
      </c>
      <c r="E19" s="2">
        <v>59233</v>
      </c>
    </row>
    <row r="20" spans="1:5" ht="15.75" customHeight="1" x14ac:dyDescent="0.25">
      <c r="A20" s="1" t="s">
        <v>48</v>
      </c>
      <c r="C20" s="2">
        <v>25681</v>
      </c>
      <c r="E20" s="2">
        <v>30459</v>
      </c>
    </row>
    <row r="21" spans="1:5" ht="15.75" customHeight="1" x14ac:dyDescent="0.25">
      <c r="A21" s="1" t="s">
        <v>49</v>
      </c>
      <c r="C21" s="3">
        <v>600</v>
      </c>
      <c r="E21" s="2">
        <v>16356</v>
      </c>
    </row>
    <row r="22" spans="1:5" ht="12.5" x14ac:dyDescent="0.25">
      <c r="A22" s="1" t="s">
        <v>13</v>
      </c>
      <c r="C22" s="2">
        <v>274071</v>
      </c>
      <c r="E22" s="3" t="s">
        <v>32</v>
      </c>
    </row>
    <row r="23" spans="1:5" ht="12.5" x14ac:dyDescent="0.25">
      <c r="A23" s="1" t="s">
        <v>46</v>
      </c>
      <c r="C23" s="2">
        <v>136899</v>
      </c>
      <c r="E23" s="2">
        <v>26986</v>
      </c>
    </row>
    <row r="24" spans="1:5" ht="12.5" x14ac:dyDescent="0.25">
      <c r="A24" s="1" t="s">
        <v>2</v>
      </c>
      <c r="C24" s="2">
        <v>910926</v>
      </c>
      <c r="E24" s="2">
        <v>861331</v>
      </c>
    </row>
    <row r="25" spans="1:5" ht="12.5" x14ac:dyDescent="0.25">
      <c r="A25" s="1" t="s">
        <v>26</v>
      </c>
      <c r="C25" s="2">
        <v>52859</v>
      </c>
      <c r="E25" s="2">
        <v>40387</v>
      </c>
    </row>
    <row r="26" spans="1:5" ht="12.5" x14ac:dyDescent="0.25">
      <c r="A26" s="1" t="s">
        <v>23</v>
      </c>
      <c r="C26" s="2">
        <v>90366</v>
      </c>
      <c r="E26" s="2">
        <v>130417</v>
      </c>
    </row>
    <row r="27" spans="1:5" ht="12.5" x14ac:dyDescent="0.25">
      <c r="A27" s="1" t="s">
        <v>14</v>
      </c>
      <c r="C27" s="2">
        <v>328069</v>
      </c>
      <c r="E27" s="2">
        <v>236977</v>
      </c>
    </row>
    <row r="28" spans="1:5" ht="12.5" x14ac:dyDescent="0.25">
      <c r="A28" s="1" t="s">
        <v>22</v>
      </c>
      <c r="C28" s="2">
        <v>108676</v>
      </c>
      <c r="E28" s="2">
        <v>136512</v>
      </c>
    </row>
    <row r="29" spans="1:5" ht="12.5" x14ac:dyDescent="0.25">
      <c r="A29" s="4" t="s">
        <v>86</v>
      </c>
      <c r="C29" s="2">
        <v>6184146</v>
      </c>
      <c r="E29" s="2">
        <v>6297110</v>
      </c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C41" s="1"/>
      <c r="E41" s="1"/>
      <c r="G41" s="1"/>
    </row>
    <row r="43" spans="1:7" ht="12.5" x14ac:dyDescent="0.25">
      <c r="A43" s="1"/>
      <c r="C43" s="2"/>
      <c r="E43" s="2"/>
      <c r="G43" s="3"/>
    </row>
    <row r="44" spans="1:7" ht="12.5" x14ac:dyDescent="0.25">
      <c r="A44" s="1"/>
      <c r="C44" s="2"/>
      <c r="E44" s="2"/>
      <c r="G44" s="1"/>
    </row>
    <row r="45" spans="1:7" ht="12.5" x14ac:dyDescent="0.25">
      <c r="A45" s="1"/>
      <c r="C45" s="2"/>
      <c r="E45" s="2"/>
      <c r="G45" s="1"/>
    </row>
    <row r="46" spans="1:7" ht="12.5" x14ac:dyDescent="0.25">
      <c r="A46" s="1"/>
      <c r="C46" s="2"/>
      <c r="E46" s="2"/>
      <c r="G46" s="3"/>
    </row>
    <row r="47" spans="1:7" ht="12.5" x14ac:dyDescent="0.25">
      <c r="A47" s="1"/>
      <c r="C47" s="2"/>
      <c r="E47" s="2"/>
      <c r="G47" s="3"/>
    </row>
    <row r="48" spans="1:7" ht="12.5" x14ac:dyDescent="0.25">
      <c r="A48" s="1"/>
      <c r="C48" s="1"/>
      <c r="E48" s="1"/>
    </row>
  </sheetData>
  <sortState xmlns:xlrd2="http://schemas.microsoft.com/office/spreadsheetml/2017/richdata2" ref="A4:E28">
    <sortCondition ref="A4:A28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6AF8-3004-4671-82EF-733C2D05CC45}">
  <sheetPr>
    <outlinePr summaryBelow="0" summaryRight="0"/>
  </sheetPr>
  <dimension ref="A1:L41"/>
  <sheetViews>
    <sheetView zoomScale="50" zoomScaleNormal="50" workbookViewId="0">
      <selection activeCell="D1" sqref="D1:D104857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D1" s="3">
        <v>2013</v>
      </c>
      <c r="E1" s="3"/>
    </row>
    <row r="3" spans="1:12" ht="15.75" customHeight="1" x14ac:dyDescent="0.25">
      <c r="A3" s="3" t="s">
        <v>31</v>
      </c>
      <c r="D3" s="2">
        <v>109517</v>
      </c>
      <c r="E3" s="2"/>
      <c r="I3" s="3"/>
      <c r="J3" s="10"/>
      <c r="K3" s="3"/>
      <c r="L3" s="9"/>
    </row>
    <row r="4" spans="1:12" ht="15.75" customHeight="1" x14ac:dyDescent="0.25">
      <c r="A4" s="3" t="s">
        <v>60</v>
      </c>
      <c r="D4" s="2">
        <v>7651</v>
      </c>
      <c r="E4" s="2"/>
      <c r="I4" s="3"/>
      <c r="J4" s="10"/>
      <c r="K4" s="3"/>
      <c r="L4" s="9"/>
    </row>
    <row r="5" spans="1:12" ht="15.75" customHeight="1" x14ac:dyDescent="0.25">
      <c r="A5" s="3" t="s">
        <v>47</v>
      </c>
      <c r="D5" s="2">
        <v>164763</v>
      </c>
      <c r="E5" s="2"/>
      <c r="I5" s="3"/>
      <c r="J5" s="10"/>
      <c r="K5" s="3"/>
      <c r="L5" s="9"/>
    </row>
    <row r="6" spans="1:12" ht="15.75" customHeight="1" x14ac:dyDescent="0.25">
      <c r="A6" s="3" t="s">
        <v>19</v>
      </c>
      <c r="D6" s="2">
        <v>454725</v>
      </c>
      <c r="E6" s="2"/>
      <c r="I6" s="3"/>
      <c r="J6" s="10"/>
      <c r="K6" s="3"/>
      <c r="L6" s="9"/>
    </row>
    <row r="7" spans="1:12" ht="15.75" customHeight="1" x14ac:dyDescent="0.25">
      <c r="A7" s="3" t="s">
        <v>11</v>
      </c>
      <c r="D7" s="2">
        <v>824629</v>
      </c>
      <c r="E7" s="2"/>
    </row>
    <row r="8" spans="1:12" ht="15.75" customHeight="1" x14ac:dyDescent="0.25">
      <c r="A8" s="3" t="s">
        <v>73</v>
      </c>
      <c r="D8" s="2">
        <v>871413</v>
      </c>
      <c r="E8" s="2"/>
    </row>
    <row r="9" spans="1:12" ht="15.75" customHeight="1" x14ac:dyDescent="0.25">
      <c r="A9" s="3" t="s">
        <v>74</v>
      </c>
      <c r="D9" s="2">
        <v>727291</v>
      </c>
      <c r="E9" s="2"/>
    </row>
    <row r="10" spans="1:12" ht="15.75" customHeight="1" x14ac:dyDescent="0.25">
      <c r="A10" s="3" t="s">
        <v>77</v>
      </c>
      <c r="D10" s="3" t="s">
        <v>32</v>
      </c>
      <c r="E10" s="2"/>
    </row>
    <row r="11" spans="1:12" ht="15.75" customHeight="1" x14ac:dyDescent="0.25">
      <c r="A11" s="3" t="s">
        <v>75</v>
      </c>
      <c r="D11" s="2">
        <v>651027</v>
      </c>
      <c r="E11" s="2"/>
    </row>
    <row r="12" spans="1:12" ht="15.75" customHeight="1" x14ac:dyDescent="0.25">
      <c r="A12" s="3" t="s">
        <v>56</v>
      </c>
      <c r="D12" s="2">
        <v>5812</v>
      </c>
      <c r="E12" s="2"/>
    </row>
    <row r="13" spans="1:12" ht="15.75" customHeight="1" x14ac:dyDescent="0.25">
      <c r="A13" s="3" t="s">
        <v>55</v>
      </c>
      <c r="D13" s="2">
        <v>725291</v>
      </c>
      <c r="E13" s="2"/>
    </row>
    <row r="14" spans="1:12" ht="15.75" customHeight="1" x14ac:dyDescent="0.25">
      <c r="A14" s="3" t="s">
        <v>76</v>
      </c>
      <c r="D14" s="2">
        <v>456073</v>
      </c>
      <c r="E14" s="2"/>
    </row>
    <row r="15" spans="1:12" ht="15.75" customHeight="1" x14ac:dyDescent="0.25">
      <c r="A15" s="3" t="s">
        <v>52</v>
      </c>
      <c r="D15" s="2">
        <v>23400</v>
      </c>
      <c r="E15" s="2"/>
    </row>
    <row r="16" spans="1:12" ht="15.75" customHeight="1" x14ac:dyDescent="0.25">
      <c r="A16" s="3" t="s">
        <v>48</v>
      </c>
      <c r="D16" s="2">
        <v>40159</v>
      </c>
      <c r="E16" s="2"/>
    </row>
    <row r="17" spans="1:7" ht="15.75" customHeight="1" x14ac:dyDescent="0.25">
      <c r="A17" s="3" t="s">
        <v>49</v>
      </c>
      <c r="D17" s="2">
        <v>39674</v>
      </c>
      <c r="E17" s="2"/>
    </row>
    <row r="18" spans="1:7" ht="15.75" customHeight="1" x14ac:dyDescent="0.25">
      <c r="A18" s="3" t="s">
        <v>2</v>
      </c>
      <c r="D18" s="2">
        <v>472958</v>
      </c>
      <c r="E18" s="2"/>
    </row>
    <row r="19" spans="1:7" ht="15.75" customHeight="1" x14ac:dyDescent="0.25">
      <c r="A19" s="3" t="s">
        <v>26</v>
      </c>
      <c r="D19" s="2">
        <v>70861</v>
      </c>
      <c r="E19" s="2"/>
    </row>
    <row r="20" spans="1:7" ht="15.75" customHeight="1" x14ac:dyDescent="0.25">
      <c r="A20" s="3" t="s">
        <v>23</v>
      </c>
      <c r="D20" s="2">
        <v>135382</v>
      </c>
      <c r="E20" s="2"/>
    </row>
    <row r="21" spans="1:7" ht="12.5" x14ac:dyDescent="0.25">
      <c r="A21" s="3" t="s">
        <v>22</v>
      </c>
      <c r="D21" s="2">
        <v>143188</v>
      </c>
      <c r="E21" s="2"/>
    </row>
    <row r="22" spans="1:7" ht="12.5" x14ac:dyDescent="0.25">
      <c r="A22" s="4" t="s">
        <v>86</v>
      </c>
      <c r="D22" s="2">
        <v>5923814</v>
      </c>
      <c r="E22" s="2"/>
    </row>
    <row r="24" spans="1:7" ht="12.5" x14ac:dyDescent="0.25">
      <c r="A24" s="3"/>
      <c r="B24" s="3"/>
      <c r="D24" s="3"/>
      <c r="E24" s="3"/>
      <c r="F24" s="3"/>
      <c r="G24" s="3"/>
    </row>
    <row r="25" spans="1:7" ht="12.5" x14ac:dyDescent="0.25">
      <c r="A25" s="3"/>
      <c r="B25" s="3"/>
      <c r="D25" s="3"/>
      <c r="E25" s="3"/>
      <c r="F25" s="3"/>
      <c r="G25" s="3"/>
    </row>
    <row r="26" spans="1:7" ht="12.5" x14ac:dyDescent="0.25">
      <c r="A26" s="3"/>
      <c r="B26" s="3"/>
      <c r="D26" s="3"/>
      <c r="E26" s="3"/>
      <c r="F26" s="3"/>
      <c r="G26" s="3"/>
    </row>
    <row r="27" spans="1:7" ht="12.5" x14ac:dyDescent="0.25">
      <c r="A27" s="3"/>
      <c r="B27" s="3"/>
      <c r="D27" s="3"/>
      <c r="E27" s="3"/>
      <c r="F27" s="3"/>
      <c r="G27" s="3"/>
    </row>
    <row r="28" spans="1:7" ht="12.5" x14ac:dyDescent="0.25">
      <c r="A28" s="3"/>
      <c r="B28" s="3"/>
      <c r="D28" s="3"/>
      <c r="E28" s="3"/>
      <c r="F28" s="3"/>
      <c r="G28" s="3"/>
    </row>
    <row r="29" spans="1:7" ht="12.5" x14ac:dyDescent="0.25">
      <c r="A29" s="3"/>
      <c r="B29" s="3"/>
      <c r="D29" s="3"/>
      <c r="E29" s="3"/>
      <c r="F29" s="3"/>
      <c r="G29" s="3"/>
    </row>
    <row r="30" spans="1:7" ht="12.5" x14ac:dyDescent="0.25">
      <c r="A30" s="3"/>
      <c r="B30" s="3"/>
      <c r="D30" s="3"/>
      <c r="E30" s="3"/>
      <c r="F30" s="3"/>
      <c r="G30" s="3"/>
    </row>
    <row r="31" spans="1:7" ht="12.5" x14ac:dyDescent="0.25">
      <c r="A31" s="3"/>
      <c r="B31" s="3"/>
      <c r="D31" s="3"/>
      <c r="E31" s="3"/>
      <c r="F31" s="3"/>
      <c r="G31" s="3"/>
    </row>
    <row r="32" spans="1:7" ht="12.5" x14ac:dyDescent="0.25">
      <c r="A32" s="3"/>
      <c r="B32" s="3"/>
      <c r="D32" s="3"/>
      <c r="E32" s="3"/>
      <c r="F32" s="3"/>
      <c r="G32" s="3"/>
    </row>
    <row r="33" spans="1:7" ht="12.5" x14ac:dyDescent="0.25">
      <c r="A33" s="3"/>
      <c r="B33" s="3"/>
      <c r="D33" s="3"/>
      <c r="E33" s="3"/>
      <c r="F33" s="3"/>
      <c r="G33" s="3"/>
    </row>
    <row r="34" spans="1:7" ht="12.5" x14ac:dyDescent="0.25">
      <c r="D34" s="3"/>
      <c r="E34" s="3"/>
      <c r="G34" s="3"/>
    </row>
    <row r="36" spans="1:7" ht="12.5" x14ac:dyDescent="0.25">
      <c r="A36" s="3"/>
      <c r="D36" s="2"/>
      <c r="E36" s="2"/>
      <c r="G36" s="3"/>
    </row>
    <row r="37" spans="1:7" ht="12.5" x14ac:dyDescent="0.25">
      <c r="A37" s="3"/>
      <c r="D37" s="2"/>
      <c r="E37" s="2"/>
      <c r="G37" s="3"/>
    </row>
    <row r="38" spans="1:7" ht="12.5" x14ac:dyDescent="0.25">
      <c r="A38" s="3"/>
      <c r="D38" s="2"/>
      <c r="E38" s="2"/>
      <c r="G38" s="3"/>
    </row>
    <row r="39" spans="1:7" ht="12.5" x14ac:dyDescent="0.25">
      <c r="A39" s="3"/>
      <c r="D39" s="2"/>
      <c r="E39" s="2"/>
      <c r="G39" s="3"/>
    </row>
    <row r="40" spans="1:7" ht="12.5" x14ac:dyDescent="0.25">
      <c r="A40" s="3"/>
      <c r="D40" s="2"/>
      <c r="E40" s="2"/>
      <c r="G40" s="3"/>
    </row>
    <row r="41" spans="1:7" ht="12.5" x14ac:dyDescent="0.25">
      <c r="A41" s="3"/>
      <c r="D41" s="3"/>
      <c r="E41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44F4-FE34-486F-AD82-E8275A427015}">
  <sheetPr>
    <outlinePr summaryBelow="0" summaryRight="0"/>
  </sheetPr>
  <dimension ref="A1:L42"/>
  <sheetViews>
    <sheetView zoomScale="50" zoomScaleNormal="50" workbookViewId="0">
      <selection activeCell="E1" sqref="E1:E104857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C1" s="3">
        <v>2012</v>
      </c>
    </row>
    <row r="2" spans="1:12" ht="15.75" customHeight="1" x14ac:dyDescent="0.25">
      <c r="A2" s="3"/>
      <c r="C2" s="3"/>
    </row>
    <row r="3" spans="1:12" ht="15.75" customHeight="1" x14ac:dyDescent="0.25">
      <c r="A3" s="3" t="s">
        <v>31</v>
      </c>
      <c r="C3" s="2">
        <v>107939</v>
      </c>
      <c r="I3" s="3"/>
      <c r="J3" s="10"/>
      <c r="L3" s="9"/>
    </row>
    <row r="4" spans="1:12" ht="15.75" customHeight="1" x14ac:dyDescent="0.25">
      <c r="A4" s="3" t="s">
        <v>59</v>
      </c>
      <c r="C4" s="2">
        <v>68481</v>
      </c>
      <c r="I4" s="3"/>
      <c r="J4" s="10"/>
      <c r="L4" s="9"/>
    </row>
    <row r="5" spans="1:12" ht="15.75" customHeight="1" x14ac:dyDescent="0.25">
      <c r="A5" s="3" t="s">
        <v>60</v>
      </c>
      <c r="C5" s="2">
        <v>11138</v>
      </c>
      <c r="I5" s="3"/>
      <c r="J5" s="10"/>
      <c r="L5" s="9"/>
    </row>
    <row r="6" spans="1:12" ht="15.75" customHeight="1" x14ac:dyDescent="0.25">
      <c r="A6" s="3" t="s">
        <v>47</v>
      </c>
      <c r="C6" s="2">
        <v>197823</v>
      </c>
      <c r="I6" s="3"/>
      <c r="J6" s="10"/>
      <c r="L6" s="9"/>
    </row>
    <row r="7" spans="1:12" ht="15.75" customHeight="1" x14ac:dyDescent="0.25">
      <c r="A7" s="3" t="s">
        <v>19</v>
      </c>
      <c r="C7" s="2">
        <v>502486</v>
      </c>
    </row>
    <row r="8" spans="1:12" ht="15.75" customHeight="1" x14ac:dyDescent="0.25">
      <c r="A8" s="3" t="s">
        <v>11</v>
      </c>
      <c r="C8" s="2">
        <v>825591</v>
      </c>
    </row>
    <row r="9" spans="1:12" ht="15.75" customHeight="1" x14ac:dyDescent="0.25">
      <c r="A9" s="3" t="s">
        <v>73</v>
      </c>
      <c r="C9" s="2">
        <v>1060824</v>
      </c>
    </row>
    <row r="10" spans="1:12" ht="15.75" customHeight="1" x14ac:dyDescent="0.25">
      <c r="A10" s="3" t="s">
        <v>77</v>
      </c>
      <c r="C10" s="2">
        <v>6380</v>
      </c>
    </row>
    <row r="11" spans="1:12" ht="15.75" customHeight="1" x14ac:dyDescent="0.25">
      <c r="A11" s="3" t="s">
        <v>82</v>
      </c>
      <c r="C11" s="2">
        <v>1309618</v>
      </c>
    </row>
    <row r="12" spans="1:12" ht="15.75" customHeight="1" x14ac:dyDescent="0.25">
      <c r="A12" s="3" t="s">
        <v>56</v>
      </c>
      <c r="C12" s="2">
        <v>10190</v>
      </c>
    </row>
    <row r="13" spans="1:12" ht="15.75" customHeight="1" x14ac:dyDescent="0.25">
      <c r="A13" s="3" t="s">
        <v>55</v>
      </c>
      <c r="C13" s="2">
        <v>711519</v>
      </c>
    </row>
    <row r="14" spans="1:12" ht="15.75" customHeight="1" x14ac:dyDescent="0.25">
      <c r="A14" s="3" t="s">
        <v>83</v>
      </c>
      <c r="C14" s="2">
        <v>15265</v>
      </c>
    </row>
    <row r="15" spans="1:12" ht="15.75" customHeight="1" x14ac:dyDescent="0.25">
      <c r="A15" s="3" t="s">
        <v>52</v>
      </c>
      <c r="C15" s="2">
        <v>33620</v>
      </c>
    </row>
    <row r="16" spans="1:12" ht="15.75" customHeight="1" x14ac:dyDescent="0.25">
      <c r="A16" s="3" t="s">
        <v>48</v>
      </c>
      <c r="C16" s="2">
        <v>48399</v>
      </c>
    </row>
    <row r="17" spans="1:3" ht="15.75" customHeight="1" x14ac:dyDescent="0.25">
      <c r="A17" s="3" t="s">
        <v>49</v>
      </c>
      <c r="C17" s="2">
        <v>37602</v>
      </c>
    </row>
    <row r="18" spans="1:3" ht="15.75" customHeight="1" x14ac:dyDescent="0.25">
      <c r="A18" s="3" t="s">
        <v>2</v>
      </c>
      <c r="C18" s="2">
        <v>453081</v>
      </c>
    </row>
    <row r="19" spans="1:3" ht="15.75" customHeight="1" x14ac:dyDescent="0.25">
      <c r="A19" s="3" t="s">
        <v>26</v>
      </c>
      <c r="C19" s="2">
        <v>77635</v>
      </c>
    </row>
    <row r="20" spans="1:3" ht="15.75" customHeight="1" x14ac:dyDescent="0.25">
      <c r="A20" s="3" t="s">
        <v>23</v>
      </c>
      <c r="C20" s="2">
        <v>152683</v>
      </c>
    </row>
    <row r="21" spans="1:3" ht="12.5" x14ac:dyDescent="0.25">
      <c r="A21" s="3" t="s">
        <v>22</v>
      </c>
      <c r="C21" s="2">
        <v>141515</v>
      </c>
    </row>
    <row r="22" spans="1:3" ht="12.5" x14ac:dyDescent="0.25">
      <c r="A22" s="4" t="s">
        <v>86</v>
      </c>
      <c r="C22" s="2">
        <v>5771789</v>
      </c>
    </row>
    <row r="25" spans="1:3" ht="12.5" x14ac:dyDescent="0.25">
      <c r="A25" s="3"/>
    </row>
    <row r="26" spans="1:3" ht="12.5" x14ac:dyDescent="0.25">
      <c r="A26" s="3"/>
    </row>
    <row r="27" spans="1:3" ht="12.5" x14ac:dyDescent="0.25">
      <c r="A27" s="3"/>
    </row>
    <row r="28" spans="1:3" ht="12.5" x14ac:dyDescent="0.25">
      <c r="A28" s="3"/>
    </row>
    <row r="29" spans="1:3" ht="12.5" x14ac:dyDescent="0.25">
      <c r="A29" s="3"/>
    </row>
    <row r="30" spans="1:3" ht="12.5" x14ac:dyDescent="0.25">
      <c r="A30" s="3"/>
    </row>
    <row r="31" spans="1:3" ht="12.5" x14ac:dyDescent="0.25">
      <c r="A31" s="3"/>
    </row>
    <row r="32" spans="1:3" ht="12.5" x14ac:dyDescent="0.25">
      <c r="A32" s="3"/>
    </row>
    <row r="33" spans="1:7" ht="12.5" x14ac:dyDescent="0.25">
      <c r="A33" s="3"/>
    </row>
    <row r="34" spans="1:7" ht="12.5" x14ac:dyDescent="0.25">
      <c r="A34" s="3"/>
    </row>
    <row r="35" spans="1:7" ht="12.5" x14ac:dyDescent="0.25">
      <c r="A35" s="3"/>
    </row>
    <row r="36" spans="1:7" ht="12.5" x14ac:dyDescent="0.25">
      <c r="C36" s="3"/>
      <c r="E36" s="3"/>
      <c r="G36" s="3"/>
    </row>
    <row r="37" spans="1:7" ht="12.5" x14ac:dyDescent="0.25">
      <c r="A37" s="3"/>
      <c r="C37" s="2"/>
      <c r="E37" s="2"/>
      <c r="G37" s="3"/>
    </row>
    <row r="38" spans="1:7" ht="12.5" x14ac:dyDescent="0.25">
      <c r="A38" s="3"/>
      <c r="C38" s="2"/>
      <c r="E38" s="2"/>
      <c r="G38" s="3"/>
    </row>
    <row r="39" spans="1:7" ht="12.5" x14ac:dyDescent="0.25">
      <c r="A39" s="3"/>
      <c r="C39" s="2"/>
      <c r="E39" s="2"/>
      <c r="G39" s="3"/>
    </row>
    <row r="40" spans="1:7" ht="12.5" x14ac:dyDescent="0.25">
      <c r="A40" s="3"/>
      <c r="C40" s="2"/>
      <c r="E40" s="2"/>
      <c r="G40" s="3"/>
    </row>
    <row r="41" spans="1:7" ht="12.5" x14ac:dyDescent="0.25">
      <c r="A41" s="3"/>
      <c r="C41" s="2"/>
      <c r="E41" s="2"/>
      <c r="G41" s="3"/>
    </row>
    <row r="42" spans="1:7" ht="12.5" x14ac:dyDescent="0.25">
      <c r="A42" s="3"/>
      <c r="C42" s="3"/>
      <c r="E42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7BA3-3AD5-43F4-8635-F78795978851}">
  <sheetPr>
    <outlinePr summaryBelow="0" summaryRight="0"/>
  </sheetPr>
  <dimension ref="A1:L40"/>
  <sheetViews>
    <sheetView zoomScale="50" zoomScaleNormal="50" workbookViewId="0">
      <selection activeCell="B1" sqref="B1:B104857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3" t="s">
        <v>1</v>
      </c>
      <c r="B1" s="3">
        <v>2011</v>
      </c>
      <c r="E1" s="3"/>
    </row>
    <row r="2" spans="1:12" ht="15.75" customHeight="1" x14ac:dyDescent="0.25">
      <c r="A2" s="3"/>
      <c r="B2" s="3"/>
      <c r="E2" s="3"/>
    </row>
    <row r="3" spans="1:12" ht="15.75" customHeight="1" x14ac:dyDescent="0.25">
      <c r="A3" s="3" t="s">
        <v>60</v>
      </c>
      <c r="B3" s="2">
        <v>22511</v>
      </c>
      <c r="E3" s="2"/>
      <c r="I3" s="3"/>
      <c r="J3" s="10"/>
      <c r="L3" s="9"/>
    </row>
    <row r="4" spans="1:12" ht="15.75" customHeight="1" x14ac:dyDescent="0.25">
      <c r="A4" s="3" t="s">
        <v>47</v>
      </c>
      <c r="B4" s="2">
        <v>160751</v>
      </c>
      <c r="E4" s="2"/>
      <c r="I4" s="3"/>
      <c r="J4" s="10"/>
      <c r="L4" s="9"/>
    </row>
    <row r="5" spans="1:12" ht="15.75" customHeight="1" x14ac:dyDescent="0.25">
      <c r="A5" s="3" t="s">
        <v>19</v>
      </c>
      <c r="B5" s="2">
        <v>512543</v>
      </c>
      <c r="E5" s="2"/>
      <c r="I5" s="3"/>
      <c r="J5" s="10"/>
      <c r="L5" s="9"/>
    </row>
    <row r="6" spans="1:12" ht="15.75" customHeight="1" x14ac:dyDescent="0.25">
      <c r="A6" s="3" t="s">
        <v>11</v>
      </c>
      <c r="B6" s="2">
        <v>913693</v>
      </c>
      <c r="E6" s="2"/>
      <c r="I6" s="3"/>
      <c r="J6" s="10"/>
      <c r="L6" s="9"/>
    </row>
    <row r="7" spans="1:12" ht="15.75" customHeight="1" x14ac:dyDescent="0.25">
      <c r="A7" s="3" t="s">
        <v>73</v>
      </c>
      <c r="B7" s="2">
        <v>900440</v>
      </c>
      <c r="E7" s="2"/>
    </row>
    <row r="8" spans="1:12" ht="15.75" customHeight="1" x14ac:dyDescent="0.25">
      <c r="A8" s="3" t="s">
        <v>85</v>
      </c>
      <c r="B8" s="2">
        <v>21496</v>
      </c>
      <c r="E8" s="2"/>
    </row>
    <row r="9" spans="1:12" ht="15.75" customHeight="1" x14ac:dyDescent="0.25">
      <c r="A9" s="3" t="s">
        <v>77</v>
      </c>
      <c r="B9" s="2">
        <v>7508</v>
      </c>
      <c r="E9" s="2"/>
    </row>
    <row r="10" spans="1:12" ht="15.75" customHeight="1" x14ac:dyDescent="0.25">
      <c r="A10" s="3" t="s">
        <v>82</v>
      </c>
      <c r="B10" s="2">
        <v>1148625</v>
      </c>
      <c r="E10" s="2"/>
    </row>
    <row r="11" spans="1:12" ht="15.75" customHeight="1" x14ac:dyDescent="0.25">
      <c r="A11" s="3" t="s">
        <v>56</v>
      </c>
      <c r="B11" s="2">
        <v>11166</v>
      </c>
      <c r="E11" s="2"/>
    </row>
    <row r="12" spans="1:12" ht="15.75" customHeight="1" x14ac:dyDescent="0.25">
      <c r="A12" s="3" t="s">
        <v>55</v>
      </c>
      <c r="B12" s="2">
        <v>809549</v>
      </c>
      <c r="E12" s="2"/>
    </row>
    <row r="13" spans="1:12" ht="15.75" customHeight="1" x14ac:dyDescent="0.25">
      <c r="A13" s="3" t="s">
        <v>83</v>
      </c>
      <c r="B13" s="2">
        <v>12850</v>
      </c>
      <c r="E13" s="2"/>
    </row>
    <row r="14" spans="1:12" ht="15.75" customHeight="1" x14ac:dyDescent="0.25">
      <c r="A14" s="3" t="s">
        <v>52</v>
      </c>
      <c r="B14" s="2">
        <v>42481</v>
      </c>
      <c r="E14" s="2"/>
    </row>
    <row r="15" spans="1:12" ht="15.75" customHeight="1" x14ac:dyDescent="0.25">
      <c r="A15" s="3" t="s">
        <v>48</v>
      </c>
      <c r="B15" s="2">
        <v>49969</v>
      </c>
      <c r="E15" s="2"/>
    </row>
    <row r="16" spans="1:12" ht="15.75" customHeight="1" x14ac:dyDescent="0.25">
      <c r="A16" s="3" t="s">
        <v>49</v>
      </c>
      <c r="B16" s="2">
        <v>48473</v>
      </c>
      <c r="E16" s="2"/>
    </row>
    <row r="17" spans="1:5" ht="15.75" customHeight="1" x14ac:dyDescent="0.25">
      <c r="A17" s="3" t="s">
        <v>2</v>
      </c>
      <c r="B17" s="2">
        <v>356187</v>
      </c>
      <c r="E17" s="2"/>
    </row>
    <row r="18" spans="1:5" ht="15.75" customHeight="1" x14ac:dyDescent="0.25">
      <c r="A18" s="3" t="s">
        <v>26</v>
      </c>
      <c r="B18" s="2">
        <v>79986</v>
      </c>
      <c r="E18" s="3"/>
    </row>
    <row r="19" spans="1:5" ht="15.75" customHeight="1" x14ac:dyDescent="0.25">
      <c r="A19" s="3" t="s">
        <v>23</v>
      </c>
      <c r="B19" s="2">
        <v>160936</v>
      </c>
      <c r="E19" s="2"/>
    </row>
    <row r="20" spans="1:5" ht="15.75" customHeight="1" x14ac:dyDescent="0.25">
      <c r="A20" s="3" t="s">
        <v>22</v>
      </c>
      <c r="B20" s="2">
        <v>12612</v>
      </c>
      <c r="E20" s="2"/>
    </row>
    <row r="21" spans="1:5" ht="12.5" x14ac:dyDescent="0.25">
      <c r="A21" s="4" t="s">
        <v>86</v>
      </c>
      <c r="B21" s="2">
        <v>5271776</v>
      </c>
      <c r="E21" s="2"/>
    </row>
    <row r="23" spans="1:5" ht="12.5" x14ac:dyDescent="0.25">
      <c r="A23" s="3"/>
    </row>
    <row r="24" spans="1:5" ht="12.5" x14ac:dyDescent="0.25">
      <c r="A24" s="3"/>
    </row>
    <row r="25" spans="1:5" ht="12.5" x14ac:dyDescent="0.25">
      <c r="A25" s="3"/>
    </row>
    <row r="26" spans="1:5" ht="12.5" x14ac:dyDescent="0.25">
      <c r="A26" s="3"/>
    </row>
    <row r="27" spans="1:5" ht="12.5" x14ac:dyDescent="0.25">
      <c r="A27" s="3"/>
    </row>
    <row r="28" spans="1:5" ht="12.5" x14ac:dyDescent="0.25">
      <c r="A28" s="3"/>
    </row>
    <row r="29" spans="1:5" ht="12.5" x14ac:dyDescent="0.25">
      <c r="A29" s="3"/>
    </row>
    <row r="30" spans="1:5" ht="12.5" x14ac:dyDescent="0.25">
      <c r="A30" s="3"/>
    </row>
    <row r="31" spans="1:5" ht="12.5" x14ac:dyDescent="0.25">
      <c r="A31" s="3"/>
    </row>
    <row r="32" spans="1:5" ht="12.5" x14ac:dyDescent="0.25">
      <c r="A32" s="3"/>
    </row>
    <row r="33" spans="1:7" ht="12.5" x14ac:dyDescent="0.25">
      <c r="A33" s="3"/>
    </row>
    <row r="34" spans="1:7" ht="12.5" x14ac:dyDescent="0.25">
      <c r="B34" s="3"/>
      <c r="E34" s="3"/>
      <c r="G34" s="3"/>
    </row>
    <row r="35" spans="1:7" ht="12.5" x14ac:dyDescent="0.25">
      <c r="A35" s="3"/>
      <c r="B35" s="2"/>
      <c r="E35" s="2"/>
      <c r="G35" s="3"/>
    </row>
    <row r="36" spans="1:7" ht="12.5" x14ac:dyDescent="0.25">
      <c r="A36" s="3"/>
      <c r="B36" s="2"/>
      <c r="E36" s="2"/>
      <c r="G36" s="3"/>
    </row>
    <row r="37" spans="1:7" ht="12.5" x14ac:dyDescent="0.25">
      <c r="A37" s="3"/>
      <c r="B37" s="2"/>
      <c r="E37" s="2"/>
      <c r="G37" s="3"/>
    </row>
    <row r="38" spans="1:7" ht="12.5" x14ac:dyDescent="0.25">
      <c r="A38" s="3"/>
      <c r="B38" s="2"/>
      <c r="E38" s="2"/>
      <c r="G38" s="3"/>
    </row>
    <row r="39" spans="1:7" ht="12.5" x14ac:dyDescent="0.25">
      <c r="A39" s="3"/>
      <c r="B39" s="2"/>
      <c r="E39" s="2"/>
      <c r="G39" s="3"/>
    </row>
    <row r="40" spans="1:7" ht="12.5" x14ac:dyDescent="0.25">
      <c r="A40" s="3"/>
      <c r="B40" s="3"/>
      <c r="E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49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2018</v>
      </c>
      <c r="E2" s="1">
        <v>2017</v>
      </c>
    </row>
    <row r="4" spans="1:12" ht="15.75" customHeight="1" x14ac:dyDescent="0.25">
      <c r="A4" s="1" t="s">
        <v>52</v>
      </c>
      <c r="C4" s="3" t="s">
        <v>32</v>
      </c>
      <c r="E4" s="2">
        <v>8199</v>
      </c>
      <c r="I4" s="1" t="s">
        <v>3</v>
      </c>
      <c r="J4" s="10">
        <v>0.30599999999999999</v>
      </c>
      <c r="K4" s="1"/>
      <c r="L4" s="9"/>
    </row>
    <row r="5" spans="1:12" ht="15.75" customHeight="1" x14ac:dyDescent="0.25">
      <c r="A5" s="1" t="s">
        <v>29</v>
      </c>
      <c r="C5" s="2">
        <v>24102</v>
      </c>
      <c r="E5" s="2">
        <v>13014</v>
      </c>
      <c r="I5" s="1" t="s">
        <v>5</v>
      </c>
      <c r="J5" s="10">
        <v>9.1999999999999998E-2</v>
      </c>
      <c r="K5" s="1"/>
      <c r="L5" s="9"/>
    </row>
    <row r="6" spans="1:12" ht="15.75" customHeight="1" x14ac:dyDescent="0.25">
      <c r="A6" s="1" t="s">
        <v>49</v>
      </c>
      <c r="C6" s="2">
        <v>16356</v>
      </c>
      <c r="E6" s="2">
        <v>21093</v>
      </c>
      <c r="I6" s="1" t="s">
        <v>7</v>
      </c>
      <c r="J6" s="10">
        <v>7.5999999999999998E-2</v>
      </c>
      <c r="K6" s="1"/>
      <c r="L6" s="9"/>
    </row>
    <row r="7" spans="1:12" ht="15.75" customHeight="1" x14ac:dyDescent="0.25">
      <c r="A7" s="1" t="s">
        <v>14</v>
      </c>
      <c r="C7" s="2">
        <v>236977</v>
      </c>
      <c r="E7" s="2">
        <v>22724</v>
      </c>
      <c r="I7" s="1" t="s">
        <v>9</v>
      </c>
      <c r="J7" s="10">
        <v>0.52600000000000002</v>
      </c>
      <c r="K7" s="1"/>
      <c r="L7" s="9"/>
    </row>
    <row r="8" spans="1:12" ht="15.75" customHeight="1" x14ac:dyDescent="0.25">
      <c r="A8" s="1" t="s">
        <v>24</v>
      </c>
      <c r="C8" s="2">
        <v>49735</v>
      </c>
      <c r="E8" s="2">
        <v>37972</v>
      </c>
    </row>
    <row r="9" spans="1:12" ht="15.75" customHeight="1" x14ac:dyDescent="0.25">
      <c r="A9" s="1" t="s">
        <v>26</v>
      </c>
      <c r="C9" s="2">
        <v>40387</v>
      </c>
      <c r="E9" s="2">
        <v>42407</v>
      </c>
    </row>
    <row r="10" spans="1:12" ht="15.75" customHeight="1" x14ac:dyDescent="0.25">
      <c r="A10" s="1" t="s">
        <v>48</v>
      </c>
      <c r="C10" s="2">
        <v>30459</v>
      </c>
      <c r="E10" s="2">
        <v>45695</v>
      </c>
    </row>
    <row r="11" spans="1:12" ht="15.75" customHeight="1" x14ac:dyDescent="0.25">
      <c r="A11" s="1" t="s">
        <v>47</v>
      </c>
      <c r="C11" s="2">
        <v>40596</v>
      </c>
      <c r="E11" s="2">
        <v>50739</v>
      </c>
    </row>
    <row r="12" spans="1:12" ht="15.75" customHeight="1" x14ac:dyDescent="0.25">
      <c r="A12" s="1" t="s">
        <v>31</v>
      </c>
      <c r="C12" s="2">
        <v>37846</v>
      </c>
      <c r="E12" s="2">
        <v>59483</v>
      </c>
    </row>
    <row r="13" spans="1:12" ht="15.75" customHeight="1" x14ac:dyDescent="0.25">
      <c r="A13" s="1" t="s">
        <v>25</v>
      </c>
      <c r="C13" s="2">
        <v>59233</v>
      </c>
      <c r="E13" s="2">
        <v>66431</v>
      </c>
    </row>
    <row r="14" spans="1:12" ht="15.75" customHeight="1" x14ac:dyDescent="0.25">
      <c r="A14" s="1" t="s">
        <v>15</v>
      </c>
      <c r="C14" s="2">
        <v>166034</v>
      </c>
      <c r="E14" s="2">
        <v>129724</v>
      </c>
    </row>
    <row r="15" spans="1:12" ht="15.75" customHeight="1" x14ac:dyDescent="0.25">
      <c r="A15" s="1" t="s">
        <v>20</v>
      </c>
      <c r="C15" s="2">
        <v>141076</v>
      </c>
      <c r="E15" s="2">
        <v>138943</v>
      </c>
    </row>
    <row r="16" spans="1:12" ht="15.75" customHeight="1" x14ac:dyDescent="0.25">
      <c r="A16" s="1" t="s">
        <v>23</v>
      </c>
      <c r="C16" s="2">
        <v>130417</v>
      </c>
      <c r="E16" s="2">
        <v>144676</v>
      </c>
    </row>
    <row r="17" spans="1:5" ht="15.75" customHeight="1" x14ac:dyDescent="0.25">
      <c r="A17" s="1" t="s">
        <v>22</v>
      </c>
      <c r="C17" s="2">
        <v>136512</v>
      </c>
      <c r="E17" s="2">
        <v>158795</v>
      </c>
    </row>
    <row r="18" spans="1:5" ht="15.75" customHeight="1" x14ac:dyDescent="0.25">
      <c r="A18" s="1" t="s">
        <v>19</v>
      </c>
      <c r="C18" s="2">
        <v>156410</v>
      </c>
      <c r="E18" s="2">
        <v>203148</v>
      </c>
    </row>
    <row r="19" spans="1:5" ht="15.75" customHeight="1" x14ac:dyDescent="0.25">
      <c r="A19" s="1" t="s">
        <v>16</v>
      </c>
      <c r="C19" s="2">
        <v>272080</v>
      </c>
      <c r="E19" s="2">
        <v>293313</v>
      </c>
    </row>
    <row r="20" spans="1:5" ht="15.75" customHeight="1" x14ac:dyDescent="0.25">
      <c r="A20" s="1" t="s">
        <v>12</v>
      </c>
      <c r="C20" s="2">
        <v>269390</v>
      </c>
      <c r="E20" s="2">
        <v>334900</v>
      </c>
    </row>
    <row r="21" spans="1:5" ht="15.75" customHeight="1" x14ac:dyDescent="0.25">
      <c r="A21" s="1" t="s">
        <v>10</v>
      </c>
      <c r="C21" s="2">
        <v>513556</v>
      </c>
      <c r="E21" s="2">
        <v>507574</v>
      </c>
    </row>
    <row r="22" spans="1:5" ht="12.5" x14ac:dyDescent="0.25">
      <c r="A22" s="1" t="s">
        <v>4</v>
      </c>
      <c r="C22" s="2">
        <v>656249</v>
      </c>
      <c r="E22" s="2">
        <v>660996</v>
      </c>
    </row>
    <row r="23" spans="1:5" ht="12.5" x14ac:dyDescent="0.25">
      <c r="A23" s="1" t="s">
        <v>6</v>
      </c>
      <c r="C23" s="2">
        <v>855179</v>
      </c>
      <c r="E23" s="2">
        <v>755506</v>
      </c>
    </row>
    <row r="24" spans="1:5" ht="12.5" x14ac:dyDescent="0.25">
      <c r="A24" s="1" t="s">
        <v>2</v>
      </c>
      <c r="C24" s="2">
        <v>861331</v>
      </c>
      <c r="E24" s="2">
        <v>769870</v>
      </c>
    </row>
    <row r="25" spans="1:5" ht="12.5" x14ac:dyDescent="0.25">
      <c r="A25" s="1" t="s">
        <v>8</v>
      </c>
      <c r="C25" s="2">
        <v>770447</v>
      </c>
      <c r="E25" s="2">
        <v>883346</v>
      </c>
    </row>
    <row r="26" spans="1:5" ht="12.5" x14ac:dyDescent="0.25">
      <c r="A26" s="1" t="s">
        <v>11</v>
      </c>
      <c r="C26" s="2">
        <v>805752</v>
      </c>
      <c r="E26" s="2">
        <v>968284</v>
      </c>
    </row>
    <row r="27" spans="1:5" ht="12.5" x14ac:dyDescent="0.25">
      <c r="A27" s="1" t="s">
        <v>46</v>
      </c>
      <c r="C27" s="2">
        <v>26986</v>
      </c>
      <c r="E27" s="3" t="s">
        <v>32</v>
      </c>
    </row>
    <row r="28" spans="1:5" ht="12.5" x14ac:dyDescent="0.25">
      <c r="A28" s="4" t="s">
        <v>86</v>
      </c>
      <c r="C28" s="2">
        <v>6297110</v>
      </c>
      <c r="E28" s="2">
        <v>6316832</v>
      </c>
    </row>
    <row r="41" spans="1:7" ht="12.5" x14ac:dyDescent="0.25">
      <c r="A41" s="1"/>
      <c r="B41" s="1"/>
      <c r="C41" s="1"/>
      <c r="D41" s="1"/>
      <c r="E41" s="1"/>
      <c r="F41" s="1"/>
      <c r="G41" s="1"/>
    </row>
    <row r="42" spans="1:7" ht="12.5" x14ac:dyDescent="0.25">
      <c r="C42" s="1"/>
      <c r="E42" s="1"/>
      <c r="G42" s="1"/>
    </row>
    <row r="44" spans="1:7" ht="12.5" x14ac:dyDescent="0.25">
      <c r="A44" s="1"/>
      <c r="C44" s="2"/>
      <c r="E44" s="2"/>
      <c r="G44" s="3"/>
    </row>
    <row r="45" spans="1:7" ht="12.5" x14ac:dyDescent="0.25">
      <c r="A45" s="1"/>
      <c r="C45" s="2"/>
      <c r="E45" s="2"/>
      <c r="G45" s="3"/>
    </row>
    <row r="46" spans="1:7" ht="12.5" x14ac:dyDescent="0.25">
      <c r="A46" s="1"/>
      <c r="C46" s="2"/>
      <c r="E46" s="2"/>
      <c r="G46" s="1"/>
    </row>
    <row r="47" spans="1:7" ht="12.5" x14ac:dyDescent="0.25">
      <c r="A47" s="1"/>
      <c r="C47" s="2"/>
      <c r="E47" s="2"/>
      <c r="G47" s="3"/>
    </row>
    <row r="48" spans="1:7" ht="12.5" x14ac:dyDescent="0.25">
      <c r="A48" s="1"/>
      <c r="C48" s="2"/>
      <c r="E48" s="2"/>
      <c r="G48" s="1"/>
    </row>
    <row r="49" spans="1:5" ht="12.5" x14ac:dyDescent="0.25">
      <c r="A49" s="1"/>
      <c r="C49" s="1"/>
      <c r="E49" s="1"/>
    </row>
  </sheetData>
  <sortState xmlns:xlrd2="http://schemas.microsoft.com/office/spreadsheetml/2017/richdata2" ref="A4:E27">
    <sortCondition ref="E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48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2017</v>
      </c>
      <c r="E2" s="1">
        <v>2016</v>
      </c>
    </row>
    <row r="4" spans="1:12" ht="15.75" customHeight="1" x14ac:dyDescent="0.25">
      <c r="A4" s="1" t="s">
        <v>15</v>
      </c>
      <c r="C4" s="2">
        <v>129724</v>
      </c>
      <c r="E4" s="3">
        <v>386</v>
      </c>
      <c r="I4" s="1" t="s">
        <v>3</v>
      </c>
      <c r="J4" s="10">
        <v>0.30100000000000005</v>
      </c>
      <c r="K4" s="1"/>
      <c r="L4" s="9"/>
    </row>
    <row r="5" spans="1:12" ht="15.75" customHeight="1" x14ac:dyDescent="0.25">
      <c r="A5" s="1" t="s">
        <v>56</v>
      </c>
      <c r="C5" s="3" t="s">
        <v>32</v>
      </c>
      <c r="E5" s="3">
        <v>452</v>
      </c>
      <c r="I5" s="1" t="s">
        <v>5</v>
      </c>
      <c r="J5" s="10">
        <v>9.5000000000000001E-2</v>
      </c>
      <c r="K5" s="1"/>
      <c r="L5" s="9"/>
    </row>
    <row r="6" spans="1:12" ht="15.75" customHeight="1" x14ac:dyDescent="0.25">
      <c r="A6" s="1" t="s">
        <v>29</v>
      </c>
      <c r="C6" s="2">
        <v>13014</v>
      </c>
      <c r="E6" s="2">
        <v>5131</v>
      </c>
      <c r="I6" s="1" t="s">
        <v>7</v>
      </c>
      <c r="J6" s="10">
        <v>6.7000000000000004E-2</v>
      </c>
      <c r="K6" s="1"/>
      <c r="L6" s="9"/>
    </row>
    <row r="7" spans="1:12" ht="15.75" customHeight="1" x14ac:dyDescent="0.25">
      <c r="A7" s="1" t="s">
        <v>52</v>
      </c>
      <c r="C7" s="2">
        <v>8199</v>
      </c>
      <c r="E7" s="2">
        <v>11963</v>
      </c>
      <c r="I7" s="1" t="s">
        <v>9</v>
      </c>
      <c r="J7" s="10">
        <v>0.53700000000000003</v>
      </c>
      <c r="K7" s="1"/>
      <c r="L7" s="9"/>
    </row>
    <row r="8" spans="1:12" ht="15.75" customHeight="1" x14ac:dyDescent="0.25">
      <c r="A8" s="1" t="s">
        <v>49</v>
      </c>
      <c r="C8" s="2">
        <v>21093</v>
      </c>
      <c r="E8" s="2">
        <v>20163</v>
      </c>
    </row>
    <row r="9" spans="1:12" ht="15.75" customHeight="1" x14ac:dyDescent="0.25">
      <c r="A9" s="1" t="s">
        <v>48</v>
      </c>
      <c r="C9" s="2">
        <v>45695</v>
      </c>
      <c r="E9" s="2">
        <v>41949</v>
      </c>
    </row>
    <row r="10" spans="1:12" ht="15.75" customHeight="1" x14ac:dyDescent="0.25">
      <c r="A10" s="1" t="s">
        <v>24</v>
      </c>
      <c r="C10" s="2">
        <v>37972</v>
      </c>
      <c r="E10" s="2">
        <v>44091</v>
      </c>
    </row>
    <row r="11" spans="1:12" ht="15.75" customHeight="1" x14ac:dyDescent="0.25">
      <c r="A11" s="1" t="s">
        <v>25</v>
      </c>
      <c r="C11" s="2">
        <v>66431</v>
      </c>
      <c r="E11" s="2">
        <v>47460</v>
      </c>
    </row>
    <row r="12" spans="1:12" ht="15.75" customHeight="1" x14ac:dyDescent="0.25">
      <c r="A12" s="1" t="s">
        <v>26</v>
      </c>
      <c r="C12" s="2">
        <v>42407</v>
      </c>
      <c r="E12" s="2">
        <v>47495</v>
      </c>
    </row>
    <row r="13" spans="1:12" ht="15.75" customHeight="1" x14ac:dyDescent="0.25">
      <c r="A13" s="1" t="s">
        <v>47</v>
      </c>
      <c r="C13" s="2">
        <v>50739</v>
      </c>
      <c r="E13" s="2">
        <v>50273</v>
      </c>
    </row>
    <row r="14" spans="1:12" ht="15.75" customHeight="1" x14ac:dyDescent="0.25">
      <c r="A14" s="1" t="s">
        <v>31</v>
      </c>
      <c r="C14" s="2">
        <v>59483</v>
      </c>
      <c r="E14" s="2">
        <v>61940</v>
      </c>
    </row>
    <row r="15" spans="1:12" ht="15.75" customHeight="1" x14ac:dyDescent="0.25">
      <c r="A15" s="1" t="s">
        <v>20</v>
      </c>
      <c r="C15" s="2">
        <v>138943</v>
      </c>
      <c r="E15" s="2">
        <v>146285</v>
      </c>
    </row>
    <row r="16" spans="1:12" ht="15.75" customHeight="1" x14ac:dyDescent="0.25">
      <c r="A16" s="1" t="s">
        <v>19</v>
      </c>
      <c r="C16" s="2">
        <v>203148</v>
      </c>
      <c r="E16" s="2">
        <v>160130</v>
      </c>
    </row>
    <row r="17" spans="1:5" ht="15.75" customHeight="1" x14ac:dyDescent="0.25">
      <c r="A17" s="1" t="s">
        <v>23</v>
      </c>
      <c r="C17" s="2">
        <v>144676</v>
      </c>
      <c r="E17" s="2">
        <v>164248</v>
      </c>
    </row>
    <row r="18" spans="1:5" ht="15.75" customHeight="1" x14ac:dyDescent="0.25">
      <c r="A18" s="1" t="s">
        <v>22</v>
      </c>
      <c r="C18" s="2">
        <v>158795</v>
      </c>
      <c r="E18" s="2">
        <v>169970</v>
      </c>
    </row>
    <row r="19" spans="1:5" ht="15.75" customHeight="1" x14ac:dyDescent="0.25">
      <c r="A19" s="1" t="s">
        <v>12</v>
      </c>
      <c r="C19" s="2">
        <v>334900</v>
      </c>
      <c r="E19" s="2">
        <v>236427</v>
      </c>
    </row>
    <row r="20" spans="1:5" ht="15.75" customHeight="1" x14ac:dyDescent="0.25">
      <c r="A20" s="1" t="s">
        <v>16</v>
      </c>
      <c r="C20" s="2">
        <v>293313</v>
      </c>
      <c r="E20" s="2">
        <v>312177</v>
      </c>
    </row>
    <row r="21" spans="1:5" ht="15.75" customHeight="1" x14ac:dyDescent="0.25">
      <c r="A21" s="1" t="s">
        <v>10</v>
      </c>
      <c r="C21" s="2">
        <v>507574</v>
      </c>
      <c r="E21" s="2">
        <v>547187</v>
      </c>
    </row>
    <row r="22" spans="1:5" ht="12.5" x14ac:dyDescent="0.25">
      <c r="A22" s="1" t="s">
        <v>2</v>
      </c>
      <c r="C22" s="2">
        <v>769870</v>
      </c>
      <c r="E22" s="2">
        <v>548687</v>
      </c>
    </row>
    <row r="23" spans="1:5" ht="12.5" x14ac:dyDescent="0.25">
      <c r="A23" s="1" t="s">
        <v>4</v>
      </c>
      <c r="C23" s="2">
        <v>660996</v>
      </c>
      <c r="E23" s="2">
        <v>711878</v>
      </c>
    </row>
    <row r="24" spans="1:5" ht="12.5" x14ac:dyDescent="0.25">
      <c r="A24" s="1" t="s">
        <v>55</v>
      </c>
      <c r="C24" s="2">
        <v>755506</v>
      </c>
      <c r="E24" s="2">
        <v>794388</v>
      </c>
    </row>
    <row r="25" spans="1:5" ht="12.5" x14ac:dyDescent="0.25">
      <c r="A25" s="1" t="s">
        <v>8</v>
      </c>
      <c r="C25" s="2">
        <v>883346</v>
      </c>
      <c r="E25" s="2">
        <v>968135</v>
      </c>
    </row>
    <row r="26" spans="1:5" ht="12.5" x14ac:dyDescent="0.25">
      <c r="A26" s="1" t="s">
        <v>11</v>
      </c>
      <c r="C26" s="2">
        <v>968284</v>
      </c>
      <c r="E26" s="2">
        <v>982495</v>
      </c>
    </row>
    <row r="27" spans="1:5" ht="12.5" x14ac:dyDescent="0.25">
      <c r="A27" s="1" t="s">
        <v>14</v>
      </c>
      <c r="C27" s="2">
        <v>22724</v>
      </c>
      <c r="E27" s="1" t="s">
        <v>32</v>
      </c>
    </row>
    <row r="28" spans="1:5" ht="12.5" x14ac:dyDescent="0.25">
      <c r="A28" s="4" t="s">
        <v>86</v>
      </c>
      <c r="C28" s="2">
        <v>6316832</v>
      </c>
      <c r="E28" s="2">
        <v>6073310</v>
      </c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C41" s="1"/>
      <c r="E41" s="1"/>
      <c r="G41" s="1"/>
    </row>
    <row r="43" spans="1:7" ht="12.5" x14ac:dyDescent="0.25">
      <c r="A43" s="1"/>
      <c r="C43" s="2"/>
      <c r="E43" s="2"/>
      <c r="G43" s="3"/>
    </row>
    <row r="44" spans="1:7" ht="12.5" x14ac:dyDescent="0.25">
      <c r="A44" s="1"/>
      <c r="C44" s="2"/>
      <c r="E44" s="2"/>
      <c r="G44" s="1"/>
    </row>
    <row r="45" spans="1:7" ht="12.5" x14ac:dyDescent="0.25">
      <c r="A45" s="1"/>
      <c r="C45" s="2"/>
      <c r="E45" s="2"/>
      <c r="G45" s="3"/>
    </row>
    <row r="46" spans="1:7" ht="12.5" x14ac:dyDescent="0.25">
      <c r="A46" s="1"/>
      <c r="C46" s="2"/>
      <c r="E46" s="2"/>
      <c r="G46" s="1"/>
    </row>
    <row r="47" spans="1:7" ht="12.5" x14ac:dyDescent="0.25">
      <c r="A47" s="1"/>
      <c r="C47" s="2"/>
      <c r="E47" s="2"/>
      <c r="G47" s="3"/>
    </row>
    <row r="48" spans="1:7" ht="12.5" x14ac:dyDescent="0.25">
      <c r="A48" s="1"/>
      <c r="C48" s="1"/>
      <c r="E48" s="1"/>
    </row>
  </sheetData>
  <sortState xmlns:xlrd2="http://schemas.microsoft.com/office/spreadsheetml/2017/richdata2" ref="A4:E27">
    <sortCondition ref="E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47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2016</v>
      </c>
      <c r="E2" s="1">
        <v>2015</v>
      </c>
    </row>
    <row r="4" spans="1:12" ht="15.75" customHeight="1" x14ac:dyDescent="0.25">
      <c r="A4" s="1" t="s">
        <v>15</v>
      </c>
      <c r="C4" s="3">
        <v>386</v>
      </c>
      <c r="E4" s="3" t="s">
        <v>32</v>
      </c>
      <c r="I4" s="1" t="s">
        <v>3</v>
      </c>
      <c r="J4" s="10">
        <v>0.316</v>
      </c>
      <c r="K4" s="1"/>
      <c r="L4" s="9"/>
    </row>
    <row r="5" spans="1:12" ht="15.75" customHeight="1" x14ac:dyDescent="0.25">
      <c r="A5" s="1" t="s">
        <v>31</v>
      </c>
      <c r="C5" s="2">
        <v>61940</v>
      </c>
      <c r="E5" s="2">
        <v>64035</v>
      </c>
      <c r="I5" s="1" t="s">
        <v>5</v>
      </c>
      <c r="J5" s="10">
        <v>9.6999999999999989E-2</v>
      </c>
      <c r="K5" s="1"/>
      <c r="L5" s="9"/>
    </row>
    <row r="6" spans="1:12" ht="15.75" customHeight="1" x14ac:dyDescent="0.25">
      <c r="A6" s="1" t="s">
        <v>12</v>
      </c>
      <c r="C6" s="2">
        <v>236427</v>
      </c>
      <c r="E6" s="2">
        <v>202964</v>
      </c>
      <c r="I6" s="1" t="s">
        <v>7</v>
      </c>
      <c r="J6" s="10">
        <v>5.5999999999999994E-2</v>
      </c>
      <c r="K6" s="1"/>
      <c r="L6" s="9"/>
    </row>
    <row r="7" spans="1:12" ht="15.75" customHeight="1" x14ac:dyDescent="0.25">
      <c r="A7" s="1" t="s">
        <v>59</v>
      </c>
      <c r="C7" s="2">
        <v>44091</v>
      </c>
      <c r="E7" s="2">
        <v>56796</v>
      </c>
      <c r="I7" s="1" t="s">
        <v>9</v>
      </c>
      <c r="J7" s="10">
        <v>0.53</v>
      </c>
      <c r="K7" s="1"/>
      <c r="L7" s="9"/>
    </row>
    <row r="8" spans="1:12" ht="15.75" customHeight="1" x14ac:dyDescent="0.25">
      <c r="A8" s="1" t="s">
        <v>60</v>
      </c>
      <c r="C8" s="3" t="s">
        <v>32</v>
      </c>
      <c r="E8" s="2">
        <v>4559</v>
      </c>
    </row>
    <row r="9" spans="1:12" ht="15.75" customHeight="1" x14ac:dyDescent="0.25">
      <c r="A9" s="1" t="s">
        <v>47</v>
      </c>
      <c r="C9" s="2">
        <v>50273</v>
      </c>
      <c r="E9" s="2">
        <v>85161</v>
      </c>
    </row>
    <row r="10" spans="1:12" ht="15.75" customHeight="1" x14ac:dyDescent="0.25">
      <c r="A10" s="1" t="s">
        <v>19</v>
      </c>
      <c r="C10" s="2">
        <v>160130</v>
      </c>
      <c r="E10" s="2">
        <v>192841</v>
      </c>
    </row>
    <row r="11" spans="1:12" ht="15.75" customHeight="1" x14ac:dyDescent="0.25">
      <c r="A11" s="1" t="s">
        <v>11</v>
      </c>
      <c r="C11" s="2">
        <v>982495</v>
      </c>
      <c r="E11" s="2">
        <v>1095553</v>
      </c>
    </row>
    <row r="12" spans="1:12" ht="15.75" customHeight="1" x14ac:dyDescent="0.25">
      <c r="A12" s="1" t="s">
        <v>8</v>
      </c>
      <c r="C12" s="2">
        <v>968135</v>
      </c>
      <c r="E12" s="2">
        <v>844907</v>
      </c>
    </row>
    <row r="13" spans="1:12" ht="15.75" customHeight="1" x14ac:dyDescent="0.25">
      <c r="A13" s="1" t="s">
        <v>20</v>
      </c>
      <c r="C13" s="2">
        <v>146285</v>
      </c>
      <c r="E13" s="2">
        <v>103573</v>
      </c>
    </row>
    <row r="14" spans="1:12" ht="15.75" customHeight="1" x14ac:dyDescent="0.25">
      <c r="A14" s="1" t="s">
        <v>10</v>
      </c>
      <c r="C14" s="2">
        <v>547187</v>
      </c>
      <c r="E14" s="2">
        <v>462748</v>
      </c>
    </row>
    <row r="15" spans="1:12" ht="15.75" customHeight="1" x14ac:dyDescent="0.25">
      <c r="A15" s="1" t="s">
        <v>4</v>
      </c>
      <c r="C15" s="2">
        <v>711878</v>
      </c>
      <c r="E15" s="2">
        <v>724018</v>
      </c>
    </row>
    <row r="16" spans="1:12" ht="15.75" customHeight="1" x14ac:dyDescent="0.25">
      <c r="A16" s="1" t="s">
        <v>56</v>
      </c>
      <c r="C16" s="3">
        <v>452</v>
      </c>
      <c r="E16" s="2">
        <v>2924</v>
      </c>
    </row>
    <row r="17" spans="1:5" ht="15.75" customHeight="1" x14ac:dyDescent="0.25">
      <c r="A17" s="1" t="s">
        <v>29</v>
      </c>
      <c r="C17" s="2">
        <v>5131</v>
      </c>
      <c r="E17" s="3" t="s">
        <v>32</v>
      </c>
    </row>
    <row r="18" spans="1:5" ht="15.75" customHeight="1" x14ac:dyDescent="0.25">
      <c r="A18" s="1" t="s">
        <v>55</v>
      </c>
      <c r="C18" s="2">
        <v>794388</v>
      </c>
      <c r="E18" s="2">
        <v>754546</v>
      </c>
    </row>
    <row r="19" spans="1:5" ht="15.75" customHeight="1" x14ac:dyDescent="0.25">
      <c r="A19" s="1" t="s">
        <v>16</v>
      </c>
      <c r="C19" s="2">
        <v>312177</v>
      </c>
      <c r="E19" s="2">
        <v>279583</v>
      </c>
    </row>
    <row r="20" spans="1:5" ht="15.75" customHeight="1" x14ac:dyDescent="0.25">
      <c r="A20" s="1" t="s">
        <v>25</v>
      </c>
      <c r="C20" s="2">
        <v>47460</v>
      </c>
      <c r="E20" s="2">
        <v>75397</v>
      </c>
    </row>
    <row r="21" spans="1:5" ht="15.75" customHeight="1" x14ac:dyDescent="0.25">
      <c r="A21" s="1" t="s">
        <v>52</v>
      </c>
      <c r="C21" s="2">
        <v>11963</v>
      </c>
      <c r="E21" s="2">
        <v>16251</v>
      </c>
    </row>
    <row r="22" spans="1:5" ht="12.5" x14ac:dyDescent="0.25">
      <c r="A22" s="1" t="s">
        <v>48</v>
      </c>
      <c r="C22" s="2">
        <v>41949</v>
      </c>
      <c r="E22" s="2">
        <v>53423</v>
      </c>
    </row>
    <row r="23" spans="1:5" ht="12.5" x14ac:dyDescent="0.25">
      <c r="A23" s="1" t="s">
        <v>49</v>
      </c>
      <c r="C23" s="2">
        <v>20163</v>
      </c>
      <c r="E23" s="2">
        <v>24691</v>
      </c>
    </row>
    <row r="24" spans="1:5" ht="12.5" x14ac:dyDescent="0.25">
      <c r="A24" s="1" t="s">
        <v>2</v>
      </c>
      <c r="C24" s="2">
        <v>548687</v>
      </c>
      <c r="E24" s="2">
        <v>501712</v>
      </c>
    </row>
    <row r="25" spans="1:5" ht="12.5" x14ac:dyDescent="0.25">
      <c r="A25" s="1" t="s">
        <v>26</v>
      </c>
      <c r="C25" s="2">
        <v>47495</v>
      </c>
      <c r="E25" s="2">
        <v>59190</v>
      </c>
    </row>
    <row r="26" spans="1:5" ht="12.5" x14ac:dyDescent="0.25">
      <c r="A26" s="1" t="s">
        <v>23</v>
      </c>
      <c r="C26" s="2">
        <v>164248</v>
      </c>
      <c r="E26" s="2">
        <v>120507</v>
      </c>
    </row>
    <row r="27" spans="1:5" ht="12.5" x14ac:dyDescent="0.25">
      <c r="A27" s="1" t="s">
        <v>22</v>
      </c>
      <c r="C27" s="2">
        <v>169970</v>
      </c>
      <c r="E27" s="2">
        <v>172345</v>
      </c>
    </row>
    <row r="28" spans="1:5" ht="12.5" x14ac:dyDescent="0.25">
      <c r="A28" s="1" t="s">
        <v>61</v>
      </c>
      <c r="C28" s="1" t="s">
        <v>32</v>
      </c>
      <c r="E28" s="1">
        <v>59</v>
      </c>
    </row>
    <row r="29" spans="1:5" ht="12.5" x14ac:dyDescent="0.25">
      <c r="A29" s="4" t="s">
        <v>86</v>
      </c>
      <c r="C29" s="2">
        <v>6073310</v>
      </c>
      <c r="E29" s="2">
        <v>5897783</v>
      </c>
    </row>
    <row r="39" spans="1:7" ht="12.5" x14ac:dyDescent="0.25">
      <c r="A39" s="1"/>
      <c r="B39" s="1"/>
      <c r="C39" s="1"/>
      <c r="D39" s="1"/>
      <c r="E39" s="1"/>
      <c r="F39" s="1"/>
      <c r="G39" s="1"/>
    </row>
    <row r="40" spans="1:7" ht="12.5" x14ac:dyDescent="0.25">
      <c r="C40" s="1"/>
      <c r="E40" s="1"/>
      <c r="G40" s="1"/>
    </row>
    <row r="42" spans="1:7" ht="12.5" x14ac:dyDescent="0.25">
      <c r="A42" s="1"/>
      <c r="C42" s="2"/>
      <c r="E42" s="2"/>
      <c r="G42" s="3"/>
    </row>
    <row r="43" spans="1:7" ht="12.5" x14ac:dyDescent="0.25">
      <c r="A43" s="1"/>
      <c r="C43" s="2"/>
      <c r="E43" s="2"/>
      <c r="G43" s="1"/>
    </row>
    <row r="44" spans="1:7" ht="12.5" x14ac:dyDescent="0.25">
      <c r="A44" s="1"/>
      <c r="C44" s="2"/>
      <c r="E44" s="2"/>
      <c r="G44" s="3"/>
    </row>
    <row r="45" spans="1:7" ht="12.5" x14ac:dyDescent="0.25">
      <c r="A45" s="1"/>
      <c r="C45" s="2"/>
      <c r="E45" s="2"/>
      <c r="G45" s="1"/>
    </row>
    <row r="46" spans="1:7" ht="12.5" x14ac:dyDescent="0.25">
      <c r="A46" s="1"/>
      <c r="C46" s="2"/>
      <c r="E46" s="2"/>
      <c r="G46" s="1"/>
    </row>
    <row r="47" spans="1:7" ht="12.5" x14ac:dyDescent="0.25">
      <c r="A47" s="1"/>
      <c r="C47" s="1"/>
      <c r="E47" s="1"/>
    </row>
  </sheetData>
  <sortState xmlns:xlrd2="http://schemas.microsoft.com/office/spreadsheetml/2017/richdata2" ref="A4:E28">
    <sortCondition ref="A4:A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48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2015</v>
      </c>
      <c r="E2" s="1">
        <v>2014</v>
      </c>
    </row>
    <row r="4" spans="1:12" ht="15.75" customHeight="1" x14ac:dyDescent="0.25">
      <c r="A4" s="1" t="s">
        <v>31</v>
      </c>
      <c r="C4" s="2">
        <v>64035</v>
      </c>
      <c r="E4" s="2">
        <v>91464</v>
      </c>
      <c r="I4" s="1" t="s">
        <v>3</v>
      </c>
      <c r="J4" s="10">
        <v>0.33200000000000002</v>
      </c>
      <c r="K4" s="1"/>
      <c r="L4" s="9"/>
    </row>
    <row r="5" spans="1:12" ht="15.75" customHeight="1" x14ac:dyDescent="0.25">
      <c r="A5" s="1" t="s">
        <v>12</v>
      </c>
      <c r="C5" s="2">
        <v>202964</v>
      </c>
      <c r="E5" s="2">
        <v>226006</v>
      </c>
      <c r="I5" s="1" t="s">
        <v>5</v>
      </c>
      <c r="J5" s="10">
        <v>0.10199999999999999</v>
      </c>
      <c r="K5" s="1"/>
      <c r="L5" s="9"/>
    </row>
    <row r="6" spans="1:12" ht="15.75" customHeight="1" x14ac:dyDescent="0.25">
      <c r="A6" s="1" t="s">
        <v>59</v>
      </c>
      <c r="C6" s="2">
        <v>56796</v>
      </c>
      <c r="E6" s="2">
        <v>85591</v>
      </c>
      <c r="I6" s="1" t="s">
        <v>7</v>
      </c>
      <c r="J6" s="10">
        <v>7.9000000000000001E-2</v>
      </c>
      <c r="K6" s="1"/>
      <c r="L6" s="9"/>
    </row>
    <row r="7" spans="1:12" ht="15.75" customHeight="1" x14ac:dyDescent="0.25">
      <c r="A7" s="1" t="s">
        <v>60</v>
      </c>
      <c r="C7" s="2">
        <v>4559</v>
      </c>
      <c r="E7" s="2">
        <v>6567</v>
      </c>
      <c r="I7" s="1" t="s">
        <v>9</v>
      </c>
      <c r="J7" s="10">
        <v>0.48700000000000004</v>
      </c>
      <c r="K7" s="1"/>
      <c r="L7" s="9"/>
    </row>
    <row r="8" spans="1:12" ht="15.75" customHeight="1" x14ac:dyDescent="0.25">
      <c r="A8" s="1" t="s">
        <v>47</v>
      </c>
      <c r="C8" s="2">
        <v>85161</v>
      </c>
      <c r="E8" s="2">
        <v>106991</v>
      </c>
    </row>
    <row r="9" spans="1:12" ht="15.75" customHeight="1" x14ac:dyDescent="0.25">
      <c r="A9" s="1" t="s">
        <v>19</v>
      </c>
      <c r="C9" s="2">
        <v>192841</v>
      </c>
      <c r="E9" s="2">
        <v>300629</v>
      </c>
    </row>
    <row r="10" spans="1:12" ht="15.75" customHeight="1" x14ac:dyDescent="0.25">
      <c r="A10" s="1" t="s">
        <v>11</v>
      </c>
      <c r="C10" s="2">
        <v>1095553</v>
      </c>
      <c r="E10" s="2">
        <v>1011124</v>
      </c>
    </row>
    <row r="11" spans="1:12" ht="15.75" customHeight="1" x14ac:dyDescent="0.25">
      <c r="A11" s="1" t="s">
        <v>8</v>
      </c>
      <c r="C11" s="2">
        <v>844907</v>
      </c>
      <c r="E11" s="2">
        <v>926277</v>
      </c>
    </row>
    <row r="12" spans="1:12" ht="15.75" customHeight="1" x14ac:dyDescent="0.25">
      <c r="A12" s="1" t="s">
        <v>20</v>
      </c>
      <c r="C12" s="2">
        <v>103573</v>
      </c>
      <c r="E12" s="2">
        <v>3080</v>
      </c>
    </row>
    <row r="13" spans="1:12" ht="15.75" customHeight="1" x14ac:dyDescent="0.25">
      <c r="A13" s="1" t="s">
        <v>10</v>
      </c>
      <c r="C13" s="2">
        <v>462748</v>
      </c>
      <c r="E13" s="2">
        <v>481740</v>
      </c>
    </row>
    <row r="14" spans="1:12" ht="15.75" customHeight="1" x14ac:dyDescent="0.25">
      <c r="A14" s="1" t="s">
        <v>4</v>
      </c>
      <c r="C14" s="2">
        <v>724018</v>
      </c>
      <c r="E14" s="2">
        <v>747583</v>
      </c>
    </row>
    <row r="15" spans="1:12" ht="15.75" customHeight="1" x14ac:dyDescent="0.25">
      <c r="A15" s="1" t="s">
        <v>56</v>
      </c>
      <c r="C15" s="2">
        <v>2924</v>
      </c>
      <c r="E15" s="2">
        <v>4061</v>
      </c>
    </row>
    <row r="16" spans="1:12" ht="15.75" customHeight="1" x14ac:dyDescent="0.25">
      <c r="A16" s="1" t="s">
        <v>55</v>
      </c>
      <c r="C16" s="2">
        <v>754546</v>
      </c>
      <c r="E16" s="2">
        <v>753754</v>
      </c>
    </row>
    <row r="17" spans="1:5" ht="15.75" customHeight="1" x14ac:dyDescent="0.25">
      <c r="A17" s="1" t="s">
        <v>16</v>
      </c>
      <c r="C17" s="2">
        <v>279583</v>
      </c>
      <c r="E17" s="2">
        <v>295485</v>
      </c>
    </row>
    <row r="18" spans="1:5" ht="15.75" customHeight="1" x14ac:dyDescent="0.25">
      <c r="A18" s="1" t="s">
        <v>25</v>
      </c>
      <c r="C18" s="2">
        <v>75397</v>
      </c>
      <c r="E18" s="2">
        <v>96420</v>
      </c>
    </row>
    <row r="19" spans="1:5" ht="15.75" customHeight="1" x14ac:dyDescent="0.25">
      <c r="A19" s="1" t="s">
        <v>52</v>
      </c>
      <c r="C19" s="2">
        <v>16251</v>
      </c>
      <c r="E19" s="2">
        <v>23573</v>
      </c>
    </row>
    <row r="20" spans="1:5" ht="15.75" customHeight="1" x14ac:dyDescent="0.25">
      <c r="A20" s="1" t="s">
        <v>48</v>
      </c>
      <c r="C20" s="2">
        <v>53423</v>
      </c>
      <c r="E20" s="2">
        <v>49498</v>
      </c>
    </row>
    <row r="21" spans="1:5" ht="15.75" customHeight="1" x14ac:dyDescent="0.25">
      <c r="A21" s="1" t="s">
        <v>49</v>
      </c>
      <c r="C21" s="2">
        <v>24691</v>
      </c>
      <c r="E21" s="2">
        <v>23332</v>
      </c>
    </row>
    <row r="22" spans="1:5" ht="12.5" x14ac:dyDescent="0.25">
      <c r="A22" s="1" t="s">
        <v>2</v>
      </c>
      <c r="C22" s="2">
        <v>501712</v>
      </c>
      <c r="E22" s="2">
        <v>515349</v>
      </c>
    </row>
    <row r="23" spans="1:5" ht="12.5" x14ac:dyDescent="0.25">
      <c r="A23" s="1" t="s">
        <v>26</v>
      </c>
      <c r="C23" s="2">
        <v>59190</v>
      </c>
      <c r="E23" s="2">
        <v>63741</v>
      </c>
    </row>
    <row r="24" spans="1:5" ht="12.5" x14ac:dyDescent="0.25">
      <c r="A24" s="1" t="s">
        <v>23</v>
      </c>
      <c r="C24" s="2">
        <v>120507</v>
      </c>
      <c r="E24" s="2">
        <v>126567</v>
      </c>
    </row>
    <row r="25" spans="1:5" ht="12.5" x14ac:dyDescent="0.25">
      <c r="A25" s="1" t="s">
        <v>22</v>
      </c>
      <c r="C25" s="2">
        <v>172345</v>
      </c>
      <c r="E25" s="2">
        <v>217278</v>
      </c>
    </row>
    <row r="26" spans="1:5" ht="12.5" x14ac:dyDescent="0.25">
      <c r="A26" s="1" t="s">
        <v>61</v>
      </c>
      <c r="C26" s="1">
        <v>59</v>
      </c>
      <c r="E26" s="1">
        <v>106</v>
      </c>
    </row>
    <row r="27" spans="1:5" ht="12.5" x14ac:dyDescent="0.25">
      <c r="A27" s="4" t="s">
        <v>86</v>
      </c>
      <c r="C27" s="2">
        <v>5897783</v>
      </c>
      <c r="E27" s="2">
        <v>6156216</v>
      </c>
    </row>
    <row r="40" spans="1:7" ht="12.5" x14ac:dyDescent="0.25">
      <c r="A40" s="1"/>
      <c r="B40" s="1"/>
      <c r="C40" s="1"/>
      <c r="D40" s="1"/>
      <c r="E40" s="1"/>
      <c r="F40" s="1"/>
      <c r="G40" s="1"/>
    </row>
    <row r="41" spans="1:7" ht="12.5" x14ac:dyDescent="0.25">
      <c r="C41" s="1"/>
      <c r="E41" s="1"/>
      <c r="G41" s="1"/>
    </row>
    <row r="43" spans="1:7" ht="12.5" x14ac:dyDescent="0.25">
      <c r="A43" s="1"/>
      <c r="C43" s="2"/>
      <c r="E43" s="2"/>
      <c r="G43" s="1"/>
    </row>
    <row r="44" spans="1:7" ht="12.5" x14ac:dyDescent="0.25">
      <c r="A44" s="1"/>
      <c r="C44" s="2"/>
      <c r="E44" s="2"/>
      <c r="G44" s="1"/>
    </row>
    <row r="45" spans="1:7" ht="12.5" x14ac:dyDescent="0.25">
      <c r="A45" s="1"/>
      <c r="C45" s="2"/>
      <c r="E45" s="2"/>
      <c r="G45" s="1"/>
    </row>
    <row r="46" spans="1:7" ht="12.5" x14ac:dyDescent="0.25">
      <c r="A46" s="1"/>
      <c r="C46" s="2"/>
      <c r="E46" s="2"/>
      <c r="G46" s="3"/>
    </row>
    <row r="47" spans="1:7" ht="12.5" x14ac:dyDescent="0.25">
      <c r="A47" s="1"/>
      <c r="C47" s="2"/>
      <c r="E47" s="2"/>
      <c r="G47" s="1"/>
    </row>
    <row r="48" spans="1:7" ht="12.5" x14ac:dyDescent="0.25">
      <c r="A48" s="1"/>
      <c r="C48" s="1"/>
      <c r="E48" s="1"/>
    </row>
  </sheetData>
  <sortState xmlns:xlrd2="http://schemas.microsoft.com/office/spreadsheetml/2017/richdata2" ref="A4:E26">
    <sortCondition ref="A4:A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48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2014</v>
      </c>
      <c r="E2" s="1">
        <v>2013</v>
      </c>
    </row>
    <row r="4" spans="1:12" ht="15.75" customHeight="1" x14ac:dyDescent="0.25">
      <c r="A4" s="1" t="s">
        <v>31</v>
      </c>
      <c r="C4" s="2">
        <v>91464</v>
      </c>
      <c r="E4" s="2">
        <v>109517</v>
      </c>
      <c r="I4" s="1" t="s">
        <v>3</v>
      </c>
      <c r="J4" s="10">
        <v>0.31</v>
      </c>
      <c r="K4" s="1"/>
      <c r="L4" s="9"/>
    </row>
    <row r="5" spans="1:12" ht="15.75" customHeight="1" x14ac:dyDescent="0.25">
      <c r="A5" s="1" t="s">
        <v>12</v>
      </c>
      <c r="C5" s="2">
        <v>226006</v>
      </c>
      <c r="E5" s="2">
        <v>238797</v>
      </c>
      <c r="I5" s="1" t="s">
        <v>5</v>
      </c>
      <c r="J5" s="10">
        <v>9.6000000000000002E-2</v>
      </c>
      <c r="K5" s="1"/>
      <c r="L5" s="9"/>
    </row>
    <row r="6" spans="1:12" ht="15.75" customHeight="1" x14ac:dyDescent="0.25">
      <c r="A6" s="1" t="s">
        <v>59</v>
      </c>
      <c r="C6" s="2">
        <v>85591</v>
      </c>
      <c r="E6" s="2">
        <v>88632</v>
      </c>
      <c r="I6" s="1" t="s">
        <v>7</v>
      </c>
      <c r="J6" s="10">
        <v>0.10800000000000001</v>
      </c>
      <c r="K6" s="1"/>
      <c r="L6" s="9"/>
    </row>
    <row r="7" spans="1:12" ht="15.75" customHeight="1" x14ac:dyDescent="0.25">
      <c r="A7" s="1" t="s">
        <v>60</v>
      </c>
      <c r="C7" s="2">
        <v>6567</v>
      </c>
      <c r="E7" s="2">
        <v>7651</v>
      </c>
      <c r="I7" s="1" t="s">
        <v>9</v>
      </c>
      <c r="J7" s="10">
        <v>0.48600000000000004</v>
      </c>
      <c r="K7" s="1"/>
      <c r="L7" s="9"/>
    </row>
    <row r="8" spans="1:12" ht="15.75" customHeight="1" x14ac:dyDescent="0.25">
      <c r="A8" s="1" t="s">
        <v>47</v>
      </c>
      <c r="C8" s="2">
        <v>106991</v>
      </c>
      <c r="E8" s="2">
        <v>164763</v>
      </c>
    </row>
    <row r="9" spans="1:12" ht="15.75" customHeight="1" x14ac:dyDescent="0.25">
      <c r="A9" s="1" t="s">
        <v>19</v>
      </c>
      <c r="C9" s="2">
        <v>300629</v>
      </c>
      <c r="E9" s="2">
        <v>454725</v>
      </c>
    </row>
    <row r="10" spans="1:12" ht="15.75" customHeight="1" x14ac:dyDescent="0.25">
      <c r="A10" s="1" t="s">
        <v>11</v>
      </c>
      <c r="C10" s="2">
        <v>1011124</v>
      </c>
      <c r="E10" s="2">
        <v>824629</v>
      </c>
    </row>
    <row r="11" spans="1:12" ht="15.75" customHeight="1" x14ac:dyDescent="0.25">
      <c r="A11" s="1" t="s">
        <v>8</v>
      </c>
      <c r="C11" s="2">
        <v>926277</v>
      </c>
      <c r="E11" s="2">
        <v>909204</v>
      </c>
    </row>
    <row r="12" spans="1:12" ht="15.75" customHeight="1" x14ac:dyDescent="0.25">
      <c r="A12" s="1" t="s">
        <v>20</v>
      </c>
      <c r="C12" s="2">
        <v>3080</v>
      </c>
      <c r="E12" s="3" t="s">
        <v>32</v>
      </c>
    </row>
    <row r="13" spans="1:12" ht="15.75" customHeight="1" x14ac:dyDescent="0.25">
      <c r="A13" s="1" t="s">
        <v>10</v>
      </c>
      <c r="C13" s="2">
        <v>481740</v>
      </c>
      <c r="E13" s="2">
        <v>450703</v>
      </c>
    </row>
    <row r="14" spans="1:12" ht="15.75" customHeight="1" x14ac:dyDescent="0.25">
      <c r="A14" s="1" t="s">
        <v>4</v>
      </c>
      <c r="C14" s="2">
        <v>747583</v>
      </c>
      <c r="E14" s="2">
        <v>756530</v>
      </c>
    </row>
    <row r="15" spans="1:12" ht="15.75" customHeight="1" x14ac:dyDescent="0.25">
      <c r="A15" s="1" t="s">
        <v>56</v>
      </c>
      <c r="C15" s="2">
        <v>4061</v>
      </c>
      <c r="E15" s="2">
        <v>5812</v>
      </c>
    </row>
    <row r="16" spans="1:12" ht="15.75" customHeight="1" x14ac:dyDescent="0.25">
      <c r="A16" s="1" t="s">
        <v>55</v>
      </c>
      <c r="C16" s="2">
        <v>753754</v>
      </c>
      <c r="E16" s="2">
        <v>725291</v>
      </c>
    </row>
    <row r="17" spans="1:5" ht="15.75" customHeight="1" x14ac:dyDescent="0.25">
      <c r="A17" s="1" t="s">
        <v>16</v>
      </c>
      <c r="C17" s="2">
        <v>295485</v>
      </c>
      <c r="E17" s="2">
        <v>261938</v>
      </c>
    </row>
    <row r="18" spans="1:5" ht="15.75" customHeight="1" x14ac:dyDescent="0.25">
      <c r="A18" s="1" t="s">
        <v>25</v>
      </c>
      <c r="C18" s="2">
        <v>96420</v>
      </c>
      <c r="E18" s="2">
        <v>93334</v>
      </c>
    </row>
    <row r="19" spans="1:5" ht="15.75" customHeight="1" x14ac:dyDescent="0.25">
      <c r="A19" s="1" t="s">
        <v>52</v>
      </c>
      <c r="C19" s="2">
        <v>23573</v>
      </c>
      <c r="E19" s="2">
        <v>23400</v>
      </c>
    </row>
    <row r="20" spans="1:5" ht="15.75" customHeight="1" x14ac:dyDescent="0.25">
      <c r="A20" s="1" t="s">
        <v>48</v>
      </c>
      <c r="C20" s="2">
        <v>49498</v>
      </c>
      <c r="E20" s="2">
        <v>40159</v>
      </c>
    </row>
    <row r="21" spans="1:5" ht="15.75" customHeight="1" x14ac:dyDescent="0.25">
      <c r="A21" s="1" t="s">
        <v>49</v>
      </c>
      <c r="C21" s="2">
        <v>23332</v>
      </c>
      <c r="E21" s="2">
        <v>39674</v>
      </c>
    </row>
    <row r="22" spans="1:5" ht="12.5" x14ac:dyDescent="0.25">
      <c r="A22" s="1" t="s">
        <v>2</v>
      </c>
      <c r="C22" s="2">
        <v>515349</v>
      </c>
      <c r="E22" s="2">
        <v>472958</v>
      </c>
    </row>
    <row r="23" spans="1:5" ht="12.5" x14ac:dyDescent="0.25">
      <c r="A23" s="1" t="s">
        <v>26</v>
      </c>
      <c r="C23" s="2">
        <v>63741</v>
      </c>
      <c r="E23" s="2">
        <v>70861</v>
      </c>
    </row>
    <row r="24" spans="1:5" ht="12.5" x14ac:dyDescent="0.25">
      <c r="A24" s="1" t="s">
        <v>23</v>
      </c>
      <c r="C24" s="2">
        <v>126567</v>
      </c>
      <c r="E24" s="2">
        <v>135382</v>
      </c>
    </row>
    <row r="25" spans="1:5" ht="12.5" x14ac:dyDescent="0.25">
      <c r="A25" s="1" t="s">
        <v>22</v>
      </c>
      <c r="C25" s="2">
        <v>217278</v>
      </c>
      <c r="E25" s="2">
        <v>143188</v>
      </c>
    </row>
    <row r="26" spans="1:5" ht="12.5" x14ac:dyDescent="0.25">
      <c r="A26" s="1" t="s">
        <v>61</v>
      </c>
      <c r="C26" s="1">
        <v>106</v>
      </c>
      <c r="E26" s="1" t="s">
        <v>32</v>
      </c>
    </row>
    <row r="27" spans="1:5" ht="12.5" x14ac:dyDescent="0.25">
      <c r="A27" s="4" t="s">
        <v>86</v>
      </c>
      <c r="C27" s="2">
        <v>6156216</v>
      </c>
      <c r="E27" s="2">
        <v>6017148</v>
      </c>
    </row>
    <row r="40" spans="1:7" ht="12.5" x14ac:dyDescent="0.25">
      <c r="A40" s="1"/>
      <c r="B40" s="1"/>
      <c r="C40" s="1"/>
    </row>
    <row r="41" spans="1:7" ht="12.5" x14ac:dyDescent="0.25">
      <c r="C41" s="1"/>
      <c r="E41" s="1"/>
      <c r="G41" s="1"/>
    </row>
    <row r="43" spans="1:7" ht="12.5" x14ac:dyDescent="0.25">
      <c r="A43" s="1"/>
      <c r="C43" s="2"/>
      <c r="E43" s="2"/>
      <c r="G43" s="3"/>
    </row>
    <row r="44" spans="1:7" ht="12.5" x14ac:dyDescent="0.25">
      <c r="A44" s="1"/>
      <c r="C44" s="2"/>
      <c r="E44" s="2"/>
      <c r="G44" s="1"/>
    </row>
    <row r="45" spans="1:7" ht="12.5" x14ac:dyDescent="0.25">
      <c r="A45" s="1"/>
      <c r="C45" s="2"/>
      <c r="E45" s="2"/>
      <c r="G45" s="3"/>
    </row>
    <row r="46" spans="1:7" ht="12.5" x14ac:dyDescent="0.25">
      <c r="A46" s="1"/>
      <c r="C46" s="2"/>
      <c r="E46" s="2"/>
      <c r="G46" s="3"/>
    </row>
    <row r="47" spans="1:7" ht="12.5" x14ac:dyDescent="0.25">
      <c r="A47" s="1"/>
      <c r="C47" s="2"/>
      <c r="E47" s="2"/>
      <c r="G47" s="1"/>
    </row>
    <row r="48" spans="1:7" ht="12.5" x14ac:dyDescent="0.25">
      <c r="A48" s="1"/>
      <c r="C48" s="1"/>
      <c r="E48" s="1"/>
    </row>
  </sheetData>
  <sortState xmlns:xlrd2="http://schemas.microsoft.com/office/spreadsheetml/2017/richdata2" ref="A4:E26">
    <sortCondition ref="A4:A2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42"/>
  <sheetViews>
    <sheetView zoomScale="50" zoomScaleNormal="50" workbookViewId="0">
      <selection activeCell="A4" sqref="A4:C2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2013</v>
      </c>
      <c r="E2" s="1">
        <v>2012</v>
      </c>
    </row>
    <row r="4" spans="1:12" ht="15.75" customHeight="1" x14ac:dyDescent="0.25">
      <c r="A4" s="1" t="s">
        <v>31</v>
      </c>
      <c r="C4" s="2">
        <v>109517</v>
      </c>
      <c r="E4" s="2">
        <v>107939</v>
      </c>
      <c r="I4" s="1" t="s">
        <v>3</v>
      </c>
      <c r="J4" s="10">
        <v>0.315</v>
      </c>
      <c r="K4" s="1"/>
      <c r="L4" s="9"/>
    </row>
    <row r="5" spans="1:12" ht="15.75" customHeight="1" x14ac:dyDescent="0.25">
      <c r="A5" s="1" t="s">
        <v>60</v>
      </c>
      <c r="C5" s="2">
        <v>7651</v>
      </c>
      <c r="E5" s="2">
        <v>11138</v>
      </c>
      <c r="I5" s="1" t="s">
        <v>5</v>
      </c>
      <c r="J5" s="10">
        <v>0.10400000000000001</v>
      </c>
      <c r="K5" s="1"/>
      <c r="L5" s="9"/>
    </row>
    <row r="6" spans="1:12" ht="15.75" customHeight="1" x14ac:dyDescent="0.25">
      <c r="A6" s="1" t="s">
        <v>47</v>
      </c>
      <c r="C6" s="2">
        <v>164763</v>
      </c>
      <c r="E6" s="2">
        <v>197823</v>
      </c>
      <c r="I6" s="1" t="s">
        <v>7</v>
      </c>
      <c r="J6" s="10">
        <v>0.121</v>
      </c>
      <c r="K6" s="1"/>
      <c r="L6" s="9"/>
    </row>
    <row r="7" spans="1:12" ht="15.75" customHeight="1" x14ac:dyDescent="0.25">
      <c r="A7" s="1" t="s">
        <v>19</v>
      </c>
      <c r="C7" s="2">
        <v>454725</v>
      </c>
      <c r="E7" s="2">
        <v>502486</v>
      </c>
      <c r="I7" s="1" t="s">
        <v>9</v>
      </c>
      <c r="J7" s="10">
        <v>0.46</v>
      </c>
      <c r="K7" s="1"/>
      <c r="L7" s="9"/>
    </row>
    <row r="8" spans="1:12" ht="15.75" customHeight="1" x14ac:dyDescent="0.25">
      <c r="A8" s="1" t="s">
        <v>11</v>
      </c>
      <c r="C8" s="2">
        <v>824629</v>
      </c>
      <c r="E8" s="2">
        <v>825591</v>
      </c>
    </row>
    <row r="9" spans="1:12" ht="15.75" customHeight="1" x14ac:dyDescent="0.25">
      <c r="A9" s="1" t="s">
        <v>73</v>
      </c>
      <c r="C9" s="2">
        <v>871413</v>
      </c>
      <c r="E9" s="2">
        <v>866678</v>
      </c>
    </row>
    <row r="10" spans="1:12" ht="15.75" customHeight="1" x14ac:dyDescent="0.25">
      <c r="A10" s="1" t="s">
        <v>74</v>
      </c>
      <c r="C10" s="2">
        <v>727291</v>
      </c>
      <c r="E10" s="2">
        <v>480927</v>
      </c>
    </row>
    <row r="11" spans="1:12" ht="15.75" customHeight="1" x14ac:dyDescent="0.25">
      <c r="A11" s="1" t="s">
        <v>77</v>
      </c>
      <c r="C11" s="3" t="s">
        <v>32</v>
      </c>
      <c r="E11" s="2">
        <v>6380</v>
      </c>
    </row>
    <row r="12" spans="1:12" ht="15.75" customHeight="1" x14ac:dyDescent="0.25">
      <c r="A12" s="1" t="s">
        <v>75</v>
      </c>
      <c r="C12" s="2">
        <v>651027</v>
      </c>
      <c r="E12" s="2">
        <v>705435</v>
      </c>
    </row>
    <row r="13" spans="1:12" ht="15.75" customHeight="1" x14ac:dyDescent="0.25">
      <c r="A13" s="1" t="s">
        <v>56</v>
      </c>
      <c r="C13" s="2">
        <v>5812</v>
      </c>
      <c r="E13" s="2">
        <v>10190</v>
      </c>
    </row>
    <row r="14" spans="1:12" ht="15.75" customHeight="1" x14ac:dyDescent="0.25">
      <c r="A14" s="1" t="s">
        <v>55</v>
      </c>
      <c r="C14" s="2">
        <v>725291</v>
      </c>
      <c r="E14" s="2">
        <v>726784</v>
      </c>
    </row>
    <row r="15" spans="1:12" ht="15.75" customHeight="1" x14ac:dyDescent="0.25">
      <c r="A15" s="1" t="s">
        <v>76</v>
      </c>
      <c r="C15" s="2">
        <v>456073</v>
      </c>
      <c r="E15" s="2">
        <v>385883</v>
      </c>
    </row>
    <row r="16" spans="1:12" ht="15.75" customHeight="1" x14ac:dyDescent="0.25">
      <c r="A16" s="1" t="s">
        <v>52</v>
      </c>
      <c r="C16" s="2">
        <v>23400</v>
      </c>
      <c r="E16" s="2">
        <v>33620</v>
      </c>
    </row>
    <row r="17" spans="1:7" ht="15.75" customHeight="1" x14ac:dyDescent="0.25">
      <c r="A17" s="1" t="s">
        <v>48</v>
      </c>
      <c r="C17" s="2">
        <v>40159</v>
      </c>
      <c r="E17" s="2">
        <v>48399</v>
      </c>
    </row>
    <row r="18" spans="1:7" ht="15.75" customHeight="1" x14ac:dyDescent="0.25">
      <c r="A18" s="1" t="s">
        <v>49</v>
      </c>
      <c r="C18" s="2">
        <v>39674</v>
      </c>
      <c r="E18" s="2">
        <v>37602</v>
      </c>
    </row>
    <row r="19" spans="1:7" ht="15.75" customHeight="1" x14ac:dyDescent="0.25">
      <c r="A19" s="1" t="s">
        <v>2</v>
      </c>
      <c r="C19" s="2">
        <v>472958</v>
      </c>
      <c r="E19" s="2">
        <v>453081</v>
      </c>
    </row>
    <row r="20" spans="1:7" ht="15.75" customHeight="1" x14ac:dyDescent="0.25">
      <c r="A20" s="1" t="s">
        <v>26</v>
      </c>
      <c r="C20" s="2">
        <v>70861</v>
      </c>
      <c r="E20" s="2">
        <v>77635</v>
      </c>
    </row>
    <row r="21" spans="1:7" ht="15.75" customHeight="1" x14ac:dyDescent="0.25">
      <c r="A21" s="1" t="s">
        <v>23</v>
      </c>
      <c r="C21" s="2">
        <v>135382</v>
      </c>
      <c r="E21" s="2">
        <v>152683</v>
      </c>
    </row>
    <row r="22" spans="1:7" ht="12.5" x14ac:dyDescent="0.25">
      <c r="A22" s="1" t="s">
        <v>22</v>
      </c>
      <c r="C22" s="2">
        <v>143188</v>
      </c>
      <c r="E22" s="2">
        <v>141515</v>
      </c>
    </row>
    <row r="23" spans="1:7" ht="12.5" x14ac:dyDescent="0.25">
      <c r="A23" s="4" t="s">
        <v>86</v>
      </c>
      <c r="C23" s="2">
        <v>5923814</v>
      </c>
      <c r="E23" s="2">
        <v>5771789</v>
      </c>
    </row>
    <row r="25" spans="1:7" ht="12.5" x14ac:dyDescent="0.25">
      <c r="A25" s="1"/>
      <c r="B25" s="1"/>
      <c r="C25" s="1"/>
      <c r="D25" s="1"/>
      <c r="E25" s="1"/>
      <c r="F25" s="1"/>
      <c r="G25" s="1"/>
    </row>
    <row r="26" spans="1:7" ht="12.5" x14ac:dyDescent="0.25">
      <c r="A26" s="1"/>
      <c r="B26" s="1"/>
      <c r="C26" s="1"/>
      <c r="D26" s="1"/>
      <c r="E26" s="1"/>
      <c r="F26" s="1"/>
      <c r="G26" s="1"/>
    </row>
    <row r="27" spans="1:7" ht="12.5" x14ac:dyDescent="0.25">
      <c r="A27" s="1"/>
      <c r="B27" s="1"/>
      <c r="C27" s="1"/>
      <c r="D27" s="1"/>
      <c r="E27" s="1"/>
      <c r="F27" s="1"/>
      <c r="G27" s="1"/>
    </row>
    <row r="28" spans="1:7" ht="12.5" x14ac:dyDescent="0.25">
      <c r="A28" s="1"/>
      <c r="B28" s="1"/>
      <c r="C28" s="1"/>
      <c r="D28" s="1"/>
      <c r="E28" s="1"/>
      <c r="F28" s="1"/>
      <c r="G28" s="1"/>
    </row>
    <row r="29" spans="1:7" ht="12.5" x14ac:dyDescent="0.25">
      <c r="A29" s="1"/>
      <c r="B29" s="1"/>
      <c r="C29" s="1"/>
      <c r="D29" s="1"/>
      <c r="E29" s="1"/>
      <c r="F29" s="1"/>
      <c r="G29" s="1"/>
    </row>
    <row r="30" spans="1:7" ht="12.5" x14ac:dyDescent="0.25">
      <c r="A30" s="1"/>
      <c r="B30" s="1"/>
      <c r="C30" s="1"/>
      <c r="D30" s="1"/>
      <c r="E30" s="1"/>
      <c r="F30" s="1"/>
      <c r="G30" s="1"/>
    </row>
    <row r="31" spans="1:7" ht="12.5" x14ac:dyDescent="0.25">
      <c r="A31" s="1"/>
      <c r="B31" s="1"/>
      <c r="C31" s="1"/>
      <c r="D31" s="1"/>
      <c r="E31" s="1"/>
      <c r="F31" s="1"/>
      <c r="G31" s="1"/>
    </row>
    <row r="32" spans="1:7" ht="12.5" x14ac:dyDescent="0.25">
      <c r="A32" s="1"/>
      <c r="B32" s="1"/>
      <c r="C32" s="1"/>
      <c r="D32" s="1"/>
      <c r="E32" s="1"/>
      <c r="F32" s="1"/>
      <c r="G32" s="1"/>
    </row>
    <row r="33" spans="1:7" ht="12.5" x14ac:dyDescent="0.25">
      <c r="A33" s="1"/>
      <c r="B33" s="1"/>
      <c r="C33" s="1"/>
      <c r="D33" s="1"/>
      <c r="E33" s="1"/>
      <c r="F33" s="1"/>
      <c r="G33" s="1"/>
    </row>
    <row r="34" spans="1:7" ht="12.5" x14ac:dyDescent="0.25">
      <c r="A34" s="1"/>
      <c r="B34" s="1"/>
      <c r="C34" s="1"/>
      <c r="D34" s="1"/>
      <c r="E34" s="1"/>
      <c r="F34" s="1"/>
      <c r="G34" s="1"/>
    </row>
    <row r="35" spans="1:7" ht="12.5" x14ac:dyDescent="0.25">
      <c r="C35" s="1"/>
      <c r="E35" s="1"/>
      <c r="G35" s="1"/>
    </row>
    <row r="37" spans="1:7" ht="12.5" x14ac:dyDescent="0.25">
      <c r="A37" s="1"/>
      <c r="C37" s="2"/>
      <c r="E37" s="2"/>
      <c r="G37" s="3"/>
    </row>
    <row r="38" spans="1:7" ht="12.5" x14ac:dyDescent="0.25">
      <c r="A38" s="1"/>
      <c r="C38" s="2"/>
      <c r="E38" s="2"/>
      <c r="G38" s="1"/>
    </row>
    <row r="39" spans="1:7" ht="12.5" x14ac:dyDescent="0.25">
      <c r="A39" s="1"/>
      <c r="C39" s="2"/>
      <c r="E39" s="2"/>
      <c r="G39" s="3"/>
    </row>
    <row r="40" spans="1:7" ht="12.5" x14ac:dyDescent="0.25">
      <c r="A40" s="1"/>
      <c r="C40" s="2"/>
      <c r="E40" s="2"/>
      <c r="G40" s="1"/>
    </row>
    <row r="41" spans="1:7" ht="12.5" x14ac:dyDescent="0.25">
      <c r="A41" s="1"/>
      <c r="C41" s="2"/>
      <c r="E41" s="2"/>
      <c r="G41" s="1"/>
    </row>
    <row r="42" spans="1:7" ht="12.5" x14ac:dyDescent="0.25">
      <c r="A42" s="1"/>
      <c r="C42" s="1"/>
      <c r="E42" s="1"/>
    </row>
  </sheetData>
  <sortState xmlns:xlrd2="http://schemas.microsoft.com/office/spreadsheetml/2017/richdata2" ref="A4:E22">
    <sortCondition ref="A4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 - Passenger Cars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2020 (2)</vt:lpstr>
      <vt:lpstr>2019 (2)</vt:lpstr>
      <vt:lpstr>2018 (2)</vt:lpstr>
      <vt:lpstr>2017 (2)</vt:lpstr>
      <vt:lpstr>2016 (2)</vt:lpstr>
      <vt:lpstr>2015 (2)</vt:lpstr>
      <vt:lpstr>2014 (2)</vt:lpstr>
      <vt:lpstr>2013 (2)</vt:lpstr>
      <vt:lpstr>2012 (2)</vt:lpstr>
      <vt:lpstr>2011 (2)</vt:lpstr>
      <vt:lpstr>Consol</vt:lpstr>
      <vt:lpstr>2020 (3)</vt:lpstr>
      <vt:lpstr>2019 (3)</vt:lpstr>
      <vt:lpstr>2018 (3)</vt:lpstr>
      <vt:lpstr>2017 (3)</vt:lpstr>
      <vt:lpstr>2016 (3)</vt:lpstr>
      <vt:lpstr>2015 (3)</vt:lpstr>
      <vt:lpstr>2014 (3)</vt:lpstr>
      <vt:lpstr>2013 (3)</vt:lpstr>
      <vt:lpstr>2012 (3)</vt:lpstr>
      <vt:lpstr>2011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2021-05-01T10:29:16Z</dcterms:modified>
</cp:coreProperties>
</file>