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def8\Desktop\Excels - VW\"/>
    </mc:Choice>
  </mc:AlternateContent>
  <xr:revisionPtr revIDLastSave="0" documentId="13_ncr:1_{4F790AA3-18D9-4AC2-9C0F-B1D769F217F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ALL - Porsche" sheetId="19" r:id="rId1"/>
    <sheet name="2020" sheetId="1" r:id="rId2"/>
    <sheet name="2019" sheetId="2" r:id="rId3"/>
    <sheet name="2018" sheetId="3" r:id="rId4"/>
    <sheet name="2017" sheetId="4" r:id="rId5"/>
    <sheet name="2016" sheetId="5" r:id="rId6"/>
    <sheet name="2014" sheetId="7" r:id="rId7"/>
    <sheet name="2015" sheetId="6" r:id="rId8"/>
    <sheet name="2013" sheetId="8" r:id="rId9"/>
    <sheet name="2012" sheetId="9" r:id="rId10"/>
    <sheet name="2020 (2)" sheetId="10" r:id="rId11"/>
    <sheet name="2019 (2)" sheetId="11" r:id="rId12"/>
    <sheet name="2018 (2)" sheetId="12" r:id="rId13"/>
    <sheet name="2017 (2)" sheetId="13" r:id="rId14"/>
    <sheet name="2016 (2)" sheetId="14" r:id="rId15"/>
    <sheet name="2015 (2)" sheetId="15" r:id="rId16"/>
    <sheet name="2014 (2)" sheetId="16" r:id="rId17"/>
    <sheet name="2013 (2)" sheetId="17" r:id="rId18"/>
    <sheet name="2012 (2)" sheetId="18" r:id="rId19"/>
    <sheet name="Consol" sheetId="29" r:id="rId20"/>
    <sheet name="2020 (3)" sheetId="20" r:id="rId21"/>
    <sheet name="2019 (3)" sheetId="21" r:id="rId22"/>
    <sheet name="2018 (3)" sheetId="22" r:id="rId23"/>
    <sheet name="2017 (3)" sheetId="23" r:id="rId24"/>
    <sheet name="2016 (3)" sheetId="24" r:id="rId25"/>
    <sheet name="2015 (3)" sheetId="26" r:id="rId26"/>
    <sheet name="2014 (3)" sheetId="25" r:id="rId27"/>
    <sheet name="2013 (3)" sheetId="27" r:id="rId28"/>
    <sheet name="2012 (3)" sheetId="28" r:id="rId2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7" i="19" l="1"/>
  <c r="K47" i="19"/>
  <c r="J47" i="19"/>
  <c r="I47" i="19"/>
  <c r="H47" i="19"/>
  <c r="G47" i="19"/>
  <c r="F47" i="19"/>
  <c r="E47" i="19"/>
  <c r="D47" i="19"/>
  <c r="C47" i="19"/>
  <c r="L45" i="19"/>
  <c r="K45" i="19"/>
  <c r="J45" i="19"/>
  <c r="I45" i="19"/>
  <c r="H45" i="19"/>
  <c r="G45" i="19"/>
  <c r="F45" i="19"/>
  <c r="E45" i="19"/>
  <c r="D45" i="19"/>
  <c r="C45" i="19"/>
  <c r="L43" i="19"/>
  <c r="K43" i="19"/>
  <c r="J43" i="19"/>
  <c r="I43" i="19"/>
  <c r="H43" i="19"/>
  <c r="G43" i="19"/>
  <c r="F43" i="19"/>
  <c r="E43" i="19"/>
  <c r="D43" i="19"/>
  <c r="C43" i="19"/>
  <c r="L41" i="19"/>
  <c r="K41" i="19"/>
  <c r="J41" i="19"/>
  <c r="I41" i="19"/>
  <c r="H41" i="19"/>
  <c r="G41" i="19"/>
  <c r="F41" i="19"/>
  <c r="E41" i="19"/>
  <c r="D41" i="19"/>
  <c r="C41" i="19"/>
  <c r="L39" i="19"/>
  <c r="K39" i="19"/>
  <c r="J39" i="19"/>
  <c r="I39" i="19"/>
  <c r="H39" i="19"/>
  <c r="G39" i="19"/>
  <c r="F39" i="19"/>
  <c r="E39" i="19"/>
  <c r="D39" i="19"/>
  <c r="C39" i="19"/>
  <c r="L37" i="19"/>
  <c r="K37" i="19"/>
  <c r="J37" i="19"/>
  <c r="I37" i="19"/>
  <c r="H37" i="19"/>
  <c r="G37" i="19"/>
  <c r="F37" i="19"/>
  <c r="E37" i="19"/>
  <c r="D37" i="19"/>
  <c r="C37" i="19"/>
  <c r="L35" i="19"/>
  <c r="K35" i="19"/>
  <c r="J35" i="19"/>
  <c r="I35" i="19"/>
  <c r="H35" i="19"/>
  <c r="G35" i="19"/>
  <c r="F35" i="19"/>
  <c r="E35" i="19"/>
  <c r="D35" i="19"/>
  <c r="C35" i="19"/>
  <c r="L33" i="19"/>
  <c r="K33" i="19"/>
  <c r="J33" i="19"/>
  <c r="I33" i="19"/>
  <c r="H33" i="19"/>
  <c r="G33" i="19"/>
  <c r="F33" i="19"/>
  <c r="E33" i="19"/>
  <c r="D33" i="19"/>
  <c r="C33" i="19"/>
  <c r="D31" i="19"/>
  <c r="E31" i="19"/>
  <c r="F31" i="19"/>
  <c r="G31" i="19"/>
  <c r="H31" i="19"/>
  <c r="I31" i="19"/>
  <c r="J31" i="19"/>
  <c r="K31" i="19"/>
  <c r="L31" i="19"/>
  <c r="C31" i="19"/>
  <c r="D16" i="19"/>
  <c r="E16" i="19"/>
  <c r="E8" i="19" s="1"/>
  <c r="F16" i="19"/>
  <c r="F8" i="19" s="1"/>
  <c r="F9" i="19" s="1"/>
  <c r="G16" i="19"/>
  <c r="G8" i="19" s="1"/>
  <c r="H16" i="19"/>
  <c r="I17" i="19" s="1"/>
  <c r="I16" i="19"/>
  <c r="J16" i="19"/>
  <c r="K16" i="19"/>
  <c r="L16" i="19"/>
  <c r="D21" i="19"/>
  <c r="E21" i="19"/>
  <c r="F21" i="19"/>
  <c r="G21" i="19"/>
  <c r="H21" i="19"/>
  <c r="I21" i="19"/>
  <c r="J21" i="19"/>
  <c r="J8" i="19" s="1"/>
  <c r="K21" i="19"/>
  <c r="L21" i="19"/>
  <c r="D22" i="19"/>
  <c r="E22" i="19"/>
  <c r="F22" i="19"/>
  <c r="G22" i="19"/>
  <c r="G10" i="19" s="1"/>
  <c r="H22" i="19"/>
  <c r="I22" i="19"/>
  <c r="J22" i="19"/>
  <c r="K22" i="19"/>
  <c r="L22" i="19"/>
  <c r="D23" i="19"/>
  <c r="E23" i="19"/>
  <c r="F23" i="19"/>
  <c r="G23" i="19"/>
  <c r="H23" i="19"/>
  <c r="I23" i="19"/>
  <c r="J23" i="19"/>
  <c r="J12" i="19" s="1"/>
  <c r="K23" i="19"/>
  <c r="K12" i="19" s="1"/>
  <c r="L23" i="19"/>
  <c r="D24" i="19"/>
  <c r="E24" i="19"/>
  <c r="F24" i="19"/>
  <c r="G24" i="19"/>
  <c r="H24" i="19"/>
  <c r="I24" i="19"/>
  <c r="J24" i="19"/>
  <c r="K24" i="19"/>
  <c r="L24" i="19"/>
  <c r="L8" i="19" l="1"/>
  <c r="F14" i="19"/>
  <c r="G12" i="19"/>
  <c r="K8" i="19"/>
  <c r="J10" i="19"/>
  <c r="F10" i="19"/>
  <c r="G11" i="19" s="1"/>
  <c r="I10" i="19"/>
  <c r="K13" i="19"/>
  <c r="G17" i="19"/>
  <c r="F17" i="19"/>
  <c r="K9" i="19"/>
  <c r="G14" i="19"/>
  <c r="K17" i="19"/>
  <c r="J17" i="19"/>
  <c r="H10" i="19"/>
  <c r="H11" i="19" s="1"/>
  <c r="D8" i="19"/>
  <c r="D9" i="19" s="1"/>
  <c r="G9" i="19"/>
  <c r="H17" i="19"/>
  <c r="E14" i="19"/>
  <c r="I12" i="19"/>
  <c r="E10" i="19"/>
  <c r="I8" i="19"/>
  <c r="L14" i="19"/>
  <c r="M14" i="19" s="1"/>
  <c r="N14" i="19" s="1"/>
  <c r="O14" i="19" s="1"/>
  <c r="P14" i="19" s="1"/>
  <c r="Q14" i="19" s="1"/>
  <c r="R14" i="19" s="1"/>
  <c r="S14" i="19" s="1"/>
  <c r="T14" i="19" s="1"/>
  <c r="U14" i="19" s="1"/>
  <c r="V14" i="19" s="1"/>
  <c r="D14" i="19"/>
  <c r="D15" i="19" s="1"/>
  <c r="H12" i="19"/>
  <c r="H13" i="19" s="1"/>
  <c r="L10" i="19"/>
  <c r="M10" i="19" s="1"/>
  <c r="N10" i="19" s="1"/>
  <c r="O10" i="19" s="1"/>
  <c r="P10" i="19" s="1"/>
  <c r="Q10" i="19" s="1"/>
  <c r="R10" i="19" s="1"/>
  <c r="S10" i="19" s="1"/>
  <c r="T10" i="19" s="1"/>
  <c r="U10" i="19" s="1"/>
  <c r="V10" i="19" s="1"/>
  <c r="D10" i="19"/>
  <c r="D11" i="19" s="1"/>
  <c r="H8" i="19"/>
  <c r="H9" i="19" s="1"/>
  <c r="K10" i="19"/>
  <c r="K11" i="19" s="1"/>
  <c r="E17" i="19"/>
  <c r="J14" i="19"/>
  <c r="J15" i="19" s="1"/>
  <c r="F12" i="19"/>
  <c r="F13" i="19" s="1"/>
  <c r="K14" i="19"/>
  <c r="K15" i="19" s="1"/>
  <c r="L17" i="19"/>
  <c r="D17" i="19"/>
  <c r="I14" i="19"/>
  <c r="E12" i="19"/>
  <c r="H14" i="19"/>
  <c r="H15" i="19" s="1"/>
  <c r="L12" i="19"/>
  <c r="D12" i="19"/>
  <c r="D13" i="19" s="1"/>
  <c r="L25" i="19"/>
  <c r="K25" i="19"/>
  <c r="J25" i="19"/>
  <c r="I25" i="19"/>
  <c r="H25" i="19"/>
  <c r="G25" i="19"/>
  <c r="F25" i="19"/>
  <c r="E25" i="19"/>
  <c r="G8" i="16"/>
  <c r="G7" i="16"/>
  <c r="G6" i="16"/>
  <c r="G5" i="16"/>
  <c r="G4" i="16"/>
  <c r="G8" i="15"/>
  <c r="G7" i="15"/>
  <c r="G6" i="15"/>
  <c r="G5" i="15"/>
  <c r="G4" i="15"/>
  <c r="G8" i="14"/>
  <c r="G7" i="14"/>
  <c r="G6" i="14"/>
  <c r="G5" i="14"/>
  <c r="G4" i="14"/>
  <c r="G8" i="13"/>
  <c r="G7" i="13"/>
  <c r="G6" i="13"/>
  <c r="G5" i="13"/>
  <c r="G4" i="13"/>
  <c r="G8" i="12"/>
  <c r="G7" i="12"/>
  <c r="G6" i="12"/>
  <c r="G5" i="12"/>
  <c r="G4" i="12"/>
  <c r="G8" i="11"/>
  <c r="G7" i="11"/>
  <c r="G6" i="11"/>
  <c r="G5" i="11"/>
  <c r="G4" i="11"/>
  <c r="G7" i="10"/>
  <c r="L9" i="19" l="1"/>
  <c r="M8" i="19"/>
  <c r="N8" i="19" s="1"/>
  <c r="O8" i="19" s="1"/>
  <c r="P8" i="19" s="1"/>
  <c r="I9" i="19"/>
  <c r="F15" i="19"/>
  <c r="G15" i="19"/>
  <c r="J11" i="19"/>
  <c r="J9" i="19"/>
  <c r="I11" i="19"/>
  <c r="L13" i="19"/>
  <c r="M12" i="19"/>
  <c r="N12" i="19" s="1"/>
  <c r="O12" i="19" s="1"/>
  <c r="P12" i="19" s="1"/>
  <c r="Q12" i="19" s="1"/>
  <c r="R12" i="19" s="1"/>
  <c r="S12" i="19" s="1"/>
  <c r="T12" i="19" s="1"/>
  <c r="U12" i="19" s="1"/>
  <c r="V12" i="19" s="1"/>
  <c r="E11" i="19"/>
  <c r="E9" i="19"/>
  <c r="L11" i="19"/>
  <c r="L15" i="19"/>
  <c r="F11" i="19"/>
  <c r="E13" i="19"/>
  <c r="G13" i="19"/>
  <c r="I15" i="19"/>
  <c r="I13" i="19"/>
  <c r="J13" i="19"/>
  <c r="E15" i="19"/>
  <c r="N16" i="19" l="1"/>
  <c r="N17" i="19" s="1"/>
  <c r="M16" i="19"/>
  <c r="M17" i="19" s="1"/>
  <c r="O16" i="19"/>
  <c r="O17" i="19" s="1"/>
  <c r="P16" i="19"/>
  <c r="P17" i="19" s="1"/>
  <c r="Q8" i="19"/>
  <c r="R8" i="19" l="1"/>
  <c r="Q16" i="19"/>
  <c r="Q17" i="19" s="1"/>
  <c r="S8" i="19" l="1"/>
  <c r="R16" i="19"/>
  <c r="R17" i="19" s="1"/>
  <c r="T8" i="19" l="1"/>
  <c r="S16" i="19"/>
  <c r="S17" i="19" s="1"/>
  <c r="U8" i="19" l="1"/>
  <c r="T16" i="19"/>
  <c r="T17" i="19" s="1"/>
  <c r="V8" i="19" l="1"/>
  <c r="V16" i="19" s="1"/>
  <c r="U16" i="19"/>
  <c r="U17" i="19" s="1"/>
  <c r="V17" i="19" l="1"/>
</calcChain>
</file>

<file path=xl/sharedStrings.xml><?xml version="1.0" encoding="utf-8"?>
<sst xmlns="http://schemas.openxmlformats.org/spreadsheetml/2006/main" count="303" uniqueCount="42">
  <si>
    <t>PRODUCTION</t>
  </si>
  <si>
    <t>Units</t>
  </si>
  <si>
    <t>Cayenne</t>
  </si>
  <si>
    <t>Europe/Other markets</t>
  </si>
  <si>
    <t>Macan</t>
  </si>
  <si>
    <t>North America</t>
  </si>
  <si>
    <t>Taycan</t>
  </si>
  <si>
    <t>South America</t>
  </si>
  <si>
    <t>911 Coupé/Cabriolet</t>
  </si>
  <si>
    <t>Asia-Pacific</t>
  </si>
  <si>
    <t>718 Boxster/Cayman</t>
  </si>
  <si>
    <t>Panamera</t>
  </si>
  <si>
    <t>PORSCHE AUTOMOTIVE</t>
  </si>
  <si>
    <t>%</t>
  </si>
  <si>
    <t>Deliveries (thousand units)</t>
  </si>
  <si>
    <t>−3.1</t>
  </si>
  <si>
    <t>Vehicle sales</t>
  </si>
  <si>
    <t>−4.2</t>
  </si>
  <si>
    <t>Production</t>
  </si>
  <si>
    <t>−4.1</t>
  </si>
  <si>
    <t>Sales revenue (€ million)</t>
  </si>
  <si>
    <t>Operating result before special items</t>
  </si>
  <si>
    <t>−4.5</t>
  </si>
  <si>
    <t>Operating return on sales (%)</t>
  </si>
  <si>
    <t>–</t>
  </si>
  <si>
    <t>Operating result</t>
  </si>
  <si>
    <t>as % of sales revenue</t>
  </si>
  <si>
    <t>918 Spyder</t>
  </si>
  <si>
    <t>PORSCHE BRAND</t>
  </si>
  <si>
    <t>Boxster/Cayman</t>
  </si>
  <si>
    <t>Operating profit</t>
  </si>
  <si>
    <t>2012*</t>
  </si>
  <si>
    <t>Total</t>
  </si>
  <si>
    <t>Historical</t>
  </si>
  <si>
    <t>Forecast Period</t>
  </si>
  <si>
    <t>Unit Deliveries by Region</t>
  </si>
  <si>
    <t>Europe/Other</t>
  </si>
  <si>
    <t>change y/y</t>
  </si>
  <si>
    <t>Total Deliveries</t>
  </si>
  <si>
    <t>Mix By Region</t>
  </si>
  <si>
    <t>Unit Production by model family</t>
  </si>
  <si>
    <t>Porsche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</si>
</sst>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.00\);_(* &quot;-&quot;??_);_(@_)"/>
    <numFmt numFmtId="165" formatCode="0.0%"/>
  </numFmts>
  <fonts count="1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rgb="FF00B0F0"/>
      <name val="Arial"/>
      <family val="2"/>
      <scheme val="minor"/>
    </font>
    <font>
      <sz val="11"/>
      <color rgb="FF00B050"/>
      <name val="Arial"/>
      <family val="2"/>
      <scheme val="minor"/>
    </font>
    <font>
      <b/>
      <sz val="11"/>
      <color rgb="FF0000FF"/>
      <name val="Arial"/>
      <family val="2"/>
      <scheme val="minor"/>
    </font>
    <font>
      <b/>
      <sz val="10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/>
    <xf numFmtId="3" fontId="1" fillId="0" borderId="0" xfId="0" applyNumberFormat="1" applyFont="1"/>
    <xf numFmtId="0" fontId="1" fillId="0" borderId="0" xfId="0" applyFont="1"/>
    <xf numFmtId="0" fontId="1" fillId="0" borderId="0" xfId="0" applyFont="1" applyAlignment="1"/>
    <xf numFmtId="0" fontId="0" fillId="0" borderId="0" xfId="0"/>
    <xf numFmtId="0" fontId="0" fillId="0" borderId="1" xfId="0" applyBorder="1"/>
    <xf numFmtId="165" fontId="0" fillId="0" borderId="0" xfId="1" applyNumberFormat="1" applyFont="1"/>
    <xf numFmtId="165" fontId="0" fillId="0" borderId="0" xfId="0" applyNumberFormat="1"/>
    <xf numFmtId="165" fontId="0" fillId="0" borderId="0" xfId="1" applyNumberFormat="1" applyFont="1" applyAlignment="1"/>
    <xf numFmtId="165" fontId="0" fillId="0" borderId="0" xfId="0" applyNumberFormat="1" applyFont="1" applyAlignment="1"/>
    <xf numFmtId="164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0" fontId="6" fillId="0" borderId="1" xfId="0" applyNumberFormat="1" applyFont="1" applyBorder="1"/>
    <xf numFmtId="0" fontId="0" fillId="0" borderId="0" xfId="1" applyNumberFormat="1" applyFont="1"/>
    <xf numFmtId="0" fontId="7" fillId="0" borderId="1" xfId="0" applyNumberFormat="1" applyFont="1" applyBorder="1"/>
    <xf numFmtId="0" fontId="3" fillId="0" borderId="1" xfId="0" applyNumberFormat="1" applyFont="1" applyBorder="1"/>
    <xf numFmtId="164" fontId="2" fillId="0" borderId="0" xfId="0" applyNumberFormat="1" applyFont="1" applyFill="1"/>
    <xf numFmtId="165" fontId="2" fillId="0" borderId="0" xfId="1" applyNumberFormat="1" applyFont="1" applyFill="1"/>
    <xf numFmtId="165" fontId="8" fillId="0" borderId="0" xfId="0" applyNumberFormat="1" applyFont="1" applyFill="1"/>
    <xf numFmtId="165" fontId="9" fillId="0" borderId="0" xfId="1" applyNumberFormat="1" applyFont="1" applyFill="1"/>
    <xf numFmtId="0" fontId="4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3" fontId="1" fillId="0" borderId="0" xfId="0" applyNumberFormat="1" applyFont="1" applyAlignment="1">
      <alignment horizontal="right"/>
    </xf>
    <xf numFmtId="164" fontId="0" fillId="0" borderId="0" xfId="0" applyNumberFormat="1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3B06-236A-4D6A-910C-D1814EB5DCD4}">
  <dimension ref="B2:V47"/>
  <sheetViews>
    <sheetView tabSelected="1" topLeftCell="A25" workbookViewId="0">
      <selection activeCell="A29" sqref="A29:XFD42"/>
    </sheetView>
  </sheetViews>
  <sheetFormatPr defaultRowHeight="12.5" x14ac:dyDescent="0.25"/>
  <cols>
    <col min="1" max="1" width="8.7265625" style="5"/>
    <col min="2" max="2" width="23.7265625" style="12" bestFit="1" customWidth="1"/>
    <col min="3" max="3" width="18.81640625" style="5" bestFit="1" customWidth="1"/>
    <col min="4" max="4" width="7.6328125" style="5" bestFit="1" customWidth="1"/>
    <col min="5" max="5" width="8.6328125" style="5" bestFit="1" customWidth="1"/>
    <col min="6" max="7" width="10.26953125" style="5" bestFit="1" customWidth="1"/>
    <col min="8" max="8" width="11.90625" style="5" bestFit="1" customWidth="1"/>
    <col min="9" max="9" width="12.54296875" style="5" bestFit="1" customWidth="1"/>
    <col min="10" max="11" width="11.90625" style="5" bestFit="1" customWidth="1"/>
    <col min="12" max="12" width="12.54296875" style="5" bestFit="1" customWidth="1"/>
    <col min="13" max="22" width="8.81640625" style="5" bestFit="1" customWidth="1"/>
    <col min="23" max="16384" width="8.7265625" style="5"/>
  </cols>
  <sheetData>
    <row r="2" spans="2:22" ht="14" x14ac:dyDescent="0.3">
      <c r="C2" s="22" t="s">
        <v>33</v>
      </c>
      <c r="D2" s="22"/>
      <c r="E2" s="22"/>
      <c r="F2" s="22"/>
      <c r="G2" s="22"/>
      <c r="H2" s="22"/>
      <c r="I2" s="22"/>
      <c r="J2" s="22"/>
      <c r="K2" s="22"/>
      <c r="L2" s="22"/>
      <c r="M2" s="22" t="s">
        <v>34</v>
      </c>
      <c r="N2" s="22"/>
      <c r="O2" s="22"/>
      <c r="P2" s="22"/>
      <c r="Q2" s="22"/>
      <c r="R2" s="22"/>
      <c r="S2" s="22"/>
      <c r="T2" s="22"/>
      <c r="U2" s="22"/>
      <c r="V2" s="22"/>
    </row>
    <row r="3" spans="2:22" x14ac:dyDescent="0.25">
      <c r="C3" s="5">
        <v>2011</v>
      </c>
      <c r="D3" s="5">
        <v>2012</v>
      </c>
      <c r="E3" s="5">
        <v>2013</v>
      </c>
      <c r="F3" s="5">
        <v>2014</v>
      </c>
      <c r="G3" s="5">
        <v>2015</v>
      </c>
      <c r="H3" s="5">
        <v>2016</v>
      </c>
      <c r="I3" s="5">
        <v>2017</v>
      </c>
      <c r="J3" s="5">
        <v>2018</v>
      </c>
      <c r="K3" s="5">
        <v>2019</v>
      </c>
      <c r="L3" s="5">
        <v>2020</v>
      </c>
      <c r="M3" s="5">
        <v>2021</v>
      </c>
      <c r="N3" s="5">
        <v>2022</v>
      </c>
      <c r="O3" s="5">
        <v>2023</v>
      </c>
      <c r="P3" s="5">
        <v>2024</v>
      </c>
      <c r="Q3" s="5">
        <v>2025</v>
      </c>
      <c r="R3" s="5">
        <v>2026</v>
      </c>
      <c r="S3" s="5">
        <v>2027</v>
      </c>
      <c r="T3" s="5">
        <v>2028</v>
      </c>
      <c r="U3" s="5">
        <v>2029</v>
      </c>
      <c r="V3" s="5">
        <v>2030</v>
      </c>
    </row>
    <row r="5" spans="2:22" ht="18" x14ac:dyDescent="0.4">
      <c r="B5" s="13" t="s">
        <v>41</v>
      </c>
    </row>
    <row r="7" spans="2:22" s="6" customFormat="1" ht="14" x14ac:dyDescent="0.3">
      <c r="B7" s="14" t="s">
        <v>35</v>
      </c>
    </row>
    <row r="8" spans="2:22" s="11" customFormat="1" x14ac:dyDescent="0.25">
      <c r="B8" s="12" t="s">
        <v>36</v>
      </c>
      <c r="C8" s="18"/>
      <c r="D8" s="18">
        <f t="shared" ref="D8:L8" si="0" xml:space="preserve"> IFERROR(D21*D16, "-")</f>
        <v>0</v>
      </c>
      <c r="E8" s="18">
        <f t="shared" si="0"/>
        <v>52164</v>
      </c>
      <c r="F8" s="18">
        <f t="shared" si="0"/>
        <v>61180</v>
      </c>
      <c r="G8" s="18">
        <f t="shared" si="0"/>
        <v>72450</v>
      </c>
      <c r="H8" s="18">
        <f t="shared" si="0"/>
        <v>76636</v>
      </c>
      <c r="I8" s="18">
        <f t="shared" si="0"/>
        <v>79212</v>
      </c>
      <c r="J8" s="18">
        <f t="shared" si="0"/>
        <v>82432</v>
      </c>
      <c r="K8" s="18">
        <f t="shared" si="0"/>
        <v>90482</v>
      </c>
      <c r="L8" s="18">
        <f t="shared" si="0"/>
        <v>87584</v>
      </c>
      <c r="M8" s="18">
        <f>L8*(1+M9)</f>
        <v>92839.040000000008</v>
      </c>
      <c r="N8" s="18">
        <f xml:space="preserve"> M8*(1+N9)</f>
        <v>98409.382400000017</v>
      </c>
      <c r="O8" s="18">
        <f t="shared" ref="O8" si="1">N8*(1+O9)</f>
        <v>104313.94534400002</v>
      </c>
      <c r="P8" s="18">
        <f t="shared" ref="P8" si="2" xml:space="preserve"> O8*(1+P9)</f>
        <v>110572.78206464002</v>
      </c>
      <c r="Q8" s="18">
        <f t="shared" ref="Q8" si="3">P8*(1+Q9)</f>
        <v>117207.14898851843</v>
      </c>
      <c r="R8" s="18">
        <f t="shared" ref="R8" si="4" xml:space="preserve"> Q8*(1+R9)</f>
        <v>124239.57792782954</v>
      </c>
      <c r="S8" s="18">
        <f t="shared" ref="S8" si="5">R8*(1+S9)</f>
        <v>131693.95260349932</v>
      </c>
      <c r="T8" s="18">
        <f xml:space="preserve"> S8*(1+T9)</f>
        <v>139595.58975970928</v>
      </c>
      <c r="U8" s="18">
        <f t="shared" ref="U8" si="6">T8*(1+U9)</f>
        <v>147971.32514529186</v>
      </c>
      <c r="V8" s="18">
        <f t="shared" ref="V8" si="7" xml:space="preserve"> U8*(1+V9)</f>
        <v>156849.6046540094</v>
      </c>
    </row>
    <row r="9" spans="2:22" s="7" customFormat="1" ht="14" x14ac:dyDescent="0.3">
      <c r="B9" s="15" t="s">
        <v>37</v>
      </c>
      <c r="C9" s="19"/>
      <c r="D9" s="19" t="str">
        <f t="shared" ref="D9:L9" si="8" xml:space="preserve"> IFERROR(D8/C8-1,"-")</f>
        <v>-</v>
      </c>
      <c r="E9" s="19" t="str">
        <f t="shared" si="8"/>
        <v>-</v>
      </c>
      <c r="F9" s="19">
        <f t="shared" si="8"/>
        <v>0.17283950617283961</v>
      </c>
      <c r="G9" s="19">
        <f t="shared" si="8"/>
        <v>0.18421052631578938</v>
      </c>
      <c r="H9" s="19">
        <f t="shared" si="8"/>
        <v>5.7777777777777706E-2</v>
      </c>
      <c r="I9" s="19">
        <f t="shared" si="8"/>
        <v>3.3613445378151363E-2</v>
      </c>
      <c r="J9" s="19">
        <f t="shared" si="8"/>
        <v>4.0650406504065151E-2</v>
      </c>
      <c r="K9" s="19">
        <f t="shared" si="8"/>
        <v>9.765625E-2</v>
      </c>
      <c r="L9" s="19">
        <f t="shared" si="8"/>
        <v>-3.2028469750889688E-2</v>
      </c>
      <c r="M9" s="20">
        <v>0.06</v>
      </c>
      <c r="N9" s="20">
        <v>0.06</v>
      </c>
      <c r="O9" s="20">
        <v>0.06</v>
      </c>
      <c r="P9" s="20">
        <v>0.06</v>
      </c>
      <c r="Q9" s="20">
        <v>0.06</v>
      </c>
      <c r="R9" s="20">
        <v>0.06</v>
      </c>
      <c r="S9" s="20">
        <v>0.06</v>
      </c>
      <c r="T9" s="20">
        <v>0.06</v>
      </c>
      <c r="U9" s="20">
        <v>0.06</v>
      </c>
      <c r="V9" s="20">
        <v>0.06</v>
      </c>
    </row>
    <row r="10" spans="2:22" s="11" customFormat="1" x14ac:dyDescent="0.25">
      <c r="B10" s="12" t="s">
        <v>5</v>
      </c>
      <c r="C10" s="18"/>
      <c r="D10" s="18">
        <f t="shared" ref="D10:L10" si="9" xml:space="preserve"> IFERROR(D22*D16, "-")</f>
        <v>0</v>
      </c>
      <c r="E10" s="18">
        <f t="shared" si="9"/>
        <v>46656.000000000007</v>
      </c>
      <c r="F10" s="18">
        <f t="shared" si="9"/>
        <v>53009.999999999993</v>
      </c>
      <c r="G10" s="18">
        <f t="shared" si="9"/>
        <v>59400</v>
      </c>
      <c r="H10" s="18">
        <f t="shared" si="9"/>
        <v>62832</v>
      </c>
      <c r="I10" s="18">
        <f t="shared" si="9"/>
        <v>65190</v>
      </c>
      <c r="J10" s="18">
        <f t="shared" si="9"/>
        <v>67584</v>
      </c>
      <c r="K10" s="18">
        <f t="shared" si="9"/>
        <v>71936</v>
      </c>
      <c r="L10" s="18">
        <f t="shared" si="9"/>
        <v>65824</v>
      </c>
      <c r="M10" s="18">
        <f>L10*(1+M11)</f>
        <v>69773.440000000002</v>
      </c>
      <c r="N10" s="18">
        <f>M10*(1+N11)</f>
        <v>73959.846400000009</v>
      </c>
      <c r="O10" s="18">
        <f t="shared" ref="O10:V10" si="10">N10*(1+O11)</f>
        <v>78397.437184000009</v>
      </c>
      <c r="P10" s="18">
        <f t="shared" si="10"/>
        <v>83101.283415040016</v>
      </c>
      <c r="Q10" s="18">
        <f t="shared" si="10"/>
        <v>88087.360419942415</v>
      </c>
      <c r="R10" s="18">
        <f t="shared" si="10"/>
        <v>93372.602045138963</v>
      </c>
      <c r="S10" s="18">
        <f t="shared" si="10"/>
        <v>98974.958167847304</v>
      </c>
      <c r="T10" s="18">
        <f t="shared" si="10"/>
        <v>104913.45565791815</v>
      </c>
      <c r="U10" s="18">
        <f t="shared" si="10"/>
        <v>111208.26299739325</v>
      </c>
      <c r="V10" s="18">
        <f t="shared" si="10"/>
        <v>117880.75877723686</v>
      </c>
    </row>
    <row r="11" spans="2:22" s="7" customFormat="1" ht="14" x14ac:dyDescent="0.3">
      <c r="B11" s="15" t="s">
        <v>37</v>
      </c>
      <c r="C11" s="19"/>
      <c r="D11" s="19" t="str">
        <f t="shared" ref="D11:L11" si="11" xml:space="preserve"> IFERROR(D10/C10-1,"-")</f>
        <v>-</v>
      </c>
      <c r="E11" s="19" t="str">
        <f t="shared" si="11"/>
        <v>-</v>
      </c>
      <c r="F11" s="19">
        <f t="shared" si="11"/>
        <v>0.13618827160493785</v>
      </c>
      <c r="G11" s="19">
        <f t="shared" si="11"/>
        <v>0.12054329371816652</v>
      </c>
      <c r="H11" s="19">
        <f t="shared" si="11"/>
        <v>5.7777777777777706E-2</v>
      </c>
      <c r="I11" s="19">
        <f t="shared" si="11"/>
        <v>3.7528647822765437E-2</v>
      </c>
      <c r="J11" s="19">
        <f t="shared" si="11"/>
        <v>3.6723423838011859E-2</v>
      </c>
      <c r="K11" s="19">
        <f t="shared" si="11"/>
        <v>6.4393939393939448E-2</v>
      </c>
      <c r="L11" s="19">
        <f t="shared" si="11"/>
        <v>-8.496441281138789E-2</v>
      </c>
      <c r="M11" s="20">
        <v>0.06</v>
      </c>
      <c r="N11" s="20">
        <v>0.06</v>
      </c>
      <c r="O11" s="20">
        <v>0.06</v>
      </c>
      <c r="P11" s="20">
        <v>0.06</v>
      </c>
      <c r="Q11" s="20">
        <v>0.06</v>
      </c>
      <c r="R11" s="20">
        <v>0.06</v>
      </c>
      <c r="S11" s="20">
        <v>0.06</v>
      </c>
      <c r="T11" s="20">
        <v>0.06</v>
      </c>
      <c r="U11" s="20">
        <v>0.06</v>
      </c>
      <c r="V11" s="20">
        <v>0.06</v>
      </c>
    </row>
    <row r="12" spans="2:22" s="11" customFormat="1" x14ac:dyDescent="0.25">
      <c r="B12" s="12" t="s">
        <v>7</v>
      </c>
      <c r="C12" s="18"/>
      <c r="D12" s="18">
        <f t="shared" ref="D12:L12" si="12" xml:space="preserve"> IFERROR(D23*D16, "-")</f>
        <v>0</v>
      </c>
      <c r="E12" s="18">
        <f t="shared" si="12"/>
        <v>2916.0000000000005</v>
      </c>
      <c r="F12" s="18">
        <f t="shared" si="12"/>
        <v>2850</v>
      </c>
      <c r="G12" s="18">
        <f t="shared" si="12"/>
        <v>2700</v>
      </c>
      <c r="H12" s="18">
        <f t="shared" si="12"/>
        <v>2856</v>
      </c>
      <c r="I12" s="18">
        <f t="shared" si="12"/>
        <v>2460</v>
      </c>
      <c r="J12" s="18">
        <f t="shared" si="12"/>
        <v>2816.0000000000005</v>
      </c>
      <c r="K12" s="18">
        <f t="shared" si="12"/>
        <v>3372</v>
      </c>
      <c r="L12" s="18">
        <f t="shared" si="12"/>
        <v>3536.0000000000005</v>
      </c>
      <c r="M12" s="18">
        <f>L12*(1+M13)</f>
        <v>3748.1600000000008</v>
      </c>
      <c r="N12" s="18">
        <f>M12*(1+N13)</f>
        <v>3973.0496000000012</v>
      </c>
      <c r="O12" s="18">
        <f t="shared" ref="O12:V12" si="13">N12*(1+O13)</f>
        <v>4211.4325760000011</v>
      </c>
      <c r="P12" s="18">
        <f t="shared" si="13"/>
        <v>4464.1185305600011</v>
      </c>
      <c r="Q12" s="18">
        <f t="shared" si="13"/>
        <v>4731.9656423936012</v>
      </c>
      <c r="R12" s="18">
        <f t="shared" si="13"/>
        <v>5015.8835809372176</v>
      </c>
      <c r="S12" s="18">
        <f t="shared" si="13"/>
        <v>5316.8365957934511</v>
      </c>
      <c r="T12" s="18">
        <f t="shared" si="13"/>
        <v>5635.8467915410583</v>
      </c>
      <c r="U12" s="18">
        <f t="shared" si="13"/>
        <v>5973.9975990335224</v>
      </c>
      <c r="V12" s="18">
        <f t="shared" si="13"/>
        <v>6332.4374549755339</v>
      </c>
    </row>
    <row r="13" spans="2:22" s="7" customFormat="1" ht="14" x14ac:dyDescent="0.3">
      <c r="B13" s="15" t="s">
        <v>37</v>
      </c>
      <c r="C13" s="19"/>
      <c r="D13" s="19" t="str">
        <f t="shared" ref="D13:L13" si="14" xml:space="preserve"> IFERROR(D12/C12-1,"-")</f>
        <v>-</v>
      </c>
      <c r="E13" s="19" t="str">
        <f t="shared" si="14"/>
        <v>-</v>
      </c>
      <c r="F13" s="19">
        <f t="shared" si="14"/>
        <v>-2.2633744855967253E-2</v>
      </c>
      <c r="G13" s="19">
        <f t="shared" si="14"/>
        <v>-5.2631578947368474E-2</v>
      </c>
      <c r="H13" s="19">
        <f t="shared" si="14"/>
        <v>5.7777777777777706E-2</v>
      </c>
      <c r="I13" s="19">
        <f t="shared" si="14"/>
        <v>-0.1386554621848739</v>
      </c>
      <c r="J13" s="19">
        <f t="shared" si="14"/>
        <v>0.14471544715447182</v>
      </c>
      <c r="K13" s="19">
        <f t="shared" si="14"/>
        <v>0.19744318181818166</v>
      </c>
      <c r="L13" s="19">
        <f t="shared" si="14"/>
        <v>4.8635824436536357E-2</v>
      </c>
      <c r="M13" s="20">
        <v>0.06</v>
      </c>
      <c r="N13" s="20">
        <v>0.06</v>
      </c>
      <c r="O13" s="20">
        <v>0.06</v>
      </c>
      <c r="P13" s="20">
        <v>0.06</v>
      </c>
      <c r="Q13" s="20">
        <v>0.06</v>
      </c>
      <c r="R13" s="20">
        <v>0.06</v>
      </c>
      <c r="S13" s="20">
        <v>0.06</v>
      </c>
      <c r="T13" s="20">
        <v>0.06</v>
      </c>
      <c r="U13" s="20">
        <v>0.06</v>
      </c>
      <c r="V13" s="20">
        <v>0.06</v>
      </c>
    </row>
    <row r="14" spans="2:22" s="11" customFormat="1" x14ac:dyDescent="0.25">
      <c r="B14" s="12" t="s">
        <v>9</v>
      </c>
      <c r="C14" s="18"/>
      <c r="D14" s="18">
        <f t="shared" ref="D14:L14" si="15" xml:space="preserve"> IFERROR(D24*D16, "-")</f>
        <v>0</v>
      </c>
      <c r="E14" s="18">
        <f t="shared" si="15"/>
        <v>49572</v>
      </c>
      <c r="F14" s="18">
        <f t="shared" si="15"/>
        <v>63269.999999999993</v>
      </c>
      <c r="G14" s="18">
        <f t="shared" si="15"/>
        <v>78750.000000000015</v>
      </c>
      <c r="H14" s="18">
        <f t="shared" si="15"/>
        <v>86156.000000000015</v>
      </c>
      <c r="I14" s="18">
        <f t="shared" si="15"/>
        <v>91512.000000000015</v>
      </c>
      <c r="J14" s="18">
        <f t="shared" si="15"/>
        <v>101632</v>
      </c>
      <c r="K14" s="18">
        <f t="shared" si="15"/>
        <v>109590</v>
      </c>
      <c r="L14" s="18">
        <f t="shared" si="15"/>
        <v>115056</v>
      </c>
      <c r="M14" s="18">
        <f>L14*(1+M15)</f>
        <v>121959.36</v>
      </c>
      <c r="N14" s="18">
        <f>M14*(1+N15)</f>
        <v>129276.9216</v>
      </c>
      <c r="O14" s="18">
        <f t="shared" ref="O14:V14" si="16">N14*(1+O15)</f>
        <v>137033.53689600001</v>
      </c>
      <c r="P14" s="18">
        <f t="shared" si="16"/>
        <v>145255.54910976</v>
      </c>
      <c r="Q14" s="18">
        <f t="shared" si="16"/>
        <v>153970.88205634561</v>
      </c>
      <c r="R14" s="18">
        <f t="shared" si="16"/>
        <v>163209.13497972637</v>
      </c>
      <c r="S14" s="18">
        <f t="shared" si="16"/>
        <v>173001.68307850996</v>
      </c>
      <c r="T14" s="18">
        <f t="shared" si="16"/>
        <v>183381.78406322058</v>
      </c>
      <c r="U14" s="18">
        <f t="shared" si="16"/>
        <v>194384.69110701382</v>
      </c>
      <c r="V14" s="18">
        <f t="shared" si="16"/>
        <v>206047.77257343466</v>
      </c>
    </row>
    <row r="15" spans="2:22" s="7" customFormat="1" ht="14" x14ac:dyDescent="0.3">
      <c r="B15" s="15" t="s">
        <v>37</v>
      </c>
      <c r="C15" s="19"/>
      <c r="D15" s="19" t="str">
        <f t="shared" ref="D15:L15" si="17" xml:space="preserve"> IFERROR(D14/C14-1,"-")</f>
        <v>-</v>
      </c>
      <c r="E15" s="19" t="str">
        <f t="shared" si="17"/>
        <v>-</v>
      </c>
      <c r="F15" s="19">
        <f t="shared" si="17"/>
        <v>0.27632534495279581</v>
      </c>
      <c r="G15" s="19">
        <f t="shared" si="17"/>
        <v>0.24466571834992923</v>
      </c>
      <c r="H15" s="19">
        <f t="shared" si="17"/>
        <v>9.4044444444444375E-2</v>
      </c>
      <c r="I15" s="19">
        <f t="shared" si="17"/>
        <v>6.2166302985282584E-2</v>
      </c>
      <c r="J15" s="19">
        <f t="shared" si="17"/>
        <v>0.11058658973686497</v>
      </c>
      <c r="K15" s="19">
        <f t="shared" si="17"/>
        <v>7.8302109571788403E-2</v>
      </c>
      <c r="L15" s="19">
        <f t="shared" si="17"/>
        <v>4.9876813577881096E-2</v>
      </c>
      <c r="M15" s="20">
        <v>0.06</v>
      </c>
      <c r="N15" s="20">
        <v>0.06</v>
      </c>
      <c r="O15" s="20">
        <v>0.06</v>
      </c>
      <c r="P15" s="20">
        <v>0.06</v>
      </c>
      <c r="Q15" s="20">
        <v>0.06</v>
      </c>
      <c r="R15" s="20">
        <v>0.06</v>
      </c>
      <c r="S15" s="20">
        <v>0.06</v>
      </c>
      <c r="T15" s="20">
        <v>0.06</v>
      </c>
      <c r="U15" s="20">
        <v>0.06</v>
      </c>
      <c r="V15" s="20">
        <v>0.06</v>
      </c>
    </row>
    <row r="16" spans="2:22" s="11" customFormat="1" x14ac:dyDescent="0.25">
      <c r="B16" s="12" t="s">
        <v>38</v>
      </c>
      <c r="C16" s="18"/>
      <c r="D16" s="18">
        <f xml:space="preserve"> '2012 (2)'!C4 * 1000</f>
        <v>60000</v>
      </c>
      <c r="E16" s="18">
        <f xml:space="preserve"> '2013 (2)'!C4 * 1000</f>
        <v>162000</v>
      </c>
      <c r="F16" s="18">
        <f xml:space="preserve"> '2014 (2)'!C4 * 1000</f>
        <v>190000</v>
      </c>
      <c r="G16" s="18">
        <f xml:space="preserve"> '2015 (2)'!C4 * 1000</f>
        <v>225000</v>
      </c>
      <c r="H16" s="18">
        <f xml:space="preserve"> '2016 (2)'!C4 * 1000</f>
        <v>238000</v>
      </c>
      <c r="I16" s="18">
        <f xml:space="preserve"> '2017 (2)'!C4 * 1000</f>
        <v>246000</v>
      </c>
      <c r="J16" s="18">
        <f xml:space="preserve"> '2018 (2)'!C4 * 1000</f>
        <v>256000</v>
      </c>
      <c r="K16" s="18">
        <f xml:space="preserve"> '2019 (2)'!C4 * 1000</f>
        <v>281000</v>
      </c>
      <c r="L16" s="18">
        <f xml:space="preserve"> '2020 (2)'!C4 * 1000</f>
        <v>272000</v>
      </c>
      <c r="M16" s="18">
        <f>M8+M10+M12+M14</f>
        <v>288320</v>
      </c>
      <c r="N16" s="18">
        <f t="shared" ref="N16:V16" si="18">N8+N10+N12+N14</f>
        <v>305619.20000000007</v>
      </c>
      <c r="O16" s="18">
        <f t="shared" si="18"/>
        <v>323956.35200000007</v>
      </c>
      <c r="P16" s="18">
        <f t="shared" si="18"/>
        <v>343393.73311999999</v>
      </c>
      <c r="Q16" s="18">
        <f t="shared" si="18"/>
        <v>363997.35710720008</v>
      </c>
      <c r="R16" s="18">
        <f t="shared" si="18"/>
        <v>385837.19853363209</v>
      </c>
      <c r="S16" s="18">
        <f t="shared" si="18"/>
        <v>408987.43044565001</v>
      </c>
      <c r="T16" s="18">
        <f t="shared" si="18"/>
        <v>433526.67627238907</v>
      </c>
      <c r="U16" s="18">
        <f t="shared" si="18"/>
        <v>459538.27684873249</v>
      </c>
      <c r="V16" s="18">
        <f t="shared" si="18"/>
        <v>487110.57345965644</v>
      </c>
    </row>
    <row r="17" spans="2:22" s="7" customFormat="1" ht="13" x14ac:dyDescent="0.3">
      <c r="B17" s="15" t="s">
        <v>37</v>
      </c>
      <c r="C17" s="19"/>
      <c r="D17" s="19" t="str">
        <f t="shared" ref="D17:L17" si="19" xml:space="preserve"> IFERROR(D16/C16-1,"")</f>
        <v/>
      </c>
      <c r="E17" s="19">
        <f t="shared" si="19"/>
        <v>1.7000000000000002</v>
      </c>
      <c r="F17" s="19">
        <f t="shared" si="19"/>
        <v>0.17283950617283961</v>
      </c>
      <c r="G17" s="19">
        <f t="shared" si="19"/>
        <v>0.18421052631578938</v>
      </c>
      <c r="H17" s="19">
        <f t="shared" si="19"/>
        <v>5.7777777777777706E-2</v>
      </c>
      <c r="I17" s="19">
        <f t="shared" si="19"/>
        <v>3.3613445378151363E-2</v>
      </c>
      <c r="J17" s="19">
        <f t="shared" si="19"/>
        <v>4.0650406504065151E-2</v>
      </c>
      <c r="K17" s="19">
        <f t="shared" si="19"/>
        <v>9.765625E-2</v>
      </c>
      <c r="L17" s="19">
        <f t="shared" si="19"/>
        <v>-3.2028469750889688E-2</v>
      </c>
      <c r="M17" s="21">
        <f t="shared" ref="M17:V17" si="20">IFERROR(M16/L16-1,"")</f>
        <v>6.0000000000000053E-2</v>
      </c>
      <c r="N17" s="21">
        <f t="shared" si="20"/>
        <v>6.0000000000000275E-2</v>
      </c>
      <c r="O17" s="21">
        <f t="shared" si="20"/>
        <v>6.0000000000000053E-2</v>
      </c>
      <c r="P17" s="21">
        <f t="shared" si="20"/>
        <v>5.9999999999999831E-2</v>
      </c>
      <c r="Q17" s="21">
        <f t="shared" si="20"/>
        <v>6.0000000000000275E-2</v>
      </c>
      <c r="R17" s="21">
        <f t="shared" si="20"/>
        <v>6.0000000000000053E-2</v>
      </c>
      <c r="S17" s="21">
        <f t="shared" si="20"/>
        <v>6.0000000000000053E-2</v>
      </c>
      <c r="T17" s="21">
        <f t="shared" si="20"/>
        <v>6.0000000000000053E-2</v>
      </c>
      <c r="U17" s="21">
        <f t="shared" si="20"/>
        <v>6.0000000000000275E-2</v>
      </c>
      <c r="V17" s="21">
        <f t="shared" si="20"/>
        <v>6.0000000000000053E-2</v>
      </c>
    </row>
    <row r="20" spans="2:22" s="6" customFormat="1" ht="14" x14ac:dyDescent="0.3">
      <c r="B20" s="16" t="s">
        <v>39</v>
      </c>
    </row>
    <row r="21" spans="2:22" x14ac:dyDescent="0.25">
      <c r="B21" s="12" t="s">
        <v>36</v>
      </c>
      <c r="D21" s="5">
        <f xml:space="preserve"> '2012'!J4</f>
        <v>0</v>
      </c>
      <c r="E21" s="8">
        <f xml:space="preserve"> '2013'!J4</f>
        <v>0.32200000000000001</v>
      </c>
      <c r="F21" s="8">
        <f xml:space="preserve"> '2014'!J4</f>
        <v>0.32200000000000001</v>
      </c>
      <c r="G21" s="8">
        <f xml:space="preserve"> '2015'!J4</f>
        <v>0.32200000000000001</v>
      </c>
      <c r="H21" s="8">
        <f xml:space="preserve"> '2016'!J4</f>
        <v>0.32200000000000001</v>
      </c>
      <c r="I21" s="8">
        <f xml:space="preserve"> '2017'!J4</f>
        <v>0.32200000000000001</v>
      </c>
      <c r="J21" s="8">
        <f xml:space="preserve"> '2018'!J4</f>
        <v>0.32200000000000001</v>
      </c>
      <c r="K21" s="8">
        <f xml:space="preserve"> '2019'!J4</f>
        <v>0.32200000000000001</v>
      </c>
      <c r="L21" s="8">
        <f xml:space="preserve"> '2020'!J4</f>
        <v>0.32200000000000001</v>
      </c>
    </row>
    <row r="22" spans="2:22" x14ac:dyDescent="0.25">
      <c r="B22" s="12" t="s">
        <v>5</v>
      </c>
      <c r="D22" s="5">
        <f xml:space="preserve"> '2012'!J5</f>
        <v>0</v>
      </c>
      <c r="E22" s="8">
        <f xml:space="preserve"> '2013'!J5</f>
        <v>0.28800000000000003</v>
      </c>
      <c r="F22" s="8">
        <f xml:space="preserve"> '2014'!J5</f>
        <v>0.27899999999999997</v>
      </c>
      <c r="G22" s="8">
        <f xml:space="preserve"> '2015'!J5</f>
        <v>0.26400000000000001</v>
      </c>
      <c r="H22" s="8">
        <f xml:space="preserve"> '2016'!J5</f>
        <v>0.26400000000000001</v>
      </c>
      <c r="I22" s="8">
        <f xml:space="preserve"> '2017'!J5</f>
        <v>0.26500000000000001</v>
      </c>
      <c r="J22" s="8">
        <f xml:space="preserve"> '2018'!J5</f>
        <v>0.26400000000000001</v>
      </c>
      <c r="K22" s="8">
        <f xml:space="preserve"> '2019'!J5</f>
        <v>0.25600000000000001</v>
      </c>
      <c r="L22" s="8">
        <f xml:space="preserve"> '2020'!J5</f>
        <v>0.24199999999999999</v>
      </c>
    </row>
    <row r="23" spans="2:22" x14ac:dyDescent="0.25">
      <c r="B23" s="12" t="s">
        <v>7</v>
      </c>
      <c r="D23" s="5">
        <f xml:space="preserve"> '2012'!J6</f>
        <v>0</v>
      </c>
      <c r="E23" s="8">
        <f xml:space="preserve"> '2013'!J6</f>
        <v>1.8000000000000002E-2</v>
      </c>
      <c r="F23" s="8">
        <f xml:space="preserve"> '2014'!J6</f>
        <v>1.4999999999999999E-2</v>
      </c>
      <c r="G23" s="8">
        <f xml:space="preserve"> '2015'!J6</f>
        <v>1.2E-2</v>
      </c>
      <c r="H23" s="8">
        <f xml:space="preserve"> '2016'!J6</f>
        <v>1.2E-2</v>
      </c>
      <c r="I23" s="8">
        <f xml:space="preserve"> '2017'!J6</f>
        <v>0.01</v>
      </c>
      <c r="J23" s="8">
        <f xml:space="preserve"> '2018'!J6</f>
        <v>1.1000000000000001E-2</v>
      </c>
      <c r="K23" s="8">
        <f xml:space="preserve"> '2019'!J6</f>
        <v>1.2E-2</v>
      </c>
      <c r="L23" s="8">
        <f xml:space="preserve"> '2020'!J6</f>
        <v>1.3000000000000001E-2</v>
      </c>
    </row>
    <row r="24" spans="2:22" x14ac:dyDescent="0.25">
      <c r="B24" s="12" t="s">
        <v>9</v>
      </c>
      <c r="D24" s="5">
        <f xml:space="preserve"> '2012'!J7</f>
        <v>0</v>
      </c>
      <c r="E24" s="8">
        <f xml:space="preserve"> '2013'!J7</f>
        <v>0.30599999999999999</v>
      </c>
      <c r="F24" s="8">
        <f xml:space="preserve"> '2014'!J7</f>
        <v>0.33299999999999996</v>
      </c>
      <c r="G24" s="8">
        <f xml:space="preserve"> '2015'!J7</f>
        <v>0.35000000000000003</v>
      </c>
      <c r="H24" s="8">
        <f xml:space="preserve"> '2016'!J7</f>
        <v>0.36200000000000004</v>
      </c>
      <c r="I24" s="8">
        <f xml:space="preserve"> '2017'!J7</f>
        <v>0.37200000000000005</v>
      </c>
      <c r="J24" s="8">
        <f xml:space="preserve"> '2018'!J7</f>
        <v>0.39700000000000002</v>
      </c>
      <c r="K24" s="8">
        <f xml:space="preserve"> '2019'!J7</f>
        <v>0.39</v>
      </c>
      <c r="L24" s="8">
        <f xml:space="preserve"> '2020'!J7</f>
        <v>0.42299999999999999</v>
      </c>
    </row>
    <row r="25" spans="2:22" x14ac:dyDescent="0.25">
      <c r="B25" s="12" t="s">
        <v>38</v>
      </c>
      <c r="E25" s="8">
        <f>SUM(E21:E24)</f>
        <v>0.93400000000000016</v>
      </c>
      <c r="F25" s="8">
        <f t="shared" ref="F25:L25" si="21">SUM(F21:F24)</f>
        <v>0.94899999999999995</v>
      </c>
      <c r="G25" s="8">
        <f t="shared" si="21"/>
        <v>0.94800000000000018</v>
      </c>
      <c r="H25" s="8">
        <f t="shared" si="21"/>
        <v>0.96000000000000019</v>
      </c>
      <c r="I25" s="8">
        <f t="shared" si="21"/>
        <v>0.96900000000000008</v>
      </c>
      <c r="J25" s="8">
        <f t="shared" si="21"/>
        <v>0.99400000000000011</v>
      </c>
      <c r="K25" s="8">
        <f t="shared" si="21"/>
        <v>0.98000000000000009</v>
      </c>
      <c r="L25" s="8">
        <f t="shared" si="21"/>
        <v>1</v>
      </c>
    </row>
    <row r="28" spans="2:22" s="6" customFormat="1" ht="14" x14ac:dyDescent="0.3">
      <c r="B28" s="17" t="s">
        <v>40</v>
      </c>
    </row>
    <row r="30" spans="2:22" x14ac:dyDescent="0.25">
      <c r="B30" t="s">
        <v>10</v>
      </c>
      <c r="D30" s="26"/>
      <c r="E30" s="26"/>
      <c r="F30" s="26"/>
      <c r="G30" s="26"/>
      <c r="H30" s="26">
        <v>24882</v>
      </c>
      <c r="I30" s="26">
        <v>26427</v>
      </c>
      <c r="J30" s="26">
        <v>23658</v>
      </c>
      <c r="K30" s="26">
        <v>19263</v>
      </c>
      <c r="L30" s="26">
        <v>22655</v>
      </c>
    </row>
    <row r="31" spans="2:22" x14ac:dyDescent="0.25">
      <c r="B31" s="12" t="s">
        <v>37</v>
      </c>
      <c r="C31" s="7" t="str">
        <f>IFERROR(C30/B30-1,"")</f>
        <v/>
      </c>
      <c r="D31" s="7" t="str">
        <f t="shared" ref="D31:L31" si="22">IFERROR(D30/C30-1,"")</f>
        <v/>
      </c>
      <c r="E31" s="7" t="str">
        <f t="shared" si="22"/>
        <v/>
      </c>
      <c r="F31" s="7" t="str">
        <f t="shared" si="22"/>
        <v/>
      </c>
      <c r="G31" s="7" t="str">
        <f t="shared" si="22"/>
        <v/>
      </c>
      <c r="H31" s="7" t="str">
        <f t="shared" si="22"/>
        <v/>
      </c>
      <c r="I31" s="7">
        <f t="shared" si="22"/>
        <v>6.2093079334458734E-2</v>
      </c>
      <c r="J31" s="7">
        <f t="shared" si="22"/>
        <v>-0.10477920308775113</v>
      </c>
      <c r="K31" s="7">
        <f t="shared" si="22"/>
        <v>-0.18577225462845548</v>
      </c>
      <c r="L31" s="7">
        <f t="shared" si="22"/>
        <v>0.17608887504542392</v>
      </c>
    </row>
    <row r="32" spans="2:22" x14ac:dyDescent="0.25">
      <c r="B32" t="s">
        <v>8</v>
      </c>
      <c r="D32" s="26">
        <v>11409</v>
      </c>
      <c r="E32" s="26">
        <v>29751</v>
      </c>
      <c r="F32" s="26">
        <v>31590</v>
      </c>
      <c r="G32" s="26">
        <v>31373</v>
      </c>
      <c r="H32" s="26">
        <v>31648</v>
      </c>
      <c r="I32" s="26">
        <v>33820</v>
      </c>
      <c r="J32" s="26">
        <v>36236</v>
      </c>
      <c r="K32" s="26">
        <v>37585</v>
      </c>
      <c r="L32" s="26">
        <v>28672</v>
      </c>
    </row>
    <row r="33" spans="2:12" x14ac:dyDescent="0.25">
      <c r="B33" s="12" t="s">
        <v>37</v>
      </c>
      <c r="C33" s="7" t="str">
        <f>IFERROR(C32/B32-1,"")</f>
        <v/>
      </c>
      <c r="D33" s="7" t="str">
        <f t="shared" ref="D33" si="23">IFERROR(D32/C32-1,"")</f>
        <v/>
      </c>
      <c r="E33" s="7">
        <f t="shared" ref="E33" si="24">IFERROR(E32/D32-1,"")</f>
        <v>1.607678148829871</v>
      </c>
      <c r="F33" s="7">
        <f t="shared" ref="F33" si="25">IFERROR(F32/E32-1,"")</f>
        <v>6.18130483008974E-2</v>
      </c>
      <c r="G33" s="7">
        <f t="shared" ref="G33" si="26">IFERROR(G32/F32-1,"")</f>
        <v>-6.8692624248180012E-3</v>
      </c>
      <c r="H33" s="7">
        <f t="shared" ref="H33" si="27">IFERROR(H32/G32-1,"")</f>
        <v>8.7654989959520258E-3</v>
      </c>
      <c r="I33" s="7">
        <f t="shared" ref="I33" si="28">IFERROR(I32/H32-1,"")</f>
        <v>6.8629929221435848E-2</v>
      </c>
      <c r="J33" s="7">
        <f t="shared" ref="J33" si="29">IFERROR(J32/I32-1,"")</f>
        <v>7.1437019515079747E-2</v>
      </c>
      <c r="K33" s="7">
        <f t="shared" ref="K33" si="30">IFERROR(K32/J32-1,"")</f>
        <v>3.7228170879788136E-2</v>
      </c>
      <c r="L33" s="7">
        <f t="shared" ref="L33" si="31">IFERROR(L32/K32-1,"")</f>
        <v>-0.23714247705201541</v>
      </c>
    </row>
    <row r="34" spans="2:12" x14ac:dyDescent="0.25">
      <c r="B34" t="s">
        <v>27</v>
      </c>
      <c r="D34" s="26"/>
      <c r="E34" s="26">
        <v>35</v>
      </c>
      <c r="F34" s="26">
        <v>545</v>
      </c>
      <c r="G34" s="26">
        <v>375</v>
      </c>
      <c r="H34" s="26"/>
      <c r="I34" s="26"/>
      <c r="J34" s="26"/>
      <c r="K34" s="26"/>
      <c r="L34" s="26"/>
    </row>
    <row r="35" spans="2:12" x14ac:dyDescent="0.25">
      <c r="B35" t="s">
        <v>37</v>
      </c>
      <c r="C35" s="7" t="str">
        <f>IFERROR(C34/B34-1,"")</f>
        <v/>
      </c>
      <c r="D35" s="7" t="str">
        <f t="shared" ref="D35" si="32">IFERROR(D34/C34-1,"")</f>
        <v/>
      </c>
      <c r="E35" s="7" t="str">
        <f t="shared" ref="E35" si="33">IFERROR(E34/D34-1,"")</f>
        <v/>
      </c>
      <c r="F35" s="7">
        <f t="shared" ref="F35" si="34">IFERROR(F34/E34-1,"")</f>
        <v>14.571428571428571</v>
      </c>
      <c r="G35" s="7">
        <f t="shared" ref="G35" si="35">IFERROR(G34/F34-1,"")</f>
        <v>-0.31192660550458717</v>
      </c>
      <c r="H35" s="7">
        <f t="shared" ref="H35" si="36">IFERROR(H34/G34-1,"")</f>
        <v>-1</v>
      </c>
      <c r="I35" s="7" t="str">
        <f t="shared" ref="I35" si="37">IFERROR(I34/H34-1,"")</f>
        <v/>
      </c>
      <c r="J35" s="7" t="str">
        <f t="shared" ref="J35" si="38">IFERROR(J34/I34-1,"")</f>
        <v/>
      </c>
      <c r="K35" s="7" t="str">
        <f t="shared" ref="K35" si="39">IFERROR(K34/J34-1,"")</f>
        <v/>
      </c>
      <c r="L35" s="7" t="str">
        <f t="shared" ref="L35" si="40">IFERROR(L34/K34-1,"")</f>
        <v/>
      </c>
    </row>
    <row r="36" spans="2:12" x14ac:dyDescent="0.25">
      <c r="B36" t="s">
        <v>29</v>
      </c>
      <c r="D36" s="26">
        <v>6839</v>
      </c>
      <c r="E36" s="26">
        <v>28996</v>
      </c>
      <c r="F36" s="26">
        <v>23211</v>
      </c>
      <c r="G36" s="26">
        <v>21978</v>
      </c>
      <c r="H36" s="26"/>
      <c r="I36" s="26"/>
      <c r="J36" s="26"/>
      <c r="K36" s="26"/>
      <c r="L36" s="26"/>
    </row>
    <row r="37" spans="2:12" x14ac:dyDescent="0.25">
      <c r="B37" s="12" t="s">
        <v>37</v>
      </c>
      <c r="C37" s="7" t="str">
        <f>IFERROR(C36/B36-1,"")</f>
        <v/>
      </c>
      <c r="D37" s="7" t="str">
        <f t="shared" ref="D37" si="41">IFERROR(D36/C36-1,"")</f>
        <v/>
      </c>
      <c r="E37" s="7">
        <f t="shared" ref="E37" si="42">IFERROR(E36/D36-1,"")</f>
        <v>3.2398011405176197</v>
      </c>
      <c r="F37" s="7">
        <f t="shared" ref="F37" si="43">IFERROR(F36/E36-1,"")</f>
        <v>-0.19951027727962478</v>
      </c>
      <c r="G37" s="7">
        <f t="shared" ref="G37" si="44">IFERROR(G36/F36-1,"")</f>
        <v>-5.3121364870104659E-2</v>
      </c>
      <c r="H37" s="7">
        <f t="shared" ref="H37" si="45">IFERROR(H36/G36-1,"")</f>
        <v>-1</v>
      </c>
      <c r="I37" s="7" t="str">
        <f t="shared" ref="I37" si="46">IFERROR(I36/H36-1,"")</f>
        <v/>
      </c>
      <c r="J37" s="7" t="str">
        <f t="shared" ref="J37" si="47">IFERROR(J36/I36-1,"")</f>
        <v/>
      </c>
      <c r="K37" s="7" t="str">
        <f t="shared" ref="K37" si="48">IFERROR(K36/J36-1,"")</f>
        <v/>
      </c>
      <c r="L37" s="7" t="str">
        <f t="shared" ref="L37" si="49">IFERROR(L36/K36-1,"")</f>
        <v/>
      </c>
    </row>
    <row r="38" spans="2:12" x14ac:dyDescent="0.25">
      <c r="B38" t="s">
        <v>2</v>
      </c>
      <c r="D38" s="26">
        <v>36664</v>
      </c>
      <c r="E38" s="26">
        <v>81916</v>
      </c>
      <c r="F38" s="26">
        <v>66005</v>
      </c>
      <c r="G38" s="26">
        <v>79700</v>
      </c>
      <c r="H38" s="26">
        <v>71693</v>
      </c>
      <c r="I38" s="26">
        <v>59068</v>
      </c>
      <c r="J38" s="26">
        <v>79111</v>
      </c>
      <c r="K38" s="26">
        <v>95293</v>
      </c>
      <c r="L38" s="26">
        <v>82137</v>
      </c>
    </row>
    <row r="39" spans="2:12" x14ac:dyDescent="0.25">
      <c r="B39" s="12" t="s">
        <v>37</v>
      </c>
      <c r="C39" s="7" t="str">
        <f>IFERROR(C38/B38-1,"")</f>
        <v/>
      </c>
      <c r="D39" s="7" t="str">
        <f t="shared" ref="D39" si="50">IFERROR(D38/C38-1,"")</f>
        <v/>
      </c>
      <c r="E39" s="7">
        <f t="shared" ref="E39" si="51">IFERROR(E38/D38-1,"")</f>
        <v>1.2342352171066988</v>
      </c>
      <c r="F39" s="7">
        <f t="shared" ref="F39" si="52">IFERROR(F38/E38-1,"")</f>
        <v>-0.1942355583768739</v>
      </c>
      <c r="G39" s="7">
        <f t="shared" ref="G39" si="53">IFERROR(G38/F38-1,"")</f>
        <v>0.20748428149382625</v>
      </c>
      <c r="H39" s="7">
        <f t="shared" ref="H39" si="54">IFERROR(H38/G38-1,"")</f>
        <v>-0.10046424090338768</v>
      </c>
      <c r="I39" s="7">
        <f t="shared" ref="I39" si="55">IFERROR(I38/H38-1,"")</f>
        <v>-0.17609808488973822</v>
      </c>
      <c r="J39" s="7">
        <f t="shared" ref="J39" si="56">IFERROR(J38/I38-1,"")</f>
        <v>0.33932078282657274</v>
      </c>
      <c r="K39" s="7">
        <f t="shared" ref="K39" si="57">IFERROR(K38/J38-1,"")</f>
        <v>0.20454804009556193</v>
      </c>
      <c r="L39" s="7">
        <f t="shared" ref="L39" si="58">IFERROR(L38/K38-1,"")</f>
        <v>-0.13805840932702296</v>
      </c>
    </row>
    <row r="40" spans="2:12" x14ac:dyDescent="0.25">
      <c r="B40" t="s">
        <v>4</v>
      </c>
      <c r="D40" s="26"/>
      <c r="E40" s="26">
        <v>312</v>
      </c>
      <c r="F40" s="26">
        <v>59363</v>
      </c>
      <c r="G40" s="26">
        <v>86016</v>
      </c>
      <c r="H40" s="26">
        <v>97177</v>
      </c>
      <c r="I40" s="26">
        <v>98763</v>
      </c>
      <c r="J40" s="26">
        <v>93953</v>
      </c>
      <c r="K40" s="26">
        <v>89744</v>
      </c>
      <c r="L40" s="26">
        <v>78490</v>
      </c>
    </row>
    <row r="41" spans="2:12" x14ac:dyDescent="0.25">
      <c r="B41" s="12" t="s">
        <v>37</v>
      </c>
      <c r="C41" s="7" t="str">
        <f>IFERROR(C40/B40-1,"")</f>
        <v/>
      </c>
      <c r="D41" s="7" t="str">
        <f t="shared" ref="D41" si="59">IFERROR(D40/C40-1,"")</f>
        <v/>
      </c>
      <c r="E41" s="7" t="str">
        <f t="shared" ref="E41" si="60">IFERROR(E40/D40-1,"")</f>
        <v/>
      </c>
      <c r="F41" s="7">
        <f t="shared" ref="F41" si="61">IFERROR(F40/E40-1,"")</f>
        <v>189.26602564102564</v>
      </c>
      <c r="G41" s="7">
        <f t="shared" ref="G41" si="62">IFERROR(G40/F40-1,"")</f>
        <v>0.44898337348179851</v>
      </c>
      <c r="H41" s="7">
        <f t="shared" ref="H41" si="63">IFERROR(H40/G40-1,"")</f>
        <v>0.12975492931547628</v>
      </c>
      <c r="I41" s="7">
        <f t="shared" ref="I41" si="64">IFERROR(I40/H40-1,"")</f>
        <v>1.6320734330139919E-2</v>
      </c>
      <c r="J41" s="7">
        <f t="shared" ref="J41" si="65">IFERROR(J40/I40-1,"")</f>
        <v>-4.8702449297813977E-2</v>
      </c>
      <c r="K41" s="7">
        <f t="shared" ref="K41" si="66">IFERROR(K40/J40-1,"")</f>
        <v>-4.479899524230202E-2</v>
      </c>
      <c r="L41" s="7">
        <f t="shared" ref="L41" si="67">IFERROR(L40/K40-1,"")</f>
        <v>-0.12540114102335531</v>
      </c>
    </row>
    <row r="42" spans="2:12" x14ac:dyDescent="0.25">
      <c r="B42" t="s">
        <v>11</v>
      </c>
      <c r="D42" s="26">
        <v>8772</v>
      </c>
      <c r="E42" s="26">
        <v>24798</v>
      </c>
      <c r="F42" s="26">
        <v>22383</v>
      </c>
      <c r="G42" s="26">
        <v>15055</v>
      </c>
      <c r="H42" s="26">
        <v>14218</v>
      </c>
      <c r="I42" s="26">
        <v>37605</v>
      </c>
      <c r="J42" s="26">
        <v>35493</v>
      </c>
      <c r="K42" s="26">
        <v>31192</v>
      </c>
      <c r="L42" s="26">
        <v>21832</v>
      </c>
    </row>
    <row r="43" spans="2:12" x14ac:dyDescent="0.25">
      <c r="B43" s="12" t="s">
        <v>37</v>
      </c>
      <c r="C43" s="7" t="str">
        <f>IFERROR(C42/B42-1,"")</f>
        <v/>
      </c>
      <c r="D43" s="7" t="str">
        <f t="shared" ref="D43" si="68">IFERROR(D42/C42-1,"")</f>
        <v/>
      </c>
      <c r="E43" s="7">
        <f t="shared" ref="E43" si="69">IFERROR(E42/D42-1,"")</f>
        <v>1.8269493844049247</v>
      </c>
      <c r="F43" s="7">
        <f t="shared" ref="F43" si="70">IFERROR(F42/E42-1,"")</f>
        <v>-9.7386886039196763E-2</v>
      </c>
      <c r="G43" s="7">
        <f t="shared" ref="G43" si="71">IFERROR(G42/F42-1,"")</f>
        <v>-0.3273913237725059</v>
      </c>
      <c r="H43" s="7">
        <f t="shared" ref="H43" si="72">IFERROR(H42/G42-1,"")</f>
        <v>-5.5596147459315848E-2</v>
      </c>
      <c r="I43" s="7">
        <f t="shared" ref="I43" si="73">IFERROR(I42/H42-1,"")</f>
        <v>1.6448867632578423</v>
      </c>
      <c r="J43" s="7">
        <f t="shared" ref="J43" si="74">IFERROR(J42/I42-1,"")</f>
        <v>-5.6162744315915392E-2</v>
      </c>
      <c r="K43" s="7">
        <f t="shared" ref="K43" si="75">IFERROR(K42/J42-1,"")</f>
        <v>-0.12117882399346347</v>
      </c>
      <c r="L43" s="7">
        <f t="shared" ref="L43" si="76">IFERROR(L42/K42-1,"")</f>
        <v>-0.30007694280584762</v>
      </c>
    </row>
    <row r="44" spans="2:12" x14ac:dyDescent="0.25">
      <c r="B44" t="s">
        <v>6</v>
      </c>
      <c r="D44" s="26"/>
      <c r="E44" s="26"/>
      <c r="F44" s="26"/>
      <c r="G44" s="26"/>
      <c r="H44" s="26"/>
      <c r="I44" s="26"/>
      <c r="J44" s="26"/>
      <c r="K44" s="26">
        <v>1386</v>
      </c>
      <c r="L44" s="26">
        <v>29450</v>
      </c>
    </row>
    <row r="45" spans="2:12" x14ac:dyDescent="0.25">
      <c r="B45" s="12" t="s">
        <v>37</v>
      </c>
      <c r="C45" s="7" t="str">
        <f>IFERROR(C44/B44-1,"")</f>
        <v/>
      </c>
      <c r="D45" s="7" t="str">
        <f t="shared" ref="D45" si="77">IFERROR(D44/C44-1,"")</f>
        <v/>
      </c>
      <c r="E45" s="7" t="str">
        <f t="shared" ref="E45" si="78">IFERROR(E44/D44-1,"")</f>
        <v/>
      </c>
      <c r="F45" s="7" t="str">
        <f t="shared" ref="F45" si="79">IFERROR(F44/E44-1,"")</f>
        <v/>
      </c>
      <c r="G45" s="7" t="str">
        <f t="shared" ref="G45" si="80">IFERROR(G44/F44-1,"")</f>
        <v/>
      </c>
      <c r="H45" s="7" t="str">
        <f t="shared" ref="H45" si="81">IFERROR(H44/G44-1,"")</f>
        <v/>
      </c>
      <c r="I45" s="7" t="str">
        <f t="shared" ref="I45" si="82">IFERROR(I44/H44-1,"")</f>
        <v/>
      </c>
      <c r="J45" s="7" t="str">
        <f t="shared" ref="J45" si="83">IFERROR(J44/I44-1,"")</f>
        <v/>
      </c>
      <c r="K45" s="7" t="str">
        <f t="shared" ref="K45" si="84">IFERROR(K44/J44-1,"")</f>
        <v/>
      </c>
      <c r="L45" s="7">
        <f t="shared" ref="L45" si="85">IFERROR(L44/K44-1,"")</f>
        <v>20.248196248196248</v>
      </c>
    </row>
    <row r="46" spans="2:12" x14ac:dyDescent="0.25">
      <c r="B46" t="s">
        <v>32</v>
      </c>
      <c r="D46" s="26">
        <v>63684</v>
      </c>
      <c r="E46" s="26">
        <v>165808</v>
      </c>
      <c r="F46" s="26">
        <v>203097</v>
      </c>
      <c r="G46" s="26">
        <v>234497</v>
      </c>
      <c r="H46" s="26">
        <v>239618</v>
      </c>
      <c r="I46" s="26">
        <v>255683</v>
      </c>
      <c r="J46" s="26">
        <v>268451</v>
      </c>
      <c r="K46" s="26">
        <v>274463</v>
      </c>
      <c r="L46" s="26">
        <v>263236</v>
      </c>
    </row>
    <row r="47" spans="2:12" x14ac:dyDescent="0.25">
      <c r="B47" s="12" t="s">
        <v>37</v>
      </c>
      <c r="C47" s="7" t="str">
        <f>IFERROR(C46/B46-1,"")</f>
        <v/>
      </c>
      <c r="D47" s="7" t="str">
        <f t="shared" ref="D47" si="86">IFERROR(D46/C46-1,"")</f>
        <v/>
      </c>
      <c r="E47" s="7">
        <f t="shared" ref="E47" si="87">IFERROR(E46/D46-1,"")</f>
        <v>1.6036053011745492</v>
      </c>
      <c r="F47" s="7">
        <f t="shared" ref="F47" si="88">IFERROR(F46/E46-1,"")</f>
        <v>0.22489264691691591</v>
      </c>
      <c r="G47" s="7">
        <f t="shared" ref="G47" si="89">IFERROR(G46/F46-1,"")</f>
        <v>0.15460592721704414</v>
      </c>
      <c r="H47" s="7">
        <f t="shared" ref="H47" si="90">IFERROR(H46/G46-1,"")</f>
        <v>2.1838232472057184E-2</v>
      </c>
      <c r="I47" s="7">
        <f t="shared" ref="I47" si="91">IFERROR(I46/H46-1,"")</f>
        <v>6.7044212037493001E-2</v>
      </c>
      <c r="J47" s="7">
        <f t="shared" ref="J47" si="92">IFERROR(J46/I46-1,"")</f>
        <v>4.9936835847514294E-2</v>
      </c>
      <c r="K47" s="7">
        <f t="shared" ref="K47" si="93">IFERROR(K46/J46-1,"")</f>
        <v>2.2395148462847958E-2</v>
      </c>
      <c r="L47" s="7">
        <f t="shared" ref="L47" si="94">IFERROR(L46/K46-1,"")</f>
        <v>-4.090533150187825E-2</v>
      </c>
    </row>
  </sheetData>
  <mergeCells count="2">
    <mergeCell ref="C2:L2"/>
    <mergeCell ref="M2:V2"/>
  </mergeCells>
  <pageMargins left="0.7" right="0.7" top="0.75" bottom="0.75" header="0.3" footer="0.3"/>
  <pageSetup orientation="portrait" r:id="rId1"/>
  <ignoredErrors>
    <ignoredError sqref="D10:L17 N8:V17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4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 t="s">
        <v>31</v>
      </c>
    </row>
    <row r="3" spans="1:12" ht="15.75" customHeight="1" x14ac:dyDescent="0.25">
      <c r="A3" s="1"/>
    </row>
    <row r="4" spans="1:12" ht="15.75" customHeight="1" x14ac:dyDescent="0.25">
      <c r="A4" s="1" t="s">
        <v>8</v>
      </c>
      <c r="C4" s="2">
        <v>11409</v>
      </c>
      <c r="I4" s="1" t="s">
        <v>3</v>
      </c>
      <c r="J4" s="10">
        <v>0</v>
      </c>
      <c r="L4" s="9"/>
    </row>
    <row r="5" spans="1:12" ht="15.75" customHeight="1" x14ac:dyDescent="0.25">
      <c r="A5" s="1" t="s">
        <v>29</v>
      </c>
      <c r="C5" s="2">
        <v>6839</v>
      </c>
      <c r="I5" s="1" t="s">
        <v>5</v>
      </c>
      <c r="J5" s="10">
        <v>0</v>
      </c>
      <c r="L5" s="9"/>
    </row>
    <row r="6" spans="1:12" ht="15.75" customHeight="1" x14ac:dyDescent="0.25">
      <c r="A6" s="1" t="s">
        <v>2</v>
      </c>
      <c r="C6" s="2">
        <v>36664</v>
      </c>
      <c r="I6" s="1" t="s">
        <v>7</v>
      </c>
      <c r="J6" s="10">
        <v>0</v>
      </c>
      <c r="L6" s="9"/>
    </row>
    <row r="7" spans="1:12" ht="15.75" customHeight="1" x14ac:dyDescent="0.25">
      <c r="A7" s="1" t="s">
        <v>11</v>
      </c>
      <c r="C7" s="2">
        <v>8772</v>
      </c>
      <c r="I7" s="1" t="s">
        <v>9</v>
      </c>
      <c r="J7" s="10">
        <v>0</v>
      </c>
      <c r="L7" s="9"/>
    </row>
    <row r="8" spans="1:12" ht="15.75" customHeight="1" x14ac:dyDescent="0.25">
      <c r="A8" t="s">
        <v>32</v>
      </c>
      <c r="C8" s="2">
        <v>63684</v>
      </c>
    </row>
    <row r="10" spans="1:12" ht="15.75" customHeight="1" x14ac:dyDescent="0.25">
      <c r="A10" s="1"/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3" ht="15.75" customHeight="1" x14ac:dyDescent="0.25">
      <c r="A17" s="1"/>
    </row>
    <row r="18" spans="1:3" ht="15.75" customHeight="1" x14ac:dyDescent="0.25">
      <c r="C18" s="1"/>
    </row>
    <row r="19" spans="1:3" ht="15.75" customHeight="1" x14ac:dyDescent="0.25">
      <c r="A19" s="1"/>
      <c r="C19" s="1"/>
    </row>
    <row r="20" spans="1:3" ht="15.75" customHeight="1" x14ac:dyDescent="0.25">
      <c r="A20" s="1"/>
      <c r="C20" s="1"/>
    </row>
    <row r="21" spans="1:3" ht="15.75" customHeight="1" x14ac:dyDescent="0.25">
      <c r="A21" s="1"/>
      <c r="C21" s="1"/>
    </row>
    <row r="22" spans="1:3" ht="12.5" x14ac:dyDescent="0.25">
      <c r="A22" s="1"/>
      <c r="C22" s="2"/>
    </row>
    <row r="23" spans="1:3" ht="12.5" x14ac:dyDescent="0.25">
      <c r="A23" s="1"/>
      <c r="C23" s="1"/>
    </row>
    <row r="24" spans="1:3" ht="12.5" x14ac:dyDescent="0.25">
      <c r="A24" s="1"/>
      <c r="C24" s="1"/>
    </row>
  </sheetData>
  <sortState xmlns:xlrd2="http://schemas.microsoft.com/office/spreadsheetml/2017/richdata2" ref="A4:C7">
    <sortCondition ref="A4:A7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232D8-17B3-4F9B-8B9D-493A09971044}">
  <sheetPr>
    <outlinePr summaryBelow="0" summaryRight="0"/>
  </sheetPr>
  <dimension ref="A1:G9"/>
  <sheetViews>
    <sheetView topLeftCell="A4"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12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2020</v>
      </c>
      <c r="E2" s="3">
        <v>2019</v>
      </c>
      <c r="G2" s="3" t="s">
        <v>13</v>
      </c>
    </row>
    <row r="4" spans="1:7" ht="12.5" x14ac:dyDescent="0.25">
      <c r="A4" s="3" t="s">
        <v>14</v>
      </c>
      <c r="C4" s="3">
        <v>272</v>
      </c>
      <c r="E4" s="3">
        <v>281</v>
      </c>
      <c r="G4" s="3" t="s">
        <v>15</v>
      </c>
    </row>
    <row r="5" spans="1:7" ht="12.5" x14ac:dyDescent="0.25">
      <c r="A5" s="3" t="s">
        <v>16</v>
      </c>
      <c r="C5" s="3">
        <v>265</v>
      </c>
      <c r="E5" s="3">
        <v>277</v>
      </c>
      <c r="G5" s="3" t="s">
        <v>17</v>
      </c>
    </row>
    <row r="6" spans="1:7" ht="12.5" x14ac:dyDescent="0.25">
      <c r="A6" s="3" t="s">
        <v>18</v>
      </c>
      <c r="C6" s="3">
        <v>263</v>
      </c>
      <c r="E6" s="3">
        <v>274</v>
      </c>
      <c r="G6" s="3" t="s">
        <v>19</v>
      </c>
    </row>
    <row r="7" spans="1:7" ht="12.5" x14ac:dyDescent="0.25">
      <c r="A7" s="3" t="s">
        <v>20</v>
      </c>
      <c r="C7" s="2">
        <v>26086</v>
      </c>
      <c r="E7" s="2">
        <v>26060</v>
      </c>
      <c r="G7" s="3">
        <f>0.1</f>
        <v>0.1</v>
      </c>
    </row>
    <row r="8" spans="1:7" ht="12.5" x14ac:dyDescent="0.25">
      <c r="A8" s="3" t="s">
        <v>21</v>
      </c>
      <c r="C8" s="2">
        <v>4021</v>
      </c>
      <c r="E8" s="2">
        <v>4210</v>
      </c>
      <c r="G8" s="3" t="s">
        <v>22</v>
      </c>
    </row>
    <row r="9" spans="1:7" ht="12.5" x14ac:dyDescent="0.25">
      <c r="A9" s="3" t="s">
        <v>23</v>
      </c>
      <c r="C9" s="3">
        <v>15.4</v>
      </c>
      <c r="E9" s="3">
        <v>16.2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8F884-88A4-40FB-BBF6-65F8BEE78530}">
  <sheetPr>
    <outlinePr summaryBelow="0" summaryRight="0"/>
  </sheetPr>
  <dimension ref="A1:G9"/>
  <sheetViews>
    <sheetView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12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2019</v>
      </c>
      <c r="E2" s="3">
        <v>2018</v>
      </c>
      <c r="G2" s="3" t="s">
        <v>13</v>
      </c>
    </row>
    <row r="4" spans="1:7" ht="12.5" x14ac:dyDescent="0.25">
      <c r="A4" s="3" t="s">
        <v>14</v>
      </c>
      <c r="C4" s="3">
        <v>281</v>
      </c>
      <c r="E4" s="3">
        <v>256</v>
      </c>
      <c r="G4" s="3">
        <f t="shared" ref="G4:G5" si="0">9.6</f>
        <v>9.6</v>
      </c>
    </row>
    <row r="5" spans="1:7" ht="12.5" x14ac:dyDescent="0.25">
      <c r="A5" s="3" t="s">
        <v>16</v>
      </c>
      <c r="C5" s="3">
        <v>277</v>
      </c>
      <c r="E5" s="3">
        <v>253</v>
      </c>
      <c r="G5" s="3">
        <f t="shared" si="0"/>
        <v>9.6</v>
      </c>
    </row>
    <row r="6" spans="1:7" ht="12.5" x14ac:dyDescent="0.25">
      <c r="A6" s="3" t="s">
        <v>18</v>
      </c>
      <c r="C6" s="3">
        <v>274</v>
      </c>
      <c r="E6" s="3">
        <v>268</v>
      </c>
      <c r="G6" s="3">
        <f>2.2</f>
        <v>2.2000000000000002</v>
      </c>
    </row>
    <row r="7" spans="1:7" ht="12.5" x14ac:dyDescent="0.25">
      <c r="A7" s="3" t="s">
        <v>20</v>
      </c>
      <c r="C7" s="2">
        <v>26060</v>
      </c>
      <c r="E7" s="2">
        <v>23668</v>
      </c>
      <c r="G7" s="3">
        <f>10.1</f>
        <v>10.1</v>
      </c>
    </row>
    <row r="8" spans="1:7" ht="12.5" x14ac:dyDescent="0.25">
      <c r="A8" s="3" t="s">
        <v>21</v>
      </c>
      <c r="C8" s="2">
        <v>4210</v>
      </c>
      <c r="E8" s="2">
        <v>4110</v>
      </c>
      <c r="G8" s="3">
        <f>2.4</f>
        <v>2.4</v>
      </c>
    </row>
    <row r="9" spans="1:7" ht="12.5" x14ac:dyDescent="0.25">
      <c r="A9" s="3" t="s">
        <v>23</v>
      </c>
      <c r="C9" s="3">
        <v>16.2</v>
      </c>
      <c r="E9" s="3">
        <v>17.399999999999999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04841-A9CA-4172-BE04-45ECF077B49D}">
  <sheetPr>
    <outlinePr summaryBelow="0" summaryRight="0"/>
  </sheetPr>
  <dimension ref="A1:G9"/>
  <sheetViews>
    <sheetView workbookViewId="0">
      <selection activeCell="A17" sqref="A1:XFD17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12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2018</v>
      </c>
      <c r="E2" s="3">
        <v>2017</v>
      </c>
      <c r="G2" s="3" t="s">
        <v>13</v>
      </c>
    </row>
    <row r="4" spans="1:7" ht="15.75" customHeight="1" x14ac:dyDescent="0.25">
      <c r="A4" s="3" t="s">
        <v>14</v>
      </c>
      <c r="C4" s="3">
        <v>256</v>
      </c>
      <c r="E4" s="3">
        <v>246</v>
      </c>
      <c r="G4" s="3">
        <f>4</f>
        <v>4</v>
      </c>
    </row>
    <row r="5" spans="1:7" ht="12.5" x14ac:dyDescent="0.25">
      <c r="A5" s="3" t="s">
        <v>16</v>
      </c>
      <c r="C5" s="3">
        <v>253</v>
      </c>
      <c r="E5" s="3">
        <v>248</v>
      </c>
      <c r="G5" s="3">
        <f>1.9</f>
        <v>1.9</v>
      </c>
    </row>
    <row r="6" spans="1:7" ht="12.5" x14ac:dyDescent="0.25">
      <c r="A6" s="3" t="s">
        <v>18</v>
      </c>
      <c r="C6" s="3">
        <v>268</v>
      </c>
      <c r="E6" s="3">
        <v>256</v>
      </c>
      <c r="G6" s="3">
        <f>5</f>
        <v>5</v>
      </c>
    </row>
    <row r="7" spans="1:7" ht="12.5" x14ac:dyDescent="0.25">
      <c r="A7" s="3" t="s">
        <v>20</v>
      </c>
      <c r="C7" s="2">
        <v>23668</v>
      </c>
      <c r="E7" s="2">
        <v>21674</v>
      </c>
      <c r="G7" s="3">
        <f>9.2</f>
        <v>9.1999999999999993</v>
      </c>
    </row>
    <row r="8" spans="1:7" ht="12.5" x14ac:dyDescent="0.25">
      <c r="A8" s="3" t="s">
        <v>25</v>
      </c>
      <c r="C8" s="2">
        <v>4110</v>
      </c>
      <c r="E8" s="2">
        <v>4003</v>
      </c>
      <c r="G8" s="3">
        <f>2.7</f>
        <v>2.7</v>
      </c>
    </row>
    <row r="9" spans="1:7" ht="12.5" x14ac:dyDescent="0.25">
      <c r="A9" s="3" t="s">
        <v>23</v>
      </c>
      <c r="C9" s="3">
        <v>17.399999999999999</v>
      </c>
      <c r="E9" s="3">
        <v>18.5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5295-7A7E-4BB7-9686-416584F4ABEC}">
  <sheetPr>
    <outlinePr summaryBelow="0" summaryRight="0"/>
  </sheetPr>
  <dimension ref="A1:G9"/>
  <sheetViews>
    <sheetView workbookViewId="0">
      <selection activeCell="D16" sqref="D16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12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2017</v>
      </c>
      <c r="E2" s="3">
        <v>2016</v>
      </c>
      <c r="G2" s="3" t="s">
        <v>13</v>
      </c>
    </row>
    <row r="4" spans="1:7" ht="12.5" x14ac:dyDescent="0.25">
      <c r="A4" s="3" t="s">
        <v>14</v>
      </c>
      <c r="C4" s="3">
        <v>246</v>
      </c>
      <c r="E4" s="3">
        <v>238</v>
      </c>
      <c r="G4" s="3">
        <f>3.6</f>
        <v>3.6</v>
      </c>
    </row>
    <row r="5" spans="1:7" ht="12.5" x14ac:dyDescent="0.25">
      <c r="A5" s="3" t="s">
        <v>16</v>
      </c>
      <c r="C5" s="3">
        <v>248</v>
      </c>
      <c r="E5" s="3">
        <v>239</v>
      </c>
      <c r="G5" s="3">
        <f>3.7</f>
        <v>3.7</v>
      </c>
    </row>
    <row r="6" spans="1:7" ht="12.5" x14ac:dyDescent="0.25">
      <c r="A6" s="3" t="s">
        <v>18</v>
      </c>
      <c r="C6" s="3">
        <v>256</v>
      </c>
      <c r="E6" s="3">
        <v>240</v>
      </c>
      <c r="G6" s="3">
        <f>6.7</f>
        <v>6.7</v>
      </c>
    </row>
    <row r="7" spans="1:7" ht="12.5" x14ac:dyDescent="0.25">
      <c r="A7" s="3" t="s">
        <v>20</v>
      </c>
      <c r="C7" s="2">
        <v>21674</v>
      </c>
      <c r="E7" s="2">
        <v>20710</v>
      </c>
      <c r="G7" s="3">
        <f>4.7</f>
        <v>4.7</v>
      </c>
    </row>
    <row r="8" spans="1:7" ht="12.5" x14ac:dyDescent="0.25">
      <c r="A8" s="3" t="s">
        <v>25</v>
      </c>
      <c r="C8" s="2">
        <v>4003</v>
      </c>
      <c r="E8" s="2">
        <v>3733</v>
      </c>
      <c r="G8" s="3">
        <f>7.2</f>
        <v>7.2</v>
      </c>
    </row>
    <row r="9" spans="1:7" ht="12.5" x14ac:dyDescent="0.25">
      <c r="A9" s="3" t="s">
        <v>26</v>
      </c>
      <c r="C9" s="3">
        <v>18.5</v>
      </c>
      <c r="E9" s="3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C26E9-9897-40E4-9050-88AA945CFD92}">
  <sheetPr>
    <outlinePr summaryBelow="0" summaryRight="0"/>
  </sheetPr>
  <dimension ref="A1:G9"/>
  <sheetViews>
    <sheetView workbookViewId="0">
      <selection activeCell="A19" sqref="A1:XFD19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28</v>
      </c>
      <c r="B1" s="3"/>
      <c r="C1" s="3"/>
      <c r="D1" s="3"/>
      <c r="E1" s="3"/>
      <c r="F1" s="3"/>
      <c r="G1" s="3"/>
    </row>
    <row r="2" spans="1:7" ht="15.75" customHeight="1" x14ac:dyDescent="0.25">
      <c r="C2" s="3">
        <v>2016</v>
      </c>
      <c r="E2" s="3">
        <v>2015</v>
      </c>
      <c r="G2" s="3" t="s">
        <v>13</v>
      </c>
    </row>
    <row r="4" spans="1:7" ht="12.5" x14ac:dyDescent="0.25">
      <c r="A4" s="3" t="s">
        <v>14</v>
      </c>
      <c r="C4" s="3">
        <v>238</v>
      </c>
      <c r="E4" s="3">
        <v>225</v>
      </c>
      <c r="G4" s="3">
        <f>5.6</f>
        <v>5.6</v>
      </c>
    </row>
    <row r="5" spans="1:7" ht="12.5" x14ac:dyDescent="0.25">
      <c r="A5" s="3" t="s">
        <v>16</v>
      </c>
      <c r="C5" s="3">
        <v>239</v>
      </c>
      <c r="E5" s="3">
        <v>219</v>
      </c>
      <c r="G5" s="3">
        <f>9.2</f>
        <v>9.1999999999999993</v>
      </c>
    </row>
    <row r="6" spans="1:7" ht="12.5" x14ac:dyDescent="0.25">
      <c r="A6" s="3" t="s">
        <v>18</v>
      </c>
      <c r="C6" s="3">
        <v>240</v>
      </c>
      <c r="E6" s="3">
        <v>234</v>
      </c>
      <c r="G6" s="3">
        <f>2.2</f>
        <v>2.2000000000000002</v>
      </c>
    </row>
    <row r="7" spans="1:7" ht="12.5" x14ac:dyDescent="0.25">
      <c r="A7" s="3" t="s">
        <v>20</v>
      </c>
      <c r="C7" s="2">
        <v>22318</v>
      </c>
      <c r="E7" s="2">
        <v>21533</v>
      </c>
      <c r="G7" s="3">
        <f>3.6</f>
        <v>3.6</v>
      </c>
    </row>
    <row r="8" spans="1:7" ht="12.5" x14ac:dyDescent="0.25">
      <c r="A8" s="3" t="s">
        <v>25</v>
      </c>
      <c r="C8" s="2">
        <v>3877</v>
      </c>
      <c r="E8" s="2">
        <v>3404</v>
      </c>
      <c r="G8" s="3">
        <f>13.9</f>
        <v>13.9</v>
      </c>
    </row>
    <row r="9" spans="1:7" ht="12.5" x14ac:dyDescent="0.25">
      <c r="A9" s="3" t="s">
        <v>26</v>
      </c>
      <c r="C9" s="3">
        <v>17.399999999999999</v>
      </c>
      <c r="E9" s="3">
        <v>15.8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A04DF-8797-460E-A065-D889D43CD125}">
  <sheetPr>
    <outlinePr summaryBelow="0" summaryRight="0"/>
  </sheetPr>
  <dimension ref="A1:G9"/>
  <sheetViews>
    <sheetView workbookViewId="0">
      <selection activeCell="A18" sqref="A1:XF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28</v>
      </c>
    </row>
    <row r="2" spans="1:7" ht="15.75" customHeight="1" x14ac:dyDescent="0.25">
      <c r="C2" s="3">
        <v>2015</v>
      </c>
      <c r="E2" s="3">
        <v>2014</v>
      </c>
      <c r="G2" s="3" t="s">
        <v>13</v>
      </c>
    </row>
    <row r="4" spans="1:7" ht="12.5" x14ac:dyDescent="0.25">
      <c r="A4" s="3" t="s">
        <v>14</v>
      </c>
      <c r="C4" s="3">
        <v>225</v>
      </c>
      <c r="E4" s="3">
        <v>190</v>
      </c>
      <c r="G4" s="3">
        <f>18.6</f>
        <v>18.600000000000001</v>
      </c>
    </row>
    <row r="5" spans="1:7" ht="12.5" x14ac:dyDescent="0.25">
      <c r="A5" s="3" t="s">
        <v>16</v>
      </c>
      <c r="C5" s="3">
        <v>219</v>
      </c>
      <c r="E5" s="3">
        <v>187</v>
      </c>
      <c r="G5" s="3">
        <f>17</f>
        <v>17</v>
      </c>
    </row>
    <row r="6" spans="1:7" ht="12.5" x14ac:dyDescent="0.25">
      <c r="A6" s="3" t="s">
        <v>18</v>
      </c>
      <c r="C6" s="3">
        <v>234</v>
      </c>
      <c r="E6" s="3">
        <v>203</v>
      </c>
      <c r="G6" s="3">
        <f>15.5</f>
        <v>15.5</v>
      </c>
    </row>
    <row r="7" spans="1:7" ht="12.5" x14ac:dyDescent="0.25">
      <c r="A7" s="3" t="s">
        <v>20</v>
      </c>
      <c r="C7" s="2">
        <v>21533</v>
      </c>
      <c r="E7" s="2">
        <v>17205</v>
      </c>
      <c r="G7" s="3">
        <f t="shared" ref="G7:G8" si="0">25.2</f>
        <v>25.2</v>
      </c>
    </row>
    <row r="8" spans="1:7" ht="12.5" x14ac:dyDescent="0.25">
      <c r="A8" s="3" t="s">
        <v>25</v>
      </c>
      <c r="C8" s="2">
        <v>3404</v>
      </c>
      <c r="E8" s="2">
        <v>2718</v>
      </c>
      <c r="G8" s="3">
        <f t="shared" si="0"/>
        <v>25.2</v>
      </c>
    </row>
    <row r="9" spans="1:7" ht="12.5" x14ac:dyDescent="0.25">
      <c r="A9" s="3" t="s">
        <v>26</v>
      </c>
      <c r="C9" s="3">
        <v>15.8</v>
      </c>
      <c r="E9" s="3">
        <v>15.8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CA597-B478-4657-9880-57FDADA16FE0}">
  <sheetPr>
    <outlinePr summaryBelow="0" summaryRight="0"/>
  </sheetPr>
  <dimension ref="A1:G9"/>
  <sheetViews>
    <sheetView workbookViewId="0">
      <selection activeCell="D18" sqref="D18"/>
    </sheetView>
  </sheetViews>
  <sheetFormatPr defaultColWidth="14.453125" defaultRowHeight="15.75" customHeight="1" x14ac:dyDescent="0.25"/>
  <cols>
    <col min="9" max="9" width="20.453125" customWidth="1"/>
  </cols>
  <sheetData>
    <row r="1" spans="1:7" ht="15.75" customHeight="1" x14ac:dyDescent="0.25">
      <c r="A1" s="3" t="s">
        <v>28</v>
      </c>
    </row>
    <row r="2" spans="1:7" ht="15.75" customHeight="1" x14ac:dyDescent="0.25">
      <c r="C2" s="3">
        <v>2014</v>
      </c>
      <c r="E2" s="3">
        <v>2013</v>
      </c>
      <c r="G2" s="3" t="s">
        <v>13</v>
      </c>
    </row>
    <row r="4" spans="1:7" ht="12.5" x14ac:dyDescent="0.25">
      <c r="A4" s="3" t="s">
        <v>14</v>
      </c>
      <c r="C4" s="3">
        <v>190</v>
      </c>
      <c r="E4" s="3">
        <v>162</v>
      </c>
      <c r="G4" s="3">
        <f>17.1</f>
        <v>17.100000000000001</v>
      </c>
    </row>
    <row r="5" spans="1:7" ht="12.5" x14ac:dyDescent="0.25">
      <c r="A5" s="3" t="s">
        <v>16</v>
      </c>
      <c r="C5" s="3">
        <v>187</v>
      </c>
      <c r="E5" s="3">
        <v>155</v>
      </c>
      <c r="G5" s="3">
        <f>20.7</f>
        <v>20.7</v>
      </c>
    </row>
    <row r="6" spans="1:7" ht="12.5" x14ac:dyDescent="0.25">
      <c r="A6" s="3" t="s">
        <v>18</v>
      </c>
      <c r="C6" s="3">
        <v>203</v>
      </c>
      <c r="E6" s="3">
        <v>166</v>
      </c>
      <c r="G6" s="3">
        <f>22.5</f>
        <v>22.5</v>
      </c>
    </row>
    <row r="7" spans="1:7" ht="12.5" x14ac:dyDescent="0.25">
      <c r="A7" s="3" t="s">
        <v>20</v>
      </c>
      <c r="C7" s="2">
        <v>17205</v>
      </c>
      <c r="E7" s="2">
        <v>14326</v>
      </c>
      <c r="G7" s="3">
        <f>20.1</f>
        <v>20.100000000000001</v>
      </c>
    </row>
    <row r="8" spans="1:7" ht="12.5" x14ac:dyDescent="0.25">
      <c r="A8" s="3" t="s">
        <v>30</v>
      </c>
      <c r="C8" s="2">
        <v>2718</v>
      </c>
      <c r="E8" s="2">
        <v>2579</v>
      </c>
      <c r="G8" s="3">
        <f>5.4</f>
        <v>5.4</v>
      </c>
    </row>
    <row r="9" spans="1:7" ht="12.5" x14ac:dyDescent="0.25">
      <c r="A9" s="3" t="s">
        <v>26</v>
      </c>
      <c r="C9" s="3">
        <v>15.8</v>
      </c>
      <c r="E9" s="3">
        <v>18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A888-1B58-4213-B47F-F9A340B2DE6A}">
  <sheetPr>
    <outlinePr summaryBelow="0" summaryRight="0"/>
  </sheetPr>
  <dimension ref="A1:E9"/>
  <sheetViews>
    <sheetView workbookViewId="0">
      <selection activeCell="A16" sqref="A1:XFD16"/>
    </sheetView>
  </sheetViews>
  <sheetFormatPr defaultColWidth="14.453125" defaultRowHeight="15.75" customHeight="1" x14ac:dyDescent="0.25"/>
  <cols>
    <col min="9" max="9" width="20.453125" customWidth="1"/>
  </cols>
  <sheetData>
    <row r="1" spans="1:5" ht="15.75" customHeight="1" x14ac:dyDescent="0.25">
      <c r="A1" s="3" t="s">
        <v>28</v>
      </c>
    </row>
    <row r="2" spans="1:5" ht="15.75" customHeight="1" x14ac:dyDescent="0.25">
      <c r="C2" s="3">
        <v>2013</v>
      </c>
      <c r="E2" s="3" t="s">
        <v>31</v>
      </c>
    </row>
    <row r="4" spans="1:5" ht="15.75" customHeight="1" x14ac:dyDescent="0.25">
      <c r="A4" s="3" t="s">
        <v>14</v>
      </c>
      <c r="C4" s="3">
        <v>162</v>
      </c>
      <c r="E4" s="3">
        <v>60</v>
      </c>
    </row>
    <row r="5" spans="1:5" ht="15.75" customHeight="1" x14ac:dyDescent="0.25">
      <c r="A5" s="3" t="s">
        <v>16</v>
      </c>
      <c r="C5" s="3">
        <v>155</v>
      </c>
      <c r="E5" s="3">
        <v>62</v>
      </c>
    </row>
    <row r="6" spans="1:5" ht="12.5" x14ac:dyDescent="0.25">
      <c r="A6" s="3" t="s">
        <v>18</v>
      </c>
      <c r="C6" s="3">
        <v>166</v>
      </c>
      <c r="E6" s="3">
        <v>64</v>
      </c>
    </row>
    <row r="7" spans="1:5" ht="12.5" x14ac:dyDescent="0.25">
      <c r="A7" s="3" t="s">
        <v>20</v>
      </c>
      <c r="C7" s="2">
        <v>14326</v>
      </c>
      <c r="E7" s="2">
        <v>5879</v>
      </c>
    </row>
    <row r="8" spans="1:5" ht="12.5" x14ac:dyDescent="0.25">
      <c r="A8" s="3" t="s">
        <v>30</v>
      </c>
      <c r="C8" s="2">
        <v>2579</v>
      </c>
      <c r="E8" s="3">
        <v>943</v>
      </c>
    </row>
    <row r="9" spans="1:5" ht="12.5" x14ac:dyDescent="0.25">
      <c r="A9" s="3" t="s">
        <v>26</v>
      </c>
      <c r="C9" s="3">
        <v>18</v>
      </c>
      <c r="E9" s="3">
        <v>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88F4B-D0D0-496E-A54A-EE0375B4CE5E}">
  <sheetPr>
    <outlinePr summaryBelow="0" summaryRight="0"/>
  </sheetPr>
  <dimension ref="A1:C9"/>
  <sheetViews>
    <sheetView workbookViewId="0">
      <selection activeCell="A3" sqref="A3:XFD3"/>
    </sheetView>
  </sheetViews>
  <sheetFormatPr defaultColWidth="14.453125" defaultRowHeight="15.75" customHeight="1" x14ac:dyDescent="0.25"/>
  <cols>
    <col min="9" max="9" width="20.453125" customWidth="1"/>
  </cols>
  <sheetData>
    <row r="1" spans="1:3" ht="15.75" customHeight="1" x14ac:dyDescent="0.25">
      <c r="A1" s="3" t="s">
        <v>28</v>
      </c>
    </row>
    <row r="2" spans="1:3" ht="15.75" customHeight="1" x14ac:dyDescent="0.25">
      <c r="C2" s="3" t="s">
        <v>31</v>
      </c>
    </row>
    <row r="3" spans="1:3" ht="15.75" customHeight="1" x14ac:dyDescent="0.25">
      <c r="C3" s="3"/>
    </row>
    <row r="4" spans="1:3" ht="15.75" customHeight="1" x14ac:dyDescent="0.25">
      <c r="A4" s="3" t="s">
        <v>14</v>
      </c>
      <c r="C4" s="3">
        <v>60</v>
      </c>
    </row>
    <row r="5" spans="1:3" ht="15.75" customHeight="1" x14ac:dyDescent="0.25">
      <c r="A5" s="3" t="s">
        <v>16</v>
      </c>
      <c r="C5" s="3">
        <v>62</v>
      </c>
    </row>
    <row r="6" spans="1:3" ht="15.75" customHeight="1" x14ac:dyDescent="0.25">
      <c r="A6" s="3" t="s">
        <v>18</v>
      </c>
      <c r="C6" s="3">
        <v>64</v>
      </c>
    </row>
    <row r="7" spans="1:3" ht="12.5" x14ac:dyDescent="0.25">
      <c r="A7" s="3" t="s">
        <v>20</v>
      </c>
      <c r="C7" s="2">
        <v>5879</v>
      </c>
    </row>
    <row r="8" spans="1:3" ht="12.5" x14ac:dyDescent="0.25">
      <c r="A8" s="3" t="s">
        <v>30</v>
      </c>
      <c r="C8" s="3">
        <v>946</v>
      </c>
    </row>
    <row r="9" spans="1:3" ht="12.5" x14ac:dyDescent="0.25">
      <c r="A9" s="3" t="s">
        <v>26</v>
      </c>
      <c r="C9" s="3">
        <v>16.100000000000001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7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2020</v>
      </c>
      <c r="E2" s="1">
        <v>2019</v>
      </c>
    </row>
    <row r="4" spans="1:12" ht="15.75" customHeight="1" x14ac:dyDescent="0.25">
      <c r="A4" s="1" t="s">
        <v>10</v>
      </c>
      <c r="C4" s="2">
        <v>22655</v>
      </c>
      <c r="E4" s="2">
        <v>19263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8</v>
      </c>
      <c r="C5" s="2">
        <v>28672</v>
      </c>
      <c r="E5" s="2">
        <v>37585</v>
      </c>
      <c r="I5" s="1" t="s">
        <v>5</v>
      </c>
      <c r="J5" s="10">
        <v>0.24199999999999999</v>
      </c>
      <c r="K5" s="1"/>
      <c r="L5" s="9"/>
    </row>
    <row r="6" spans="1:12" ht="15.75" customHeight="1" x14ac:dyDescent="0.25">
      <c r="A6" s="1" t="s">
        <v>2</v>
      </c>
      <c r="C6" s="2">
        <v>82137</v>
      </c>
      <c r="E6" s="2">
        <v>95293</v>
      </c>
      <c r="I6" s="1" t="s">
        <v>7</v>
      </c>
      <c r="J6" s="10">
        <v>1.3000000000000001E-2</v>
      </c>
      <c r="K6" s="1"/>
      <c r="L6" s="9"/>
    </row>
    <row r="7" spans="1:12" ht="15.75" customHeight="1" x14ac:dyDescent="0.25">
      <c r="A7" s="1" t="s">
        <v>4</v>
      </c>
      <c r="C7" s="2">
        <v>78490</v>
      </c>
      <c r="E7" s="2">
        <v>89744</v>
      </c>
      <c r="I7" s="1" t="s">
        <v>9</v>
      </c>
      <c r="J7" s="10">
        <v>0.42299999999999999</v>
      </c>
      <c r="K7" s="1"/>
      <c r="L7" s="9"/>
    </row>
    <row r="8" spans="1:12" ht="15.75" customHeight="1" x14ac:dyDescent="0.25">
      <c r="A8" s="1" t="s">
        <v>11</v>
      </c>
      <c r="C8" s="2">
        <v>21832</v>
      </c>
      <c r="E8" s="2">
        <v>31192</v>
      </c>
    </row>
    <row r="9" spans="1:12" ht="15.75" customHeight="1" x14ac:dyDescent="0.25">
      <c r="A9" s="1" t="s">
        <v>6</v>
      </c>
      <c r="C9" s="2">
        <v>29450</v>
      </c>
      <c r="E9" s="2">
        <v>1386</v>
      </c>
    </row>
    <row r="10" spans="1:12" ht="15.75" customHeight="1" x14ac:dyDescent="0.25">
      <c r="A10" s="4" t="s">
        <v>32</v>
      </c>
      <c r="C10" s="2">
        <v>263236</v>
      </c>
      <c r="E10" s="2">
        <v>274463</v>
      </c>
    </row>
    <row r="11" spans="1:12" ht="15.75" customHeight="1" x14ac:dyDescent="0.25">
      <c r="A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</row>
    <row r="19" spans="1:7" ht="15.75" customHeight="1" x14ac:dyDescent="0.25">
      <c r="A19" s="1"/>
      <c r="B19" s="1"/>
      <c r="C19" s="1"/>
      <c r="D19" s="1"/>
      <c r="E19" s="1"/>
      <c r="F19" s="1"/>
      <c r="G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1"/>
      <c r="E22" s="1"/>
      <c r="G22" s="1"/>
    </row>
    <row r="23" spans="1:7" ht="12.5" x14ac:dyDescent="0.25">
      <c r="A23" s="1"/>
      <c r="C23" s="1"/>
      <c r="E23" s="1"/>
      <c r="G23" s="1"/>
    </row>
    <row r="24" spans="1:7" ht="12.5" x14ac:dyDescent="0.25">
      <c r="A24" s="1"/>
      <c r="C24" s="1"/>
      <c r="E24" s="1"/>
      <c r="G24" s="1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1"/>
    </row>
    <row r="27" spans="1:7" ht="12.5" x14ac:dyDescent="0.25">
      <c r="A27" s="1"/>
      <c r="C27" s="1"/>
      <c r="E27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D33D7-CEB9-4596-B249-575AE5513CFD}">
  <dimension ref="A24:K42"/>
  <sheetViews>
    <sheetView topLeftCell="A20" workbookViewId="0">
      <selection activeCell="K41" sqref="B25:K41"/>
    </sheetView>
  </sheetViews>
  <sheetFormatPr defaultRowHeight="12.5" x14ac:dyDescent="0.25"/>
  <sheetData>
    <row r="24" spans="1:11" x14ac:dyDescent="0.25">
      <c r="C24">
        <v>2012</v>
      </c>
      <c r="D24">
        <v>2013</v>
      </c>
      <c r="E24">
        <v>2014</v>
      </c>
      <c r="F24">
        <v>2015</v>
      </c>
      <c r="G24">
        <v>2016</v>
      </c>
      <c r="H24">
        <v>2017</v>
      </c>
      <c r="I24">
        <v>2018</v>
      </c>
      <c r="J24">
        <v>2019</v>
      </c>
      <c r="K24">
        <v>2020</v>
      </c>
    </row>
    <row r="25" spans="1:11" x14ac:dyDescent="0.25">
      <c r="A25">
        <v>1</v>
      </c>
      <c r="B25" t="s">
        <v>10</v>
      </c>
      <c r="C25" s="26"/>
      <c r="D25" s="26"/>
      <c r="E25" s="26"/>
      <c r="F25" s="26"/>
      <c r="G25" s="26">
        <v>24882</v>
      </c>
      <c r="H25" s="26">
        <v>26427</v>
      </c>
      <c r="I25" s="26">
        <v>23658</v>
      </c>
      <c r="J25" s="26">
        <v>19263</v>
      </c>
      <c r="K25" s="26">
        <v>22655</v>
      </c>
    </row>
    <row r="26" spans="1:11" x14ac:dyDescent="0.25">
      <c r="A26">
        <v>1</v>
      </c>
      <c r="C26" s="26"/>
      <c r="D26" s="26"/>
      <c r="E26" s="26"/>
      <c r="F26" s="26"/>
      <c r="G26" s="26"/>
      <c r="H26" s="26"/>
      <c r="I26" s="26"/>
      <c r="J26" s="26"/>
      <c r="K26" s="26"/>
    </row>
    <row r="27" spans="1:11" x14ac:dyDescent="0.25">
      <c r="A27">
        <v>2</v>
      </c>
      <c r="B27" t="s">
        <v>8</v>
      </c>
      <c r="C27" s="26">
        <v>11409</v>
      </c>
      <c r="D27" s="26">
        <v>29751</v>
      </c>
      <c r="E27" s="26">
        <v>31590</v>
      </c>
      <c r="F27" s="26">
        <v>31373</v>
      </c>
      <c r="G27" s="26">
        <v>31648</v>
      </c>
      <c r="H27" s="26">
        <v>33820</v>
      </c>
      <c r="I27" s="26">
        <v>36236</v>
      </c>
      <c r="J27" s="26">
        <v>37585</v>
      </c>
      <c r="K27" s="26">
        <v>28672</v>
      </c>
    </row>
    <row r="28" spans="1:11" x14ac:dyDescent="0.25">
      <c r="A28">
        <v>2</v>
      </c>
      <c r="C28" s="26"/>
      <c r="D28" s="26"/>
      <c r="E28" s="26"/>
      <c r="F28" s="26"/>
      <c r="G28" s="26"/>
      <c r="H28" s="26"/>
      <c r="I28" s="26"/>
      <c r="J28" s="26"/>
      <c r="K28" s="26"/>
    </row>
    <row r="29" spans="1:11" x14ac:dyDescent="0.25">
      <c r="A29">
        <v>3</v>
      </c>
      <c r="B29" t="s">
        <v>27</v>
      </c>
      <c r="C29" s="26"/>
      <c r="D29" s="26">
        <v>35</v>
      </c>
      <c r="E29" s="26">
        <v>545</v>
      </c>
      <c r="F29" s="26">
        <v>375</v>
      </c>
      <c r="G29" s="26"/>
      <c r="H29" s="26"/>
      <c r="I29" s="26"/>
      <c r="J29" s="26"/>
      <c r="K29" s="26"/>
    </row>
    <row r="30" spans="1:11" x14ac:dyDescent="0.25">
      <c r="A30">
        <v>3</v>
      </c>
      <c r="C30" s="26"/>
      <c r="D30" s="26"/>
      <c r="E30" s="26"/>
      <c r="F30" s="26"/>
      <c r="G30" s="26"/>
      <c r="H30" s="26"/>
      <c r="I30" s="26"/>
      <c r="J30" s="26"/>
      <c r="K30" s="26"/>
    </row>
    <row r="31" spans="1:11" x14ac:dyDescent="0.25">
      <c r="A31">
        <v>4</v>
      </c>
      <c r="B31" t="s">
        <v>29</v>
      </c>
      <c r="C31" s="26">
        <v>6839</v>
      </c>
      <c r="D31" s="26">
        <v>28996</v>
      </c>
      <c r="E31" s="26">
        <v>23211</v>
      </c>
      <c r="F31" s="26">
        <v>21978</v>
      </c>
      <c r="G31" s="26"/>
      <c r="H31" s="26"/>
      <c r="I31" s="26"/>
      <c r="J31" s="26"/>
      <c r="K31" s="26"/>
    </row>
    <row r="32" spans="1:11" x14ac:dyDescent="0.25">
      <c r="A32">
        <v>4</v>
      </c>
      <c r="C32" s="26"/>
      <c r="D32" s="26"/>
      <c r="E32" s="26"/>
      <c r="F32" s="26"/>
      <c r="G32" s="26"/>
      <c r="H32" s="26"/>
      <c r="I32" s="26"/>
      <c r="J32" s="26"/>
      <c r="K32" s="26"/>
    </row>
    <row r="33" spans="1:11" x14ac:dyDescent="0.25">
      <c r="A33">
        <v>5</v>
      </c>
      <c r="B33" t="s">
        <v>2</v>
      </c>
      <c r="C33" s="26">
        <v>36664</v>
      </c>
      <c r="D33" s="26">
        <v>81916</v>
      </c>
      <c r="E33" s="26">
        <v>66005</v>
      </c>
      <c r="F33" s="26">
        <v>79700</v>
      </c>
      <c r="G33" s="26">
        <v>71693</v>
      </c>
      <c r="H33" s="26">
        <v>59068</v>
      </c>
      <c r="I33" s="26">
        <v>79111</v>
      </c>
      <c r="J33" s="26">
        <v>95293</v>
      </c>
      <c r="K33" s="26">
        <v>82137</v>
      </c>
    </row>
    <row r="34" spans="1:11" x14ac:dyDescent="0.25">
      <c r="A34">
        <v>5</v>
      </c>
      <c r="C34" s="26"/>
      <c r="D34" s="26"/>
      <c r="E34" s="26"/>
      <c r="F34" s="26"/>
      <c r="G34" s="26"/>
      <c r="H34" s="26"/>
      <c r="I34" s="26"/>
      <c r="J34" s="26"/>
      <c r="K34" s="26"/>
    </row>
    <row r="35" spans="1:11" x14ac:dyDescent="0.25">
      <c r="A35">
        <v>6</v>
      </c>
      <c r="B35" t="s">
        <v>4</v>
      </c>
      <c r="C35" s="26"/>
      <c r="D35" s="26">
        <v>312</v>
      </c>
      <c r="E35" s="26">
        <v>59363</v>
      </c>
      <c r="F35" s="26">
        <v>86016</v>
      </c>
      <c r="G35" s="26">
        <v>97177</v>
      </c>
      <c r="H35" s="26">
        <v>98763</v>
      </c>
      <c r="I35" s="26">
        <v>93953</v>
      </c>
      <c r="J35" s="26">
        <v>89744</v>
      </c>
      <c r="K35" s="26">
        <v>78490</v>
      </c>
    </row>
    <row r="36" spans="1:11" x14ac:dyDescent="0.25">
      <c r="A36">
        <v>6</v>
      </c>
      <c r="C36" s="26"/>
      <c r="D36" s="26"/>
      <c r="E36" s="26"/>
      <c r="F36" s="26"/>
      <c r="G36" s="26"/>
      <c r="H36" s="26"/>
      <c r="I36" s="26"/>
      <c r="J36" s="26"/>
      <c r="K36" s="26"/>
    </row>
    <row r="37" spans="1:11" x14ac:dyDescent="0.25">
      <c r="A37">
        <v>7</v>
      </c>
      <c r="B37" t="s">
        <v>11</v>
      </c>
      <c r="C37" s="26">
        <v>8772</v>
      </c>
      <c r="D37" s="26">
        <v>24798</v>
      </c>
      <c r="E37" s="26">
        <v>22383</v>
      </c>
      <c r="F37" s="26">
        <v>15055</v>
      </c>
      <c r="G37" s="26">
        <v>14218</v>
      </c>
      <c r="H37" s="26">
        <v>37605</v>
      </c>
      <c r="I37" s="26">
        <v>35493</v>
      </c>
      <c r="J37" s="26">
        <v>31192</v>
      </c>
      <c r="K37" s="26">
        <v>21832</v>
      </c>
    </row>
    <row r="38" spans="1:11" x14ac:dyDescent="0.25">
      <c r="A38">
        <v>7</v>
      </c>
      <c r="C38" s="26"/>
      <c r="D38" s="26"/>
      <c r="E38" s="26"/>
      <c r="F38" s="26"/>
      <c r="G38" s="26"/>
      <c r="H38" s="26"/>
      <c r="I38" s="26"/>
      <c r="J38" s="26"/>
      <c r="K38" s="26"/>
    </row>
    <row r="39" spans="1:11" x14ac:dyDescent="0.25">
      <c r="A39">
        <v>8</v>
      </c>
      <c r="B39" t="s">
        <v>6</v>
      </c>
      <c r="C39" s="26"/>
      <c r="D39" s="26"/>
      <c r="E39" s="26"/>
      <c r="F39" s="26"/>
      <c r="G39" s="26"/>
      <c r="H39" s="26"/>
      <c r="I39" s="26"/>
      <c r="J39" s="26">
        <v>1386</v>
      </c>
      <c r="K39" s="26">
        <v>29450</v>
      </c>
    </row>
    <row r="40" spans="1:11" x14ac:dyDescent="0.25">
      <c r="A40">
        <v>8</v>
      </c>
      <c r="C40" s="26"/>
      <c r="D40" s="26"/>
      <c r="E40" s="26"/>
      <c r="F40" s="26"/>
      <c r="G40" s="26"/>
      <c r="H40" s="26"/>
      <c r="I40" s="26"/>
      <c r="J40" s="26"/>
      <c r="K40" s="26"/>
    </row>
    <row r="41" spans="1:11" x14ac:dyDescent="0.25">
      <c r="A41">
        <v>9</v>
      </c>
      <c r="B41" t="s">
        <v>32</v>
      </c>
      <c r="C41" s="26">
        <v>63684</v>
      </c>
      <c r="D41" s="26">
        <v>165808</v>
      </c>
      <c r="E41" s="26">
        <v>203097</v>
      </c>
      <c r="F41" s="26">
        <v>234497</v>
      </c>
      <c r="G41" s="26">
        <v>239618</v>
      </c>
      <c r="H41" s="26">
        <v>255683</v>
      </c>
      <c r="I41" s="26">
        <v>268451</v>
      </c>
      <c r="J41" s="26">
        <v>274463</v>
      </c>
      <c r="K41" s="26">
        <v>263236</v>
      </c>
    </row>
    <row r="42" spans="1:11" x14ac:dyDescent="0.25">
      <c r="A42">
        <v>9</v>
      </c>
    </row>
  </sheetData>
  <sortState xmlns:xlrd2="http://schemas.microsoft.com/office/spreadsheetml/2017/richdata2" ref="A25:K42">
    <sortCondition ref="A25:A42"/>
  </sortState>
  <dataConsolidate leftLabels="1" topLabels="1">
    <dataRefs count="9">
      <dataRef ref="A1:K12" sheet="2012 (3)"/>
      <dataRef ref="A1:K12" sheet="2013 (3)"/>
      <dataRef ref="A1:K12" sheet="2014 (3)"/>
      <dataRef ref="A1:K12" sheet="2015 (3)"/>
      <dataRef ref="A1:K12" sheet="2016 (3)"/>
      <dataRef ref="A1:K12" sheet="2017 (3)"/>
      <dataRef ref="A1:K12" sheet="2018 (3)"/>
      <dataRef ref="A1:K12" sheet="2019 (3)"/>
      <dataRef ref="A1:K12" sheet="2020 (3)"/>
    </dataRefs>
  </dataConsolidate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7C595-79C3-4066-8074-1FCF52AECD74}">
  <sheetPr>
    <outlinePr summaryBelow="0" summaryRight="0"/>
  </sheetPr>
  <dimension ref="A1:K26"/>
  <sheetViews>
    <sheetView workbookViewId="0"/>
  </sheetViews>
  <sheetFormatPr defaultColWidth="14.453125" defaultRowHeight="15.75" customHeight="1" x14ac:dyDescent="0.25"/>
  <cols>
    <col min="8" max="8" width="20.453125" customWidth="1"/>
    <col min="10" max="10" width="14.453125" style="24"/>
  </cols>
  <sheetData>
    <row r="1" spans="1:11" ht="15.75" customHeight="1" x14ac:dyDescent="0.25">
      <c r="A1" s="3"/>
      <c r="D1" s="3"/>
      <c r="J1" s="23">
        <v>2020</v>
      </c>
    </row>
    <row r="3" spans="1:11" ht="15.75" customHeight="1" x14ac:dyDescent="0.25">
      <c r="A3" s="3" t="s">
        <v>10</v>
      </c>
      <c r="D3" s="2"/>
      <c r="H3" s="3"/>
      <c r="I3" s="10"/>
      <c r="J3" s="25">
        <v>22655</v>
      </c>
      <c r="K3" s="9"/>
    </row>
    <row r="4" spans="1:11" ht="15.75" customHeight="1" x14ac:dyDescent="0.25">
      <c r="A4" s="3" t="s">
        <v>8</v>
      </c>
      <c r="D4" s="2"/>
      <c r="H4" s="3"/>
      <c r="I4" s="10"/>
      <c r="J4" s="25">
        <v>28672</v>
      </c>
      <c r="K4" s="9"/>
    </row>
    <row r="5" spans="1:11" ht="15.75" customHeight="1" x14ac:dyDescent="0.25">
      <c r="A5" s="3" t="s">
        <v>2</v>
      </c>
      <c r="D5" s="2"/>
      <c r="H5" s="3"/>
      <c r="I5" s="10"/>
      <c r="J5" s="25">
        <v>82137</v>
      </c>
      <c r="K5" s="9"/>
    </row>
    <row r="6" spans="1:11" ht="15.75" customHeight="1" x14ac:dyDescent="0.25">
      <c r="A6" s="3" t="s">
        <v>4</v>
      </c>
      <c r="D6" s="2"/>
      <c r="H6" s="3"/>
      <c r="I6" s="10"/>
      <c r="J6" s="25">
        <v>78490</v>
      </c>
      <c r="K6" s="9"/>
    </row>
    <row r="7" spans="1:11" ht="15.75" customHeight="1" x14ac:dyDescent="0.25">
      <c r="A7" s="3" t="s">
        <v>11</v>
      </c>
      <c r="D7" s="2"/>
      <c r="J7" s="25">
        <v>21832</v>
      </c>
    </row>
    <row r="8" spans="1:11" ht="15.75" customHeight="1" x14ac:dyDescent="0.25">
      <c r="A8" s="3" t="s">
        <v>6</v>
      </c>
      <c r="D8" s="2"/>
      <c r="J8" s="25">
        <v>29450</v>
      </c>
    </row>
    <row r="9" spans="1:11" ht="15.75" customHeight="1" x14ac:dyDescent="0.25">
      <c r="A9" s="4" t="s">
        <v>32</v>
      </c>
      <c r="D9" s="2"/>
      <c r="J9" s="25">
        <v>263236</v>
      </c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10" ht="15.75" customHeight="1" x14ac:dyDescent="0.25">
      <c r="A17" s="3"/>
    </row>
    <row r="18" spans="1:10" ht="15.75" customHeight="1" x14ac:dyDescent="0.25">
      <c r="A18" s="3"/>
      <c r="C18" s="3"/>
      <c r="D18" s="3"/>
      <c r="E18" s="3"/>
      <c r="F18" s="3"/>
      <c r="J18" s="23"/>
    </row>
    <row r="19" spans="1:10" ht="15.75" customHeight="1" x14ac:dyDescent="0.25">
      <c r="D19" s="3"/>
      <c r="F19" s="3"/>
      <c r="J19" s="23"/>
    </row>
    <row r="21" spans="1:10" ht="12.5" x14ac:dyDescent="0.25">
      <c r="A21" s="3"/>
      <c r="D21" s="3"/>
      <c r="F21" s="3"/>
      <c r="J21" s="23"/>
    </row>
    <row r="22" spans="1:10" ht="12.5" x14ac:dyDescent="0.25">
      <c r="A22" s="3"/>
      <c r="D22" s="3"/>
      <c r="F22" s="3"/>
      <c r="J22" s="23"/>
    </row>
    <row r="23" spans="1:10" ht="12.5" x14ac:dyDescent="0.25">
      <c r="A23" s="3"/>
      <c r="D23" s="3"/>
      <c r="F23" s="3"/>
      <c r="J23" s="23"/>
    </row>
    <row r="24" spans="1:10" ht="12.5" x14ac:dyDescent="0.25">
      <c r="A24" s="3"/>
      <c r="D24" s="2"/>
      <c r="F24" s="3"/>
      <c r="J24" s="25"/>
    </row>
    <row r="25" spans="1:10" ht="12.5" x14ac:dyDescent="0.25">
      <c r="A25" s="3"/>
      <c r="D25" s="2"/>
      <c r="F25" s="3"/>
      <c r="J25" s="25"/>
    </row>
    <row r="26" spans="1:10" ht="12.5" x14ac:dyDescent="0.25">
      <c r="A26" s="3"/>
      <c r="D26" s="3"/>
      <c r="J26" s="23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AFC12-E694-41DE-AD2A-E354E9D6EADF}">
  <sheetPr>
    <outlinePr summaryBelow="0" summaryRight="0"/>
  </sheetPr>
  <dimension ref="A1:K26"/>
  <sheetViews>
    <sheetView workbookViewId="0"/>
  </sheetViews>
  <sheetFormatPr defaultColWidth="14.453125" defaultRowHeight="15.75" customHeight="1" x14ac:dyDescent="0.25"/>
  <cols>
    <col min="8" max="8" width="20.453125" customWidth="1"/>
    <col min="9" max="9" width="14.453125" style="24"/>
  </cols>
  <sheetData>
    <row r="1" spans="1:11" ht="15.75" customHeight="1" x14ac:dyDescent="0.25">
      <c r="A1" s="3"/>
      <c r="D1" s="3"/>
      <c r="I1" s="23">
        <v>2019</v>
      </c>
    </row>
    <row r="3" spans="1:11" ht="15.75" customHeight="1" x14ac:dyDescent="0.25">
      <c r="A3" s="3" t="s">
        <v>10</v>
      </c>
      <c r="D3" s="2"/>
      <c r="H3" s="3"/>
      <c r="I3" s="25">
        <v>19263</v>
      </c>
      <c r="J3" s="3"/>
      <c r="K3" s="9"/>
    </row>
    <row r="4" spans="1:11" ht="15.75" customHeight="1" x14ac:dyDescent="0.25">
      <c r="A4" s="3" t="s">
        <v>8</v>
      </c>
      <c r="D4" s="2"/>
      <c r="H4" s="3"/>
      <c r="I4" s="25">
        <v>37585</v>
      </c>
      <c r="J4" s="3"/>
      <c r="K4" s="9"/>
    </row>
    <row r="5" spans="1:11" ht="15.75" customHeight="1" x14ac:dyDescent="0.25">
      <c r="A5" s="3" t="s">
        <v>2</v>
      </c>
      <c r="D5" s="2"/>
      <c r="H5" s="3"/>
      <c r="I5" s="25">
        <v>95293</v>
      </c>
      <c r="J5" s="3"/>
      <c r="K5" s="9"/>
    </row>
    <row r="6" spans="1:11" ht="15.75" customHeight="1" x14ac:dyDescent="0.25">
      <c r="A6" s="3" t="s">
        <v>4</v>
      </c>
      <c r="D6" s="2"/>
      <c r="H6" s="3"/>
      <c r="I6" s="25">
        <v>89744</v>
      </c>
      <c r="J6" s="3"/>
      <c r="K6" s="9"/>
    </row>
    <row r="7" spans="1:11" ht="15.75" customHeight="1" x14ac:dyDescent="0.25">
      <c r="A7" s="3" t="s">
        <v>11</v>
      </c>
      <c r="D7" s="2"/>
      <c r="I7" s="25">
        <v>31192</v>
      </c>
    </row>
    <row r="8" spans="1:11" ht="15.75" customHeight="1" x14ac:dyDescent="0.25">
      <c r="A8" s="3" t="s">
        <v>6</v>
      </c>
      <c r="D8" s="3"/>
      <c r="I8" s="25">
        <v>1386</v>
      </c>
    </row>
    <row r="9" spans="1:11" ht="15.75" customHeight="1" x14ac:dyDescent="0.25">
      <c r="A9" t="s">
        <v>32</v>
      </c>
      <c r="D9" s="2"/>
      <c r="I9" s="25">
        <v>274463</v>
      </c>
    </row>
    <row r="18" spans="1:9" ht="15.75" customHeight="1" x14ac:dyDescent="0.25">
      <c r="A18" s="3"/>
      <c r="C18" s="3"/>
      <c r="D18" s="3"/>
      <c r="E18" s="3"/>
      <c r="F18" s="3"/>
      <c r="I18" s="23"/>
    </row>
    <row r="19" spans="1:9" ht="15.75" customHeight="1" x14ac:dyDescent="0.25">
      <c r="D19" s="3"/>
      <c r="F19" s="3"/>
      <c r="I19" s="23"/>
    </row>
    <row r="21" spans="1:9" ht="12.5" x14ac:dyDescent="0.25">
      <c r="A21" s="3"/>
      <c r="D21" s="3"/>
      <c r="F21" s="3"/>
      <c r="I21" s="23"/>
    </row>
    <row r="22" spans="1:9" ht="12.5" x14ac:dyDescent="0.25">
      <c r="A22" s="3"/>
      <c r="D22" s="3"/>
      <c r="F22" s="3"/>
      <c r="I22" s="23"/>
    </row>
    <row r="23" spans="1:9" ht="12.5" x14ac:dyDescent="0.25">
      <c r="A23" s="3"/>
      <c r="D23" s="3"/>
      <c r="F23" s="3"/>
      <c r="I23" s="23"/>
    </row>
    <row r="24" spans="1:9" ht="12.5" x14ac:dyDescent="0.25">
      <c r="A24" s="3"/>
      <c r="D24" s="2"/>
      <c r="F24" s="3"/>
      <c r="I24" s="25"/>
    </row>
    <row r="25" spans="1:9" ht="12.5" x14ac:dyDescent="0.25">
      <c r="A25" s="3"/>
      <c r="D25" s="2"/>
      <c r="F25" s="3"/>
      <c r="I25" s="25"/>
    </row>
    <row r="26" spans="1:9" ht="12.5" x14ac:dyDescent="0.25">
      <c r="A26" s="3"/>
      <c r="D26" s="3"/>
      <c r="I26" s="2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2FBFD-C265-4719-B378-9D39CD6D1B22}">
  <sheetPr>
    <outlinePr summaryBelow="0" summaryRight="0"/>
  </sheetPr>
  <dimension ref="A1:K25"/>
  <sheetViews>
    <sheetView workbookViewId="0"/>
  </sheetViews>
  <sheetFormatPr defaultColWidth="14.453125" defaultRowHeight="15.75" customHeight="1" x14ac:dyDescent="0.25"/>
  <cols>
    <col min="8" max="8" width="14.453125" style="24"/>
  </cols>
  <sheetData>
    <row r="1" spans="1:11" ht="15.75" customHeight="1" x14ac:dyDescent="0.25">
      <c r="A1" s="3"/>
      <c r="D1" s="3"/>
      <c r="H1" s="23">
        <v>2018</v>
      </c>
    </row>
    <row r="3" spans="1:11" ht="15.75" customHeight="1" x14ac:dyDescent="0.25">
      <c r="A3" s="3" t="s">
        <v>10</v>
      </c>
      <c r="D3" s="2"/>
      <c r="H3" s="25">
        <v>23658</v>
      </c>
      <c r="I3" s="10"/>
      <c r="J3" s="3"/>
      <c r="K3" s="9"/>
    </row>
    <row r="4" spans="1:11" ht="15.75" customHeight="1" x14ac:dyDescent="0.25">
      <c r="A4" s="3" t="s">
        <v>8</v>
      </c>
      <c r="D4" s="2"/>
      <c r="H4" s="25">
        <v>36236</v>
      </c>
      <c r="I4" s="10"/>
      <c r="J4" s="3"/>
      <c r="K4" s="9"/>
    </row>
    <row r="5" spans="1:11" ht="15.75" customHeight="1" x14ac:dyDescent="0.25">
      <c r="A5" s="3" t="s">
        <v>2</v>
      </c>
      <c r="D5" s="2"/>
      <c r="H5" s="25">
        <v>79111</v>
      </c>
      <c r="I5" s="10"/>
      <c r="J5" s="3"/>
      <c r="K5" s="9"/>
    </row>
    <row r="6" spans="1:11" ht="15.75" customHeight="1" x14ac:dyDescent="0.25">
      <c r="A6" s="3" t="s">
        <v>4</v>
      </c>
      <c r="D6" s="2"/>
      <c r="H6" s="25">
        <v>93953</v>
      </c>
      <c r="I6" s="10"/>
      <c r="J6" s="3"/>
      <c r="K6" s="9"/>
    </row>
    <row r="7" spans="1:11" ht="15.75" customHeight="1" x14ac:dyDescent="0.25">
      <c r="A7" s="3" t="s">
        <v>11</v>
      </c>
      <c r="D7" s="2"/>
      <c r="H7" s="25">
        <v>35493</v>
      </c>
    </row>
    <row r="8" spans="1:11" ht="15.75" customHeight="1" x14ac:dyDescent="0.25">
      <c r="A8" t="s">
        <v>32</v>
      </c>
      <c r="D8" s="2"/>
      <c r="H8" s="25">
        <v>268451</v>
      </c>
    </row>
    <row r="17" spans="1:8" ht="15.75" customHeight="1" x14ac:dyDescent="0.25">
      <c r="A17" s="3"/>
      <c r="C17" s="3"/>
      <c r="D17" s="3"/>
      <c r="E17" s="3"/>
      <c r="F17" s="3"/>
      <c r="H17" s="23"/>
    </row>
    <row r="18" spans="1:8" ht="15.75" customHeight="1" x14ac:dyDescent="0.25">
      <c r="D18" s="3"/>
      <c r="F18" s="3"/>
      <c r="H18" s="23"/>
    </row>
    <row r="20" spans="1:8" ht="15.75" customHeight="1" x14ac:dyDescent="0.25">
      <c r="A20" s="3"/>
      <c r="D20" s="3"/>
      <c r="F20" s="3"/>
      <c r="H20" s="23"/>
    </row>
    <row r="21" spans="1:8" ht="12.5" x14ac:dyDescent="0.25">
      <c r="A21" s="3"/>
      <c r="D21" s="3"/>
      <c r="F21" s="3"/>
      <c r="H21" s="23"/>
    </row>
    <row r="22" spans="1:8" ht="12.5" x14ac:dyDescent="0.25">
      <c r="A22" s="3"/>
      <c r="D22" s="3"/>
      <c r="F22" s="3"/>
      <c r="H22" s="23"/>
    </row>
    <row r="23" spans="1:8" ht="12.5" x14ac:dyDescent="0.25">
      <c r="A23" s="3"/>
      <c r="D23" s="2"/>
      <c r="F23" s="3"/>
      <c r="H23" s="25"/>
    </row>
    <row r="24" spans="1:8" ht="12.5" x14ac:dyDescent="0.25">
      <c r="A24" s="3"/>
      <c r="D24" s="2"/>
      <c r="F24" s="3"/>
      <c r="H24" s="25"/>
    </row>
    <row r="25" spans="1:8" ht="12.5" x14ac:dyDescent="0.25">
      <c r="A25" s="3"/>
      <c r="D25" s="3"/>
      <c r="H25" s="23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8738F-E669-4D2E-9F73-45201183ABE7}">
  <sheetPr>
    <outlinePr summaryBelow="0" summaryRight="0"/>
  </sheetPr>
  <dimension ref="A1:K26"/>
  <sheetViews>
    <sheetView workbookViewId="0"/>
  </sheetViews>
  <sheetFormatPr defaultColWidth="14.453125" defaultRowHeight="15.75" customHeight="1" x14ac:dyDescent="0.25"/>
  <cols>
    <col min="7" max="7" width="14.453125" style="24"/>
    <col min="8" max="8" width="20.453125" customWidth="1"/>
  </cols>
  <sheetData>
    <row r="1" spans="1:11" ht="15.75" customHeight="1" x14ac:dyDescent="0.25">
      <c r="A1" s="3"/>
      <c r="D1" s="3"/>
      <c r="G1" s="23">
        <v>2017</v>
      </c>
    </row>
    <row r="3" spans="1:11" ht="15.75" customHeight="1" x14ac:dyDescent="0.25">
      <c r="A3" s="3" t="s">
        <v>10</v>
      </c>
      <c r="D3" s="2"/>
      <c r="G3" s="25">
        <v>26427</v>
      </c>
      <c r="H3" s="3"/>
      <c r="I3" s="10"/>
      <c r="J3" s="3"/>
      <c r="K3" s="9"/>
    </row>
    <row r="4" spans="1:11" ht="15.75" customHeight="1" x14ac:dyDescent="0.25">
      <c r="A4" s="3" t="s">
        <v>8</v>
      </c>
      <c r="D4" s="2"/>
      <c r="G4" s="25">
        <v>33820</v>
      </c>
      <c r="H4" s="3"/>
      <c r="I4" s="10"/>
      <c r="J4" s="3"/>
      <c r="K4" s="9"/>
    </row>
    <row r="5" spans="1:11" ht="15.75" customHeight="1" x14ac:dyDescent="0.25">
      <c r="A5" s="3" t="s">
        <v>2</v>
      </c>
      <c r="D5" s="2"/>
      <c r="G5" s="25">
        <v>59068</v>
      </c>
      <c r="H5" s="3"/>
      <c r="I5" s="10"/>
      <c r="J5" s="3"/>
      <c r="K5" s="9"/>
    </row>
    <row r="6" spans="1:11" ht="15.75" customHeight="1" x14ac:dyDescent="0.25">
      <c r="A6" s="3" t="s">
        <v>4</v>
      </c>
      <c r="D6" s="2"/>
      <c r="G6" s="25">
        <v>98763</v>
      </c>
      <c r="H6" s="3"/>
      <c r="I6" s="10"/>
      <c r="J6" s="3"/>
      <c r="K6" s="9"/>
    </row>
    <row r="7" spans="1:11" ht="15.75" customHeight="1" x14ac:dyDescent="0.25">
      <c r="A7" s="3" t="s">
        <v>11</v>
      </c>
      <c r="D7" s="2"/>
      <c r="G7" s="25">
        <v>37605</v>
      </c>
    </row>
    <row r="8" spans="1:11" ht="15.75" customHeight="1" x14ac:dyDescent="0.25">
      <c r="A8" t="s">
        <v>32</v>
      </c>
      <c r="D8" s="2"/>
      <c r="G8" s="25">
        <v>255683</v>
      </c>
    </row>
    <row r="10" spans="1:11" ht="15.75" customHeight="1" x14ac:dyDescent="0.25">
      <c r="A10" s="3"/>
      <c r="C10" s="3"/>
      <c r="D10" s="3"/>
      <c r="E10" s="3"/>
      <c r="F10" s="3"/>
      <c r="G10" s="23"/>
    </row>
    <row r="11" spans="1:11" ht="15.75" customHeight="1" x14ac:dyDescent="0.25">
      <c r="A11" s="3"/>
      <c r="C11" s="3"/>
      <c r="D11" s="3"/>
      <c r="E11" s="3"/>
      <c r="F11" s="3"/>
      <c r="G11" s="23"/>
    </row>
    <row r="12" spans="1:11" ht="15.75" customHeight="1" x14ac:dyDescent="0.25">
      <c r="A12" s="3"/>
      <c r="C12" s="3"/>
      <c r="D12" s="3"/>
      <c r="E12" s="3"/>
      <c r="F12" s="3"/>
      <c r="G12" s="23"/>
    </row>
    <row r="13" spans="1:11" ht="15.75" customHeight="1" x14ac:dyDescent="0.25">
      <c r="A13" s="3"/>
      <c r="C13" s="3"/>
      <c r="D13" s="3"/>
      <c r="E13" s="3"/>
      <c r="F13" s="3"/>
      <c r="G13" s="23"/>
    </row>
    <row r="14" spans="1:11" ht="15.75" customHeight="1" x14ac:dyDescent="0.25">
      <c r="A14" s="3"/>
      <c r="C14" s="3"/>
      <c r="D14" s="3"/>
      <c r="E14" s="3"/>
      <c r="F14" s="3"/>
      <c r="G14" s="23"/>
    </row>
    <row r="15" spans="1:11" ht="15.75" customHeight="1" x14ac:dyDescent="0.25">
      <c r="A15" s="3"/>
      <c r="C15" s="3"/>
      <c r="D15" s="3"/>
      <c r="E15" s="3"/>
      <c r="F15" s="3"/>
      <c r="G15" s="23"/>
    </row>
    <row r="16" spans="1:11" ht="15.75" customHeight="1" x14ac:dyDescent="0.25">
      <c r="A16" s="3"/>
      <c r="C16" s="3"/>
      <c r="D16" s="3"/>
      <c r="E16" s="3"/>
      <c r="F16" s="3"/>
      <c r="G16" s="23"/>
    </row>
    <row r="17" spans="1:7" ht="15.75" customHeight="1" x14ac:dyDescent="0.25">
      <c r="A17" s="3"/>
      <c r="C17" s="3"/>
      <c r="D17" s="3"/>
      <c r="E17" s="3"/>
      <c r="F17" s="3"/>
      <c r="G17" s="23"/>
    </row>
    <row r="18" spans="1:7" ht="15.75" customHeight="1" x14ac:dyDescent="0.25">
      <c r="A18" s="3"/>
      <c r="C18" s="3"/>
      <c r="D18" s="3"/>
      <c r="E18" s="3"/>
      <c r="F18" s="3"/>
      <c r="G18" s="23"/>
    </row>
    <row r="19" spans="1:7" ht="15.75" customHeight="1" x14ac:dyDescent="0.25">
      <c r="D19" s="3"/>
      <c r="F19" s="3"/>
      <c r="G19" s="23"/>
    </row>
    <row r="21" spans="1:7" ht="12.5" x14ac:dyDescent="0.25">
      <c r="A21" s="3"/>
      <c r="D21" s="3"/>
      <c r="F21" s="3"/>
      <c r="G21" s="23"/>
    </row>
    <row r="22" spans="1:7" ht="12.5" x14ac:dyDescent="0.25">
      <c r="A22" s="3"/>
      <c r="D22" s="3"/>
      <c r="F22" s="3"/>
      <c r="G22" s="23"/>
    </row>
    <row r="23" spans="1:7" ht="12.5" x14ac:dyDescent="0.25">
      <c r="A23" s="3"/>
      <c r="D23" s="3"/>
      <c r="F23" s="3"/>
      <c r="G23" s="23"/>
    </row>
    <row r="24" spans="1:7" ht="12.5" x14ac:dyDescent="0.25">
      <c r="A24" s="3"/>
      <c r="D24" s="2"/>
      <c r="F24" s="3"/>
      <c r="G24" s="25"/>
    </row>
    <row r="25" spans="1:7" ht="12.5" x14ac:dyDescent="0.25">
      <c r="A25" s="3"/>
      <c r="D25" s="2"/>
      <c r="F25" s="3"/>
      <c r="G25" s="25"/>
    </row>
    <row r="26" spans="1:7" ht="12.5" x14ac:dyDescent="0.25">
      <c r="A26" s="3"/>
      <c r="D26" s="3"/>
      <c r="G26" s="2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920C3-6218-42C7-839B-6F8A12DC17D5}">
  <sheetPr>
    <outlinePr summaryBelow="0" summaryRight="0"/>
  </sheetPr>
  <dimension ref="A1:K27"/>
  <sheetViews>
    <sheetView workbookViewId="0"/>
  </sheetViews>
  <sheetFormatPr defaultColWidth="14.453125" defaultRowHeight="15.75" customHeight="1" x14ac:dyDescent="0.25"/>
  <cols>
    <col min="6" max="6" width="14.453125" style="24"/>
    <col min="8" max="8" width="20.453125" customWidth="1"/>
  </cols>
  <sheetData>
    <row r="1" spans="1:11" ht="15.75" customHeight="1" x14ac:dyDescent="0.25">
      <c r="A1" s="3"/>
      <c r="D1" s="3"/>
      <c r="F1" s="23">
        <v>2016</v>
      </c>
    </row>
    <row r="3" spans="1:11" ht="15.75" customHeight="1" x14ac:dyDescent="0.25">
      <c r="A3" s="3" t="s">
        <v>10</v>
      </c>
      <c r="D3" s="2"/>
      <c r="F3" s="25">
        <v>24882</v>
      </c>
      <c r="H3" s="3"/>
      <c r="I3" s="10"/>
      <c r="J3" s="3"/>
      <c r="K3" s="9"/>
    </row>
    <row r="4" spans="1:11" ht="15.75" customHeight="1" x14ac:dyDescent="0.25">
      <c r="A4" s="3" t="s">
        <v>8</v>
      </c>
      <c r="D4" s="2"/>
      <c r="F4" s="25">
        <v>31648</v>
      </c>
      <c r="H4" s="3"/>
      <c r="I4" s="10"/>
      <c r="J4" s="3"/>
      <c r="K4" s="9"/>
    </row>
    <row r="5" spans="1:11" ht="15.75" customHeight="1" x14ac:dyDescent="0.25">
      <c r="A5" s="3" t="s">
        <v>27</v>
      </c>
      <c r="D5" s="3"/>
      <c r="F5" s="23" t="s">
        <v>24</v>
      </c>
      <c r="H5" s="3"/>
      <c r="I5" s="10"/>
      <c r="J5" s="3"/>
      <c r="K5" s="9"/>
    </row>
    <row r="6" spans="1:11" ht="15.75" customHeight="1" x14ac:dyDescent="0.25">
      <c r="A6" s="3" t="s">
        <v>2</v>
      </c>
      <c r="D6" s="2"/>
      <c r="F6" s="25">
        <v>71693</v>
      </c>
      <c r="H6" s="3"/>
      <c r="I6" s="10"/>
      <c r="J6" s="3"/>
      <c r="K6" s="9"/>
    </row>
    <row r="7" spans="1:11" ht="15.75" customHeight="1" x14ac:dyDescent="0.25">
      <c r="A7" s="3" t="s">
        <v>4</v>
      </c>
      <c r="D7" s="2"/>
      <c r="F7" s="25">
        <v>97177</v>
      </c>
    </row>
    <row r="8" spans="1:11" ht="15.75" customHeight="1" x14ac:dyDescent="0.25">
      <c r="A8" s="3" t="s">
        <v>11</v>
      </c>
      <c r="D8" s="2"/>
      <c r="F8" s="25">
        <v>14218</v>
      </c>
    </row>
    <row r="9" spans="1:11" ht="15.75" customHeight="1" x14ac:dyDescent="0.25">
      <c r="A9" t="s">
        <v>32</v>
      </c>
      <c r="D9" s="2"/>
      <c r="F9" s="25">
        <v>239618</v>
      </c>
    </row>
    <row r="11" spans="1:11" ht="15.75" customHeight="1" x14ac:dyDescent="0.25">
      <c r="A11" s="3"/>
      <c r="C11" s="3"/>
      <c r="D11" s="3"/>
      <c r="E11" s="3"/>
      <c r="F11" s="23"/>
    </row>
    <row r="12" spans="1:11" ht="15.75" customHeight="1" x14ac:dyDescent="0.25">
      <c r="A12" s="3"/>
      <c r="C12" s="3"/>
      <c r="D12" s="3"/>
      <c r="E12" s="3"/>
      <c r="F12" s="23"/>
    </row>
    <row r="13" spans="1:11" ht="15.75" customHeight="1" x14ac:dyDescent="0.25">
      <c r="A13" s="3"/>
      <c r="C13" s="3"/>
      <c r="D13" s="3"/>
      <c r="E13" s="3"/>
      <c r="F13" s="23"/>
    </row>
    <row r="14" spans="1:11" ht="15.75" customHeight="1" x14ac:dyDescent="0.25">
      <c r="A14" s="3"/>
      <c r="C14" s="3"/>
      <c r="D14" s="3"/>
      <c r="E14" s="3"/>
      <c r="F14" s="23"/>
    </row>
    <row r="15" spans="1:11" ht="15.75" customHeight="1" x14ac:dyDescent="0.25">
      <c r="A15" s="3"/>
      <c r="C15" s="3"/>
      <c r="D15" s="3"/>
      <c r="E15" s="3"/>
      <c r="F15" s="23"/>
    </row>
    <row r="16" spans="1:11" ht="15.75" customHeight="1" x14ac:dyDescent="0.25">
      <c r="A16" s="3"/>
      <c r="C16" s="3"/>
      <c r="D16" s="3"/>
      <c r="E16" s="3"/>
      <c r="F16" s="23"/>
    </row>
    <row r="17" spans="1:6" ht="15.75" customHeight="1" x14ac:dyDescent="0.25">
      <c r="A17" s="3"/>
      <c r="C17" s="3"/>
      <c r="D17" s="3"/>
      <c r="E17" s="3"/>
      <c r="F17" s="23"/>
    </row>
    <row r="18" spans="1:6" ht="15.75" customHeight="1" x14ac:dyDescent="0.25">
      <c r="A18" s="3"/>
      <c r="C18" s="3"/>
      <c r="D18" s="3"/>
      <c r="E18" s="3"/>
      <c r="F18" s="23"/>
    </row>
    <row r="19" spans="1:6" ht="15.75" customHeight="1" x14ac:dyDescent="0.25">
      <c r="A19" s="3"/>
      <c r="C19" s="3"/>
      <c r="D19" s="3"/>
      <c r="E19" s="3"/>
      <c r="F19" s="23"/>
    </row>
    <row r="20" spans="1:6" ht="15.75" customHeight="1" x14ac:dyDescent="0.25">
      <c r="D20" s="3"/>
      <c r="F20" s="23"/>
    </row>
    <row r="22" spans="1:6" ht="12.5" x14ac:dyDescent="0.25">
      <c r="A22" s="3"/>
      <c r="D22" s="3"/>
      <c r="F22" s="23"/>
    </row>
    <row r="23" spans="1:6" ht="12.5" x14ac:dyDescent="0.25">
      <c r="A23" s="3"/>
      <c r="D23" s="3"/>
      <c r="F23" s="23"/>
    </row>
    <row r="24" spans="1:6" ht="12.5" x14ac:dyDescent="0.25">
      <c r="A24" s="3"/>
      <c r="D24" s="3"/>
      <c r="F24" s="23"/>
    </row>
    <row r="25" spans="1:6" ht="12.5" x14ac:dyDescent="0.25">
      <c r="A25" s="3"/>
      <c r="D25" s="2"/>
      <c r="F25" s="25"/>
    </row>
    <row r="26" spans="1:6" ht="12.5" x14ac:dyDescent="0.25">
      <c r="A26" s="3"/>
      <c r="D26" s="2"/>
      <c r="F26" s="25"/>
    </row>
    <row r="27" spans="1:6" ht="12.5" x14ac:dyDescent="0.25">
      <c r="A27" s="3"/>
      <c r="D27" s="3"/>
      <c r="F27" s="2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04CEF-D2DA-4382-BF9F-AFED80FCA1DA}">
  <sheetPr>
    <outlinePr summaryBelow="0" summaryRight="0"/>
  </sheetPr>
  <dimension ref="A1:K26"/>
  <sheetViews>
    <sheetView workbookViewId="0"/>
  </sheetViews>
  <sheetFormatPr defaultColWidth="14.453125" defaultRowHeight="15.75" customHeight="1" x14ac:dyDescent="0.25"/>
  <cols>
    <col min="5" max="5" width="14.453125" style="24"/>
    <col min="8" max="8" width="20.453125" customWidth="1"/>
  </cols>
  <sheetData>
    <row r="1" spans="1:11" ht="15.75" customHeight="1" x14ac:dyDescent="0.25">
      <c r="A1" s="3"/>
      <c r="D1" s="3"/>
      <c r="E1" s="23">
        <v>2015</v>
      </c>
    </row>
    <row r="3" spans="1:11" ht="15.75" customHeight="1" x14ac:dyDescent="0.25">
      <c r="A3" s="3" t="s">
        <v>8</v>
      </c>
      <c r="D3" s="2"/>
      <c r="E3" s="25">
        <v>31373</v>
      </c>
      <c r="H3" s="3"/>
      <c r="I3" s="10"/>
      <c r="J3" s="3"/>
      <c r="K3" s="9"/>
    </row>
    <row r="4" spans="1:11" ht="15.75" customHeight="1" x14ac:dyDescent="0.25">
      <c r="A4" s="3" t="s">
        <v>27</v>
      </c>
      <c r="D4" s="3"/>
      <c r="E4" s="23">
        <v>375</v>
      </c>
      <c r="H4" s="3"/>
      <c r="I4" s="10"/>
      <c r="J4" s="3"/>
      <c r="K4" s="9"/>
    </row>
    <row r="5" spans="1:11" ht="15.75" customHeight="1" x14ac:dyDescent="0.25">
      <c r="A5" s="3" t="s">
        <v>29</v>
      </c>
      <c r="D5" s="2"/>
      <c r="E5" s="25">
        <v>21978</v>
      </c>
      <c r="H5" s="3"/>
      <c r="I5" s="10"/>
      <c r="J5" s="3"/>
      <c r="K5" s="9"/>
    </row>
    <row r="6" spans="1:11" ht="15.75" customHeight="1" x14ac:dyDescent="0.25">
      <c r="A6" s="3" t="s">
        <v>2</v>
      </c>
      <c r="D6" s="2"/>
      <c r="E6" s="25">
        <v>79700</v>
      </c>
      <c r="H6" s="3"/>
      <c r="I6" s="10"/>
      <c r="J6" s="3"/>
      <c r="K6" s="9"/>
    </row>
    <row r="7" spans="1:11" ht="15.75" customHeight="1" x14ac:dyDescent="0.25">
      <c r="A7" s="3" t="s">
        <v>4</v>
      </c>
      <c r="D7" s="2"/>
      <c r="E7" s="25">
        <v>86016</v>
      </c>
    </row>
    <row r="8" spans="1:11" ht="15.75" customHeight="1" x14ac:dyDescent="0.25">
      <c r="A8" s="3" t="s">
        <v>11</v>
      </c>
      <c r="D8" s="2"/>
      <c r="E8" s="25">
        <v>15055</v>
      </c>
    </row>
    <row r="9" spans="1:11" ht="15.75" customHeight="1" x14ac:dyDescent="0.25">
      <c r="A9" t="s">
        <v>32</v>
      </c>
      <c r="D9" s="2"/>
      <c r="E9" s="25">
        <v>234497</v>
      </c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6" ht="15.75" customHeight="1" x14ac:dyDescent="0.25">
      <c r="A17" s="3"/>
    </row>
    <row r="18" spans="1:6" ht="15.75" customHeight="1" x14ac:dyDescent="0.25">
      <c r="A18" s="3"/>
    </row>
    <row r="19" spans="1:6" ht="15.75" customHeight="1" x14ac:dyDescent="0.25">
      <c r="D19" s="3"/>
      <c r="E19" s="23"/>
      <c r="F19" s="3"/>
    </row>
    <row r="21" spans="1:6" ht="12.5" x14ac:dyDescent="0.25">
      <c r="A21" s="3"/>
      <c r="D21" s="3"/>
      <c r="E21" s="23"/>
      <c r="F21" s="3"/>
    </row>
    <row r="22" spans="1:6" ht="12.5" x14ac:dyDescent="0.25">
      <c r="A22" s="3"/>
      <c r="D22" s="3"/>
      <c r="E22" s="23"/>
      <c r="F22" s="3"/>
    </row>
    <row r="23" spans="1:6" ht="12.5" x14ac:dyDescent="0.25">
      <c r="A23" s="3"/>
      <c r="D23" s="3"/>
      <c r="E23" s="23"/>
      <c r="F23" s="3"/>
    </row>
    <row r="24" spans="1:6" ht="12.5" x14ac:dyDescent="0.25">
      <c r="A24" s="3"/>
      <c r="D24" s="2"/>
      <c r="E24" s="25"/>
      <c r="F24" s="3"/>
    </row>
    <row r="25" spans="1:6" ht="12.5" x14ac:dyDescent="0.25">
      <c r="A25" s="3"/>
      <c r="D25" s="2"/>
      <c r="E25" s="25"/>
      <c r="F25" s="3"/>
    </row>
    <row r="26" spans="1:6" ht="12.5" x14ac:dyDescent="0.25">
      <c r="A26" s="3"/>
      <c r="D26" s="3"/>
      <c r="E26" s="2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4E127-B317-43AF-B377-327A10BB04A6}">
  <sheetPr>
    <outlinePr summaryBelow="0" summaryRight="0"/>
  </sheetPr>
  <dimension ref="A1:K26"/>
  <sheetViews>
    <sheetView workbookViewId="0"/>
  </sheetViews>
  <sheetFormatPr defaultColWidth="14.453125" defaultRowHeight="15.75" customHeight="1" x14ac:dyDescent="0.25"/>
  <cols>
    <col min="4" max="4" width="14.453125" style="24"/>
    <col min="8" max="8" width="20.453125" customWidth="1"/>
  </cols>
  <sheetData>
    <row r="1" spans="1:11" ht="15.75" customHeight="1" x14ac:dyDescent="0.25">
      <c r="A1" s="3"/>
      <c r="D1" s="23">
        <v>2014</v>
      </c>
    </row>
    <row r="3" spans="1:11" ht="15.75" customHeight="1" x14ac:dyDescent="0.25">
      <c r="A3" s="3" t="s">
        <v>8</v>
      </c>
      <c r="D3" s="25">
        <v>31590</v>
      </c>
      <c r="H3" s="3"/>
      <c r="I3" s="10"/>
      <c r="J3" s="3"/>
      <c r="K3" s="9"/>
    </row>
    <row r="4" spans="1:11" ht="15.75" customHeight="1" x14ac:dyDescent="0.25">
      <c r="A4" s="3" t="s">
        <v>27</v>
      </c>
      <c r="D4" s="23">
        <v>545</v>
      </c>
      <c r="H4" s="3"/>
      <c r="I4" s="10"/>
      <c r="J4" s="3"/>
      <c r="K4" s="9"/>
    </row>
    <row r="5" spans="1:11" ht="15.75" customHeight="1" x14ac:dyDescent="0.25">
      <c r="A5" s="3" t="s">
        <v>29</v>
      </c>
      <c r="D5" s="25">
        <v>23211</v>
      </c>
      <c r="H5" s="3"/>
      <c r="I5" s="10"/>
      <c r="J5" s="3"/>
      <c r="K5" s="9"/>
    </row>
    <row r="6" spans="1:11" ht="15.75" customHeight="1" x14ac:dyDescent="0.25">
      <c r="A6" s="3" t="s">
        <v>2</v>
      </c>
      <c r="D6" s="25">
        <v>66005</v>
      </c>
      <c r="H6" s="3"/>
      <c r="I6" s="10"/>
      <c r="J6" s="3"/>
      <c r="K6" s="9"/>
    </row>
    <row r="7" spans="1:11" ht="15.75" customHeight="1" x14ac:dyDescent="0.25">
      <c r="A7" s="3" t="s">
        <v>4</v>
      </c>
      <c r="D7" s="25">
        <v>59363</v>
      </c>
    </row>
    <row r="8" spans="1:11" ht="15.75" customHeight="1" x14ac:dyDescent="0.25">
      <c r="A8" s="3" t="s">
        <v>11</v>
      </c>
      <c r="D8" s="25">
        <v>22383</v>
      </c>
    </row>
    <row r="9" spans="1:11" ht="15.75" customHeight="1" x14ac:dyDescent="0.25">
      <c r="A9" t="s">
        <v>32</v>
      </c>
      <c r="D9" s="25">
        <v>203097</v>
      </c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6" ht="15.75" customHeight="1" x14ac:dyDescent="0.25">
      <c r="A17" s="3"/>
    </row>
    <row r="18" spans="1:6" ht="15.75" customHeight="1" x14ac:dyDescent="0.25">
      <c r="A18" s="3"/>
    </row>
    <row r="19" spans="1:6" ht="15.75" customHeight="1" x14ac:dyDescent="0.25">
      <c r="D19" s="23"/>
      <c r="F19" s="3"/>
    </row>
    <row r="21" spans="1:6" ht="12.5" x14ac:dyDescent="0.25">
      <c r="A21" s="3"/>
      <c r="D21" s="23"/>
      <c r="F21" s="3"/>
    </row>
    <row r="22" spans="1:6" ht="12.5" x14ac:dyDescent="0.25">
      <c r="A22" s="3"/>
      <c r="D22" s="23"/>
      <c r="F22" s="3"/>
    </row>
    <row r="23" spans="1:6" ht="12.5" x14ac:dyDescent="0.25">
      <c r="A23" s="3"/>
      <c r="D23" s="23"/>
      <c r="F23" s="3"/>
    </row>
    <row r="24" spans="1:6" ht="12.5" x14ac:dyDescent="0.25">
      <c r="A24" s="3"/>
      <c r="D24" s="25"/>
      <c r="F24" s="3"/>
    </row>
    <row r="25" spans="1:6" ht="12.5" x14ac:dyDescent="0.25">
      <c r="A25" s="3"/>
      <c r="D25" s="25"/>
      <c r="F25" s="3"/>
    </row>
    <row r="26" spans="1:6" ht="12.5" x14ac:dyDescent="0.25">
      <c r="A26" s="3"/>
      <c r="D26" s="2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89BC0-8CD4-453B-AE51-14B0607D851F}">
  <sheetPr>
    <outlinePr summaryBelow="0" summaryRight="0"/>
  </sheetPr>
  <dimension ref="A1:K24"/>
  <sheetViews>
    <sheetView workbookViewId="0"/>
  </sheetViews>
  <sheetFormatPr defaultColWidth="14.453125" defaultRowHeight="15.75" customHeight="1" x14ac:dyDescent="0.25"/>
  <cols>
    <col min="3" max="3" width="14.453125" style="24"/>
    <col min="8" max="8" width="20.453125" customWidth="1"/>
  </cols>
  <sheetData>
    <row r="1" spans="1:11" ht="15.75" customHeight="1" x14ac:dyDescent="0.25">
      <c r="A1" s="3"/>
      <c r="C1" s="23">
        <v>2013</v>
      </c>
      <c r="D1" s="3"/>
    </row>
    <row r="3" spans="1:11" ht="15.75" customHeight="1" x14ac:dyDescent="0.25">
      <c r="A3" s="3" t="s">
        <v>8</v>
      </c>
      <c r="C3" s="25">
        <v>29751</v>
      </c>
      <c r="D3" s="2"/>
      <c r="H3" s="3"/>
      <c r="I3" s="10"/>
      <c r="J3" s="3"/>
      <c r="K3" s="9"/>
    </row>
    <row r="4" spans="1:11" ht="15.75" customHeight="1" x14ac:dyDescent="0.25">
      <c r="A4" s="3" t="s">
        <v>27</v>
      </c>
      <c r="C4" s="23">
        <v>35</v>
      </c>
      <c r="D4" s="3"/>
      <c r="H4" s="3"/>
      <c r="I4" s="10"/>
      <c r="J4" s="3"/>
      <c r="K4" s="9"/>
    </row>
    <row r="5" spans="1:11" ht="15.75" customHeight="1" x14ac:dyDescent="0.25">
      <c r="A5" s="3" t="s">
        <v>29</v>
      </c>
      <c r="C5" s="25">
        <v>28996</v>
      </c>
      <c r="D5" s="2"/>
      <c r="H5" s="3"/>
      <c r="I5" s="10"/>
      <c r="J5" s="3"/>
      <c r="K5" s="9"/>
    </row>
    <row r="6" spans="1:11" ht="15.75" customHeight="1" x14ac:dyDescent="0.25">
      <c r="A6" s="3" t="s">
        <v>2</v>
      </c>
      <c r="C6" s="25">
        <v>81916</v>
      </c>
      <c r="D6" s="2"/>
      <c r="H6" s="3"/>
      <c r="I6" s="10"/>
      <c r="J6" s="3"/>
      <c r="K6" s="9"/>
    </row>
    <row r="7" spans="1:11" ht="15.75" customHeight="1" x14ac:dyDescent="0.25">
      <c r="A7" s="3" t="s">
        <v>4</v>
      </c>
      <c r="C7" s="23">
        <v>312</v>
      </c>
      <c r="D7" s="3"/>
    </row>
    <row r="8" spans="1:11" ht="15.75" customHeight="1" x14ac:dyDescent="0.25">
      <c r="A8" s="3" t="s">
        <v>11</v>
      </c>
      <c r="C8" s="25">
        <v>24798</v>
      </c>
      <c r="D8" s="2"/>
    </row>
    <row r="9" spans="1:11" ht="15.75" customHeight="1" x14ac:dyDescent="0.25">
      <c r="A9" t="s">
        <v>32</v>
      </c>
      <c r="C9" s="25">
        <v>165808</v>
      </c>
      <c r="D9" s="2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4" ht="15.75" customHeight="1" x14ac:dyDescent="0.25">
      <c r="C17" s="23"/>
      <c r="D17" s="3"/>
    </row>
    <row r="19" spans="1:4" ht="15.75" customHeight="1" x14ac:dyDescent="0.25">
      <c r="A19" s="3"/>
      <c r="C19" s="23"/>
      <c r="D19" s="3"/>
    </row>
    <row r="20" spans="1:4" ht="15.75" customHeight="1" x14ac:dyDescent="0.25">
      <c r="A20" s="3"/>
      <c r="C20" s="23"/>
      <c r="D20" s="3"/>
    </row>
    <row r="21" spans="1:4" ht="12.5" x14ac:dyDescent="0.25">
      <c r="A21" s="3"/>
      <c r="C21" s="23"/>
      <c r="D21" s="3"/>
    </row>
    <row r="22" spans="1:4" ht="12.5" x14ac:dyDescent="0.25">
      <c r="A22" s="3"/>
      <c r="C22" s="25"/>
      <c r="D22" s="2"/>
    </row>
    <row r="23" spans="1:4" ht="12.5" x14ac:dyDescent="0.25">
      <c r="A23" s="3"/>
      <c r="C23" s="25"/>
      <c r="D23" s="3"/>
    </row>
    <row r="24" spans="1:4" ht="12.5" x14ac:dyDescent="0.25">
      <c r="A24" s="3"/>
      <c r="C24" s="23"/>
      <c r="D24" s="3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7E47-9D7A-4D3D-9522-7108632744F5}">
  <sheetPr>
    <outlinePr summaryBelow="0" summaryRight="0"/>
  </sheetPr>
  <dimension ref="A1:K23"/>
  <sheetViews>
    <sheetView workbookViewId="0"/>
  </sheetViews>
  <sheetFormatPr defaultColWidth="14.453125" defaultRowHeight="15.75" customHeight="1" x14ac:dyDescent="0.25"/>
  <cols>
    <col min="2" max="2" width="14.453125" style="24"/>
    <col min="8" max="8" width="20.453125" customWidth="1"/>
  </cols>
  <sheetData>
    <row r="1" spans="1:11" ht="15.75" customHeight="1" x14ac:dyDescent="0.25">
      <c r="A1" s="3"/>
      <c r="B1" s="23">
        <v>2012</v>
      </c>
    </row>
    <row r="2" spans="1:11" ht="15.75" customHeight="1" x14ac:dyDescent="0.25">
      <c r="A2" s="3"/>
    </row>
    <row r="3" spans="1:11" ht="15.75" customHeight="1" x14ac:dyDescent="0.25">
      <c r="A3" s="3" t="s">
        <v>8</v>
      </c>
      <c r="B3" s="25">
        <v>11409</v>
      </c>
      <c r="H3" s="3"/>
      <c r="I3" s="10"/>
      <c r="K3" s="9"/>
    </row>
    <row r="4" spans="1:11" ht="15.75" customHeight="1" x14ac:dyDescent="0.25">
      <c r="A4" s="3" t="s">
        <v>29</v>
      </c>
      <c r="B4" s="25">
        <v>6839</v>
      </c>
      <c r="H4" s="3"/>
      <c r="I4" s="10"/>
      <c r="K4" s="9"/>
    </row>
    <row r="5" spans="1:11" ht="15.75" customHeight="1" x14ac:dyDescent="0.25">
      <c r="A5" s="3" t="s">
        <v>2</v>
      </c>
      <c r="B5" s="25">
        <v>36664</v>
      </c>
      <c r="H5" s="3"/>
      <c r="I5" s="10"/>
      <c r="K5" s="9"/>
    </row>
    <row r="6" spans="1:11" ht="15.75" customHeight="1" x14ac:dyDescent="0.25">
      <c r="A6" s="3" t="s">
        <v>11</v>
      </c>
      <c r="B6" s="25">
        <v>8772</v>
      </c>
      <c r="H6" s="3"/>
      <c r="I6" s="10"/>
      <c r="K6" s="9"/>
    </row>
    <row r="7" spans="1:11" ht="15.75" customHeight="1" x14ac:dyDescent="0.25">
      <c r="A7" t="s">
        <v>32</v>
      </c>
      <c r="B7" s="25">
        <v>63684</v>
      </c>
    </row>
    <row r="9" spans="1:11" ht="15.75" customHeight="1" x14ac:dyDescent="0.25">
      <c r="A9" s="3"/>
    </row>
    <row r="10" spans="1:11" ht="15.75" customHeight="1" x14ac:dyDescent="0.25">
      <c r="A10" s="3"/>
    </row>
    <row r="11" spans="1:11" ht="15.75" customHeight="1" x14ac:dyDescent="0.25">
      <c r="A11" s="3"/>
    </row>
    <row r="12" spans="1:11" ht="15.75" customHeight="1" x14ac:dyDescent="0.25">
      <c r="A12" s="3"/>
    </row>
    <row r="13" spans="1:11" ht="15.75" customHeight="1" x14ac:dyDescent="0.25">
      <c r="A13" s="3"/>
    </row>
    <row r="14" spans="1:11" ht="15.75" customHeight="1" x14ac:dyDescent="0.25">
      <c r="A14" s="3"/>
    </row>
    <row r="15" spans="1:11" ht="15.75" customHeight="1" x14ac:dyDescent="0.25">
      <c r="A15" s="3"/>
    </row>
    <row r="16" spans="1:11" ht="15.75" customHeight="1" x14ac:dyDescent="0.25">
      <c r="A16" s="3"/>
    </row>
    <row r="17" spans="1:2" ht="15.75" customHeight="1" x14ac:dyDescent="0.25">
      <c r="B17" s="23"/>
    </row>
    <row r="18" spans="1:2" ht="15.75" customHeight="1" x14ac:dyDescent="0.25">
      <c r="A18" s="3"/>
      <c r="B18" s="23"/>
    </row>
    <row r="19" spans="1:2" ht="15.75" customHeight="1" x14ac:dyDescent="0.25">
      <c r="A19" s="3"/>
      <c r="B19" s="23"/>
    </row>
    <row r="20" spans="1:2" ht="15.75" customHeight="1" x14ac:dyDescent="0.25">
      <c r="A20" s="3"/>
      <c r="B20" s="23"/>
    </row>
    <row r="21" spans="1:2" ht="12.5" x14ac:dyDescent="0.25">
      <c r="A21" s="3"/>
      <c r="B21" s="25"/>
    </row>
    <row r="22" spans="1:2" ht="12.5" x14ac:dyDescent="0.25">
      <c r="A22" s="3"/>
      <c r="B22" s="23"/>
    </row>
    <row r="23" spans="1:2" ht="12.5" x14ac:dyDescent="0.25">
      <c r="A23" s="3"/>
      <c r="B23" s="2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7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2019</v>
      </c>
      <c r="E2" s="1">
        <v>2018</v>
      </c>
    </row>
    <row r="4" spans="1:12" ht="15.75" customHeight="1" x14ac:dyDescent="0.25">
      <c r="A4" s="1" t="s">
        <v>10</v>
      </c>
      <c r="C4" s="2">
        <v>19263</v>
      </c>
      <c r="E4" s="2">
        <v>23658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8</v>
      </c>
      <c r="C5" s="2">
        <v>37585</v>
      </c>
      <c r="E5" s="2">
        <v>36236</v>
      </c>
      <c r="I5" s="1" t="s">
        <v>5</v>
      </c>
      <c r="J5" s="10">
        <v>0.25600000000000001</v>
      </c>
      <c r="K5" s="1"/>
      <c r="L5" s="9"/>
    </row>
    <row r="6" spans="1:12" ht="15.75" customHeight="1" x14ac:dyDescent="0.25">
      <c r="A6" s="1" t="s">
        <v>2</v>
      </c>
      <c r="C6" s="2">
        <v>95293</v>
      </c>
      <c r="E6" s="2">
        <v>79111</v>
      </c>
      <c r="I6" s="1" t="s">
        <v>7</v>
      </c>
      <c r="J6" s="10">
        <v>1.2E-2</v>
      </c>
      <c r="K6" s="1"/>
      <c r="L6" s="9"/>
    </row>
    <row r="7" spans="1:12" ht="15.75" customHeight="1" x14ac:dyDescent="0.25">
      <c r="A7" s="1" t="s">
        <v>4</v>
      </c>
      <c r="C7" s="2">
        <v>89744</v>
      </c>
      <c r="E7" s="2">
        <v>93953</v>
      </c>
      <c r="I7" s="1" t="s">
        <v>9</v>
      </c>
      <c r="J7" s="10">
        <v>0.39</v>
      </c>
      <c r="K7" s="1"/>
      <c r="L7" s="9"/>
    </row>
    <row r="8" spans="1:12" ht="15.75" customHeight="1" x14ac:dyDescent="0.25">
      <c r="A8" s="1" t="s">
        <v>11</v>
      </c>
      <c r="C8" s="2">
        <v>31192</v>
      </c>
      <c r="E8" s="2">
        <v>35493</v>
      </c>
    </row>
    <row r="9" spans="1:12" ht="15.75" customHeight="1" x14ac:dyDescent="0.25">
      <c r="A9" s="1" t="s">
        <v>6</v>
      </c>
      <c r="C9" s="2">
        <v>1386</v>
      </c>
      <c r="E9" s="1" t="s">
        <v>24</v>
      </c>
    </row>
    <row r="10" spans="1:12" ht="15.75" customHeight="1" x14ac:dyDescent="0.25">
      <c r="A10" t="s">
        <v>32</v>
      </c>
      <c r="C10" s="2">
        <v>274463</v>
      </c>
      <c r="E10" s="2">
        <v>268451</v>
      </c>
    </row>
    <row r="11" spans="1:12" ht="15.75" customHeight="1" x14ac:dyDescent="0.25">
      <c r="B11" s="1"/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B18" s="1"/>
    </row>
    <row r="19" spans="1:7" ht="15.75" customHeight="1" x14ac:dyDescent="0.25">
      <c r="A19" s="1"/>
      <c r="B19" s="1"/>
      <c r="C19" s="1"/>
      <c r="D19" s="1"/>
      <c r="E19" s="1"/>
      <c r="F19" s="1"/>
      <c r="G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26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2018</v>
      </c>
      <c r="E2" s="1">
        <v>2017</v>
      </c>
    </row>
    <row r="4" spans="1:12" ht="15.75" customHeight="1" x14ac:dyDescent="0.25">
      <c r="A4" s="1" t="s">
        <v>10</v>
      </c>
      <c r="C4" s="2">
        <v>23658</v>
      </c>
      <c r="E4" s="2">
        <v>26427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8</v>
      </c>
      <c r="C5" s="2">
        <v>36236</v>
      </c>
      <c r="E5" s="2">
        <v>33820</v>
      </c>
      <c r="I5" s="1" t="s">
        <v>5</v>
      </c>
      <c r="J5" s="10">
        <v>0.26400000000000001</v>
      </c>
      <c r="K5" s="1"/>
      <c r="L5" s="9"/>
    </row>
    <row r="6" spans="1:12" ht="15.75" customHeight="1" x14ac:dyDescent="0.25">
      <c r="A6" s="1" t="s">
        <v>2</v>
      </c>
      <c r="C6" s="2">
        <v>79111</v>
      </c>
      <c r="E6" s="2">
        <v>59068</v>
      </c>
      <c r="I6" s="1" t="s">
        <v>7</v>
      </c>
      <c r="J6" s="10">
        <v>1.1000000000000001E-2</v>
      </c>
      <c r="K6" s="1"/>
      <c r="L6" s="9"/>
    </row>
    <row r="7" spans="1:12" ht="15.75" customHeight="1" x14ac:dyDescent="0.25">
      <c r="A7" s="1" t="s">
        <v>4</v>
      </c>
      <c r="C7" s="2">
        <v>93953</v>
      </c>
      <c r="E7" s="2">
        <v>98763</v>
      </c>
      <c r="I7" s="1" t="s">
        <v>9</v>
      </c>
      <c r="J7" s="10">
        <v>0.39700000000000002</v>
      </c>
      <c r="K7" s="1"/>
      <c r="L7" s="9"/>
    </row>
    <row r="8" spans="1:12" ht="15.75" customHeight="1" x14ac:dyDescent="0.25">
      <c r="A8" s="1" t="s">
        <v>11</v>
      </c>
      <c r="C8" s="2">
        <v>35493</v>
      </c>
      <c r="E8" s="2">
        <v>37605</v>
      </c>
    </row>
    <row r="9" spans="1:12" ht="15.75" customHeight="1" x14ac:dyDescent="0.25">
      <c r="A9" t="s">
        <v>32</v>
      </c>
      <c r="C9" s="2">
        <v>268451</v>
      </c>
      <c r="E9" s="2">
        <v>255683</v>
      </c>
    </row>
    <row r="10" spans="1:12" ht="15.75" customHeight="1" x14ac:dyDescent="0.25">
      <c r="B10" s="1"/>
    </row>
    <row r="11" spans="1:12" ht="15.75" customHeight="1" x14ac:dyDescent="0.25">
      <c r="B11" s="1"/>
    </row>
    <row r="12" spans="1:12" ht="15.75" customHeight="1" x14ac:dyDescent="0.25">
      <c r="B12" s="1"/>
    </row>
    <row r="13" spans="1:12" ht="15.75" customHeight="1" x14ac:dyDescent="0.25">
      <c r="B13" s="1"/>
    </row>
    <row r="14" spans="1:12" ht="15.75" customHeight="1" x14ac:dyDescent="0.25">
      <c r="B14" s="1"/>
    </row>
    <row r="15" spans="1:12" ht="15.75" customHeight="1" x14ac:dyDescent="0.25">
      <c r="B15" s="1"/>
    </row>
    <row r="16" spans="1:12" ht="15.75" customHeight="1" x14ac:dyDescent="0.25">
      <c r="B16" s="1"/>
    </row>
    <row r="17" spans="1:7" ht="15.75" customHeight="1" x14ac:dyDescent="0.25">
      <c r="B17" s="1"/>
    </row>
    <row r="18" spans="1:7" ht="15.75" customHeight="1" x14ac:dyDescent="0.25">
      <c r="A18" s="1"/>
      <c r="B18" s="1"/>
      <c r="C18" s="1"/>
      <c r="D18" s="1"/>
      <c r="E18" s="1"/>
      <c r="F18" s="1"/>
      <c r="G18" s="1"/>
    </row>
    <row r="19" spans="1:7" ht="15.75" customHeight="1" x14ac:dyDescent="0.25">
      <c r="C19" s="1"/>
      <c r="E19" s="1"/>
      <c r="G19" s="1"/>
    </row>
    <row r="21" spans="1:7" ht="15.75" customHeight="1" x14ac:dyDescent="0.25">
      <c r="A21" s="1"/>
      <c r="C21" s="1"/>
      <c r="E21" s="1"/>
      <c r="G21" s="3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2"/>
      <c r="E24" s="2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1"/>
      <c r="E26" s="1"/>
    </row>
  </sheetData>
  <sortState xmlns:xlrd2="http://schemas.microsoft.com/office/spreadsheetml/2017/richdata2" ref="A4:E8">
    <sortCondition ref="A4:A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27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2017</v>
      </c>
      <c r="E2" s="1">
        <v>2016</v>
      </c>
    </row>
    <row r="4" spans="1:12" ht="15.75" customHeight="1" x14ac:dyDescent="0.25">
      <c r="A4" s="1" t="s">
        <v>10</v>
      </c>
      <c r="C4" s="2">
        <v>26427</v>
      </c>
      <c r="E4" s="2">
        <v>24882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8</v>
      </c>
      <c r="C5" s="2">
        <v>33820</v>
      </c>
      <c r="E5" s="2">
        <v>31648</v>
      </c>
      <c r="I5" s="1" t="s">
        <v>5</v>
      </c>
      <c r="J5" s="10">
        <v>0.26500000000000001</v>
      </c>
      <c r="K5" s="1"/>
      <c r="L5" s="9"/>
    </row>
    <row r="6" spans="1:12" ht="15.75" customHeight="1" x14ac:dyDescent="0.25">
      <c r="A6" s="1" t="s">
        <v>2</v>
      </c>
      <c r="C6" s="2">
        <v>59068</v>
      </c>
      <c r="E6" s="2">
        <v>71693</v>
      </c>
      <c r="I6" s="1" t="s">
        <v>7</v>
      </c>
      <c r="J6" s="10">
        <v>0.01</v>
      </c>
      <c r="K6" s="1"/>
      <c r="L6" s="9"/>
    </row>
    <row r="7" spans="1:12" ht="15.75" customHeight="1" x14ac:dyDescent="0.25">
      <c r="A7" s="1" t="s">
        <v>4</v>
      </c>
      <c r="C7" s="2">
        <v>98763</v>
      </c>
      <c r="E7" s="2">
        <v>97177</v>
      </c>
      <c r="I7" s="1" t="s">
        <v>9</v>
      </c>
      <c r="J7" s="10">
        <v>0.37200000000000005</v>
      </c>
      <c r="K7" s="1"/>
      <c r="L7" s="9"/>
    </row>
    <row r="8" spans="1:12" ht="15.75" customHeight="1" x14ac:dyDescent="0.25">
      <c r="A8" s="1" t="s">
        <v>11</v>
      </c>
      <c r="C8" s="2">
        <v>37605</v>
      </c>
      <c r="E8" s="2">
        <v>14218</v>
      </c>
    </row>
    <row r="9" spans="1:12" ht="15.75" customHeight="1" x14ac:dyDescent="0.25">
      <c r="A9" t="s">
        <v>32</v>
      </c>
      <c r="C9" s="2">
        <v>255683</v>
      </c>
      <c r="E9" s="2">
        <v>239618</v>
      </c>
    </row>
    <row r="10" spans="1:12" ht="15.75" customHeight="1" x14ac:dyDescent="0.25">
      <c r="B10" s="1"/>
    </row>
    <row r="11" spans="1:12" ht="15.75" customHeight="1" x14ac:dyDescent="0.25">
      <c r="A11" s="1"/>
      <c r="B11" s="1"/>
      <c r="C11" s="1"/>
      <c r="D11" s="1"/>
      <c r="E11" s="1"/>
      <c r="F11" s="1"/>
      <c r="G11" s="1"/>
    </row>
    <row r="12" spans="1:12" ht="15.75" customHeight="1" x14ac:dyDescent="0.25">
      <c r="A12" s="1"/>
      <c r="B12" s="1"/>
      <c r="C12" s="1"/>
      <c r="D12" s="1"/>
      <c r="E12" s="1"/>
      <c r="F12" s="1"/>
      <c r="G12" s="1"/>
    </row>
    <row r="13" spans="1:12" ht="15.75" customHeight="1" x14ac:dyDescent="0.25">
      <c r="A13" s="1"/>
      <c r="B13" s="1"/>
      <c r="C13" s="1"/>
      <c r="D13" s="1"/>
      <c r="E13" s="1"/>
      <c r="F13" s="1"/>
      <c r="G13" s="1"/>
    </row>
    <row r="14" spans="1:12" ht="15.75" customHeight="1" x14ac:dyDescent="0.25">
      <c r="A14" s="1"/>
      <c r="B14" s="1"/>
      <c r="C14" s="1"/>
      <c r="D14" s="1"/>
      <c r="E14" s="1"/>
      <c r="F14" s="1"/>
      <c r="G14" s="1"/>
    </row>
    <row r="15" spans="1:12" ht="15.75" customHeight="1" x14ac:dyDescent="0.25">
      <c r="A15" s="1"/>
      <c r="B15" s="1"/>
      <c r="C15" s="1"/>
      <c r="D15" s="1"/>
      <c r="E15" s="1"/>
      <c r="F15" s="1"/>
      <c r="G15" s="1"/>
    </row>
    <row r="16" spans="1:12" ht="15.75" customHeight="1" x14ac:dyDescent="0.25">
      <c r="A16" s="1"/>
      <c r="B16" s="1"/>
      <c r="C16" s="1"/>
      <c r="D16" s="1"/>
      <c r="E16" s="1"/>
      <c r="F16" s="1"/>
      <c r="G16" s="1"/>
    </row>
    <row r="17" spans="1:7" ht="15.75" customHeight="1" x14ac:dyDescent="0.25">
      <c r="A17" s="1"/>
      <c r="B17" s="1"/>
      <c r="C17" s="1"/>
      <c r="D17" s="1"/>
      <c r="E17" s="1"/>
      <c r="F17" s="1"/>
      <c r="G17" s="1"/>
    </row>
    <row r="18" spans="1:7" ht="15.75" customHeight="1" x14ac:dyDescent="0.25">
      <c r="A18" s="1"/>
      <c r="B18" s="1"/>
      <c r="C18" s="1"/>
      <c r="D18" s="1"/>
      <c r="E18" s="1"/>
      <c r="F18" s="1"/>
      <c r="G18" s="1"/>
    </row>
    <row r="19" spans="1:7" ht="15.75" customHeight="1" x14ac:dyDescent="0.25">
      <c r="A19" s="1"/>
      <c r="B19" s="1"/>
      <c r="C19" s="1"/>
      <c r="D19" s="1"/>
      <c r="E19" s="1"/>
      <c r="F19" s="1"/>
      <c r="G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8">
    <sortCondition ref="A4:A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28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  <c r="B1" s="1"/>
      <c r="C1" s="1"/>
      <c r="D1" s="1"/>
      <c r="E1" s="1"/>
    </row>
    <row r="2" spans="1:12" ht="15.75" customHeight="1" x14ac:dyDescent="0.25">
      <c r="A2" s="1" t="s">
        <v>1</v>
      </c>
      <c r="C2" s="1">
        <v>2016</v>
      </c>
      <c r="E2" s="1">
        <v>2015</v>
      </c>
    </row>
    <row r="4" spans="1:12" ht="15.75" customHeight="1" x14ac:dyDescent="0.25">
      <c r="A4" s="1" t="s">
        <v>10</v>
      </c>
      <c r="C4" s="2">
        <v>24882</v>
      </c>
      <c r="E4" s="2">
        <v>21978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8</v>
      </c>
      <c r="C5" s="2">
        <v>31648</v>
      </c>
      <c r="E5" s="2">
        <v>31373</v>
      </c>
      <c r="I5" s="1" t="s">
        <v>5</v>
      </c>
      <c r="J5" s="10">
        <v>0.26400000000000001</v>
      </c>
      <c r="K5" s="1"/>
      <c r="L5" s="9"/>
    </row>
    <row r="6" spans="1:12" ht="15.75" customHeight="1" x14ac:dyDescent="0.25">
      <c r="A6" s="1" t="s">
        <v>27</v>
      </c>
      <c r="C6" s="3" t="s">
        <v>24</v>
      </c>
      <c r="E6" s="3">
        <v>375</v>
      </c>
      <c r="I6" s="1" t="s">
        <v>7</v>
      </c>
      <c r="J6" s="10">
        <v>1.2E-2</v>
      </c>
      <c r="K6" s="1"/>
      <c r="L6" s="9"/>
    </row>
    <row r="7" spans="1:12" ht="15.75" customHeight="1" x14ac:dyDescent="0.25">
      <c r="A7" s="1" t="s">
        <v>2</v>
      </c>
      <c r="C7" s="2">
        <v>71693</v>
      </c>
      <c r="E7" s="2">
        <v>79700</v>
      </c>
      <c r="I7" s="1" t="s">
        <v>9</v>
      </c>
      <c r="J7" s="10">
        <v>0.36200000000000004</v>
      </c>
      <c r="K7" s="1"/>
      <c r="L7" s="9"/>
    </row>
    <row r="8" spans="1:12" ht="15.75" customHeight="1" x14ac:dyDescent="0.25">
      <c r="A8" s="1" t="s">
        <v>4</v>
      </c>
      <c r="C8" s="2">
        <v>97177</v>
      </c>
      <c r="E8" s="2">
        <v>86016</v>
      </c>
    </row>
    <row r="9" spans="1:12" ht="15.75" customHeight="1" x14ac:dyDescent="0.25">
      <c r="A9" s="1" t="s">
        <v>11</v>
      </c>
      <c r="C9" s="2">
        <v>14218</v>
      </c>
      <c r="E9" s="2">
        <v>15055</v>
      </c>
    </row>
    <row r="10" spans="1:12" ht="15.75" customHeight="1" x14ac:dyDescent="0.25">
      <c r="A10" t="s">
        <v>32</v>
      </c>
      <c r="C10" s="2">
        <v>239618</v>
      </c>
      <c r="E10" s="2">
        <v>234497</v>
      </c>
    </row>
    <row r="11" spans="1:12" ht="15.75" customHeight="1" x14ac:dyDescent="0.25">
      <c r="B11" s="1"/>
    </row>
    <row r="12" spans="1:12" ht="15.75" customHeight="1" x14ac:dyDescent="0.25">
      <c r="A12" s="1"/>
      <c r="B12" s="1"/>
      <c r="C12" s="1"/>
      <c r="D12" s="1"/>
      <c r="E12" s="1"/>
      <c r="F12" s="1"/>
      <c r="G12" s="1"/>
    </row>
    <row r="13" spans="1:12" ht="15.75" customHeight="1" x14ac:dyDescent="0.25">
      <c r="A13" s="1"/>
      <c r="B13" s="1"/>
      <c r="C13" s="1"/>
      <c r="D13" s="1"/>
      <c r="E13" s="1"/>
      <c r="F13" s="1"/>
      <c r="G13" s="1"/>
    </row>
    <row r="14" spans="1:12" ht="15.75" customHeight="1" x14ac:dyDescent="0.25">
      <c r="A14" s="1"/>
      <c r="B14" s="1"/>
      <c r="C14" s="1"/>
      <c r="D14" s="1"/>
      <c r="E14" s="1"/>
      <c r="F14" s="1"/>
      <c r="G14" s="1"/>
    </row>
    <row r="15" spans="1:12" ht="15.75" customHeight="1" x14ac:dyDescent="0.25">
      <c r="A15" s="1"/>
      <c r="B15" s="1"/>
      <c r="C15" s="1"/>
      <c r="D15" s="1"/>
      <c r="E15" s="1"/>
      <c r="F15" s="1"/>
      <c r="G15" s="1"/>
    </row>
    <row r="16" spans="1:12" ht="15.75" customHeight="1" x14ac:dyDescent="0.25">
      <c r="A16" s="1"/>
      <c r="B16" s="1"/>
      <c r="C16" s="1"/>
      <c r="D16" s="1"/>
      <c r="E16" s="1"/>
      <c r="F16" s="1"/>
      <c r="G16" s="1"/>
    </row>
    <row r="17" spans="1:7" ht="15.75" customHeight="1" x14ac:dyDescent="0.25">
      <c r="A17" s="1"/>
      <c r="B17" s="1"/>
      <c r="C17" s="1"/>
      <c r="D17" s="1"/>
      <c r="E17" s="1"/>
      <c r="F17" s="1"/>
      <c r="G17" s="1"/>
    </row>
    <row r="18" spans="1:7" ht="15.75" customHeight="1" x14ac:dyDescent="0.25">
      <c r="A18" s="1"/>
      <c r="B18" s="1"/>
      <c r="C18" s="1"/>
      <c r="D18" s="1"/>
      <c r="E18" s="1"/>
      <c r="F18" s="1"/>
      <c r="G18" s="1"/>
    </row>
    <row r="19" spans="1:7" ht="15.75" customHeight="1" x14ac:dyDescent="0.25">
      <c r="A19" s="1"/>
      <c r="B19" s="1"/>
      <c r="C19" s="1"/>
      <c r="D19" s="1"/>
      <c r="E19" s="1"/>
      <c r="F19" s="1"/>
      <c r="G19" s="1"/>
    </row>
    <row r="20" spans="1:7" ht="15.75" customHeight="1" x14ac:dyDescent="0.25">
      <c r="A20" s="1"/>
      <c r="B20" s="1"/>
      <c r="C20" s="1"/>
      <c r="D20" s="1"/>
      <c r="E20" s="1"/>
      <c r="F20" s="1"/>
      <c r="G20" s="1"/>
    </row>
    <row r="21" spans="1:7" ht="15.75" customHeight="1" x14ac:dyDescent="0.25">
      <c r="C21" s="1"/>
      <c r="E21" s="1"/>
      <c r="G21" s="1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1"/>
      <c r="E25" s="1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2"/>
      <c r="E27" s="2"/>
      <c r="G27" s="3"/>
    </row>
    <row r="28" spans="1:7" ht="12.5" x14ac:dyDescent="0.25">
      <c r="A28" s="1"/>
      <c r="C28" s="1"/>
      <c r="E28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27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2014</v>
      </c>
      <c r="E2" s="1">
        <v>2013</v>
      </c>
    </row>
    <row r="4" spans="1:12" ht="15.75" customHeight="1" x14ac:dyDescent="0.25">
      <c r="A4" s="1" t="s">
        <v>8</v>
      </c>
      <c r="C4" s="2">
        <v>31590</v>
      </c>
      <c r="E4" s="2">
        <v>29751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27</v>
      </c>
      <c r="C5" s="3">
        <v>545</v>
      </c>
      <c r="E5" s="1">
        <v>35</v>
      </c>
      <c r="I5" s="1" t="s">
        <v>5</v>
      </c>
      <c r="J5" s="10">
        <v>0.27899999999999997</v>
      </c>
      <c r="K5" s="1"/>
      <c r="L5" s="9"/>
    </row>
    <row r="6" spans="1:12" ht="15.75" customHeight="1" x14ac:dyDescent="0.25">
      <c r="A6" s="1" t="s">
        <v>29</v>
      </c>
      <c r="C6" s="2">
        <v>23211</v>
      </c>
      <c r="E6" s="2">
        <v>28996</v>
      </c>
      <c r="I6" s="1" t="s">
        <v>7</v>
      </c>
      <c r="J6" s="10">
        <v>1.4999999999999999E-2</v>
      </c>
      <c r="K6" s="1"/>
      <c r="L6" s="9"/>
    </row>
    <row r="7" spans="1:12" ht="15.75" customHeight="1" x14ac:dyDescent="0.25">
      <c r="A7" s="1" t="s">
        <v>2</v>
      </c>
      <c r="C7" s="2">
        <v>66005</v>
      </c>
      <c r="E7" s="2">
        <v>81916</v>
      </c>
      <c r="I7" s="1" t="s">
        <v>9</v>
      </c>
      <c r="J7" s="10">
        <v>0.33299999999999996</v>
      </c>
      <c r="K7" s="1"/>
      <c r="L7" s="9"/>
    </row>
    <row r="8" spans="1:12" ht="15.75" customHeight="1" x14ac:dyDescent="0.25">
      <c r="A8" s="1" t="s">
        <v>4</v>
      </c>
      <c r="C8" s="2">
        <v>59363</v>
      </c>
      <c r="E8" s="3">
        <v>312</v>
      </c>
    </row>
    <row r="9" spans="1:12" ht="15.75" customHeight="1" x14ac:dyDescent="0.25">
      <c r="A9" s="1" t="s">
        <v>11</v>
      </c>
      <c r="C9" s="2">
        <v>22383</v>
      </c>
      <c r="E9" s="2">
        <v>24798</v>
      </c>
    </row>
    <row r="10" spans="1:12" ht="15.75" customHeight="1" x14ac:dyDescent="0.25">
      <c r="A10" t="s">
        <v>32</v>
      </c>
      <c r="C10" s="2">
        <v>203097</v>
      </c>
      <c r="E10" s="2">
        <v>165808</v>
      </c>
    </row>
    <row r="11" spans="1:12" ht="15.75" customHeight="1" x14ac:dyDescent="0.25">
      <c r="B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</row>
    <row r="19" spans="1:7" ht="15.75" customHeight="1" x14ac:dyDescent="0.25">
      <c r="A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L27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2015</v>
      </c>
      <c r="E2" s="1">
        <v>2014</v>
      </c>
    </row>
    <row r="4" spans="1:12" ht="15.75" customHeight="1" x14ac:dyDescent="0.25">
      <c r="A4" s="1" t="s">
        <v>8</v>
      </c>
      <c r="C4" s="2">
        <v>31373</v>
      </c>
      <c r="E4" s="2">
        <v>31590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27</v>
      </c>
      <c r="C5" s="3">
        <v>375</v>
      </c>
      <c r="E5" s="3">
        <v>545</v>
      </c>
      <c r="I5" s="1" t="s">
        <v>5</v>
      </c>
      <c r="J5" s="10">
        <v>0.26400000000000001</v>
      </c>
      <c r="K5" s="1"/>
      <c r="L5" s="9"/>
    </row>
    <row r="6" spans="1:12" ht="15.75" customHeight="1" x14ac:dyDescent="0.25">
      <c r="A6" s="1" t="s">
        <v>29</v>
      </c>
      <c r="C6" s="2">
        <v>21978</v>
      </c>
      <c r="E6" s="2">
        <v>23211</v>
      </c>
      <c r="I6" s="1" t="s">
        <v>7</v>
      </c>
      <c r="J6" s="10">
        <v>1.2E-2</v>
      </c>
      <c r="K6" s="1"/>
      <c r="L6" s="9"/>
    </row>
    <row r="7" spans="1:12" ht="15.75" customHeight="1" x14ac:dyDescent="0.25">
      <c r="A7" s="1" t="s">
        <v>2</v>
      </c>
      <c r="C7" s="2">
        <v>79700</v>
      </c>
      <c r="E7" s="2">
        <v>66005</v>
      </c>
      <c r="I7" s="1" t="s">
        <v>9</v>
      </c>
      <c r="J7" s="10">
        <v>0.35000000000000003</v>
      </c>
      <c r="K7" s="1"/>
      <c r="L7" s="9"/>
    </row>
    <row r="8" spans="1:12" ht="15.75" customHeight="1" x14ac:dyDescent="0.25">
      <c r="A8" s="1" t="s">
        <v>4</v>
      </c>
      <c r="C8" s="2">
        <v>86016</v>
      </c>
      <c r="E8" s="2">
        <v>59363</v>
      </c>
    </row>
    <row r="9" spans="1:12" ht="15.75" customHeight="1" x14ac:dyDescent="0.25">
      <c r="A9" s="1" t="s">
        <v>11</v>
      </c>
      <c r="C9" s="2">
        <v>15055</v>
      </c>
      <c r="E9" s="2">
        <v>22383</v>
      </c>
    </row>
    <row r="10" spans="1:12" ht="15.75" customHeight="1" x14ac:dyDescent="0.25">
      <c r="A10" t="s">
        <v>32</v>
      </c>
      <c r="C10" s="2">
        <v>234497</v>
      </c>
      <c r="E10" s="2">
        <v>203097</v>
      </c>
    </row>
    <row r="11" spans="1:12" ht="15.75" customHeight="1" x14ac:dyDescent="0.25">
      <c r="B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7" ht="15.75" customHeight="1" x14ac:dyDescent="0.25">
      <c r="A17" s="1"/>
    </row>
    <row r="18" spans="1:7" ht="15.75" customHeight="1" x14ac:dyDescent="0.25">
      <c r="A18" s="1"/>
    </row>
    <row r="19" spans="1:7" ht="15.75" customHeight="1" x14ac:dyDescent="0.25">
      <c r="A19" s="1"/>
    </row>
    <row r="20" spans="1:7" ht="15.75" customHeight="1" x14ac:dyDescent="0.25">
      <c r="C20" s="1"/>
      <c r="E20" s="1"/>
      <c r="G20" s="1"/>
    </row>
    <row r="22" spans="1:7" ht="12.5" x14ac:dyDescent="0.25">
      <c r="A22" s="1"/>
      <c r="C22" s="1"/>
      <c r="E22" s="1"/>
      <c r="G22" s="3"/>
    </row>
    <row r="23" spans="1:7" ht="12.5" x14ac:dyDescent="0.25">
      <c r="A23" s="1"/>
      <c r="C23" s="1"/>
      <c r="E23" s="1"/>
      <c r="G23" s="3"/>
    </row>
    <row r="24" spans="1:7" ht="12.5" x14ac:dyDescent="0.25">
      <c r="A24" s="1"/>
      <c r="C24" s="1"/>
      <c r="E24" s="1"/>
      <c r="G24" s="3"/>
    </row>
    <row r="25" spans="1:7" ht="12.5" x14ac:dyDescent="0.25">
      <c r="A25" s="1"/>
      <c r="C25" s="2"/>
      <c r="E25" s="2"/>
      <c r="G25" s="3"/>
    </row>
    <row r="26" spans="1:7" ht="12.5" x14ac:dyDescent="0.25">
      <c r="A26" s="1"/>
      <c r="C26" s="2"/>
      <c r="E26" s="2"/>
      <c r="G26" s="3"/>
    </row>
    <row r="27" spans="1:7" ht="12.5" x14ac:dyDescent="0.25">
      <c r="A27" s="1"/>
      <c r="C27" s="1"/>
      <c r="E27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25"/>
  <sheetViews>
    <sheetView workbookViewId="0">
      <selection activeCell="A4" sqref="A4:E9"/>
    </sheetView>
  </sheetViews>
  <sheetFormatPr defaultColWidth="14.453125" defaultRowHeight="15.75" customHeight="1" x14ac:dyDescent="0.25"/>
  <cols>
    <col min="9" max="9" width="20.453125" customWidth="1"/>
  </cols>
  <sheetData>
    <row r="1" spans="1:12" ht="15.75" customHeight="1" x14ac:dyDescent="0.25">
      <c r="A1" s="1" t="s">
        <v>0</v>
      </c>
    </row>
    <row r="2" spans="1:12" ht="15.75" customHeight="1" x14ac:dyDescent="0.25">
      <c r="A2" s="1" t="s">
        <v>1</v>
      </c>
      <c r="C2" s="1">
        <v>2013</v>
      </c>
      <c r="E2" s="1" t="s">
        <v>31</v>
      </c>
    </row>
    <row r="4" spans="1:12" ht="15.75" customHeight="1" x14ac:dyDescent="0.25">
      <c r="A4" s="1" t="s">
        <v>8</v>
      </c>
      <c r="C4" s="2">
        <v>29751</v>
      </c>
      <c r="E4" s="2">
        <v>11409</v>
      </c>
      <c r="I4" s="1" t="s">
        <v>3</v>
      </c>
      <c r="J4" s="10">
        <v>0.32200000000000001</v>
      </c>
      <c r="K4" s="1"/>
      <c r="L4" s="9"/>
    </row>
    <row r="5" spans="1:12" ht="15.75" customHeight="1" x14ac:dyDescent="0.25">
      <c r="A5" s="1" t="s">
        <v>27</v>
      </c>
      <c r="C5" s="3">
        <v>35</v>
      </c>
      <c r="E5" s="3" t="s">
        <v>24</v>
      </c>
      <c r="I5" s="1" t="s">
        <v>5</v>
      </c>
      <c r="J5" s="10">
        <v>0.28800000000000003</v>
      </c>
      <c r="K5" s="1"/>
      <c r="L5" s="9"/>
    </row>
    <row r="6" spans="1:12" ht="15.75" customHeight="1" x14ac:dyDescent="0.25">
      <c r="A6" s="1" t="s">
        <v>29</v>
      </c>
      <c r="C6" s="2">
        <v>28996</v>
      </c>
      <c r="E6" s="2">
        <v>6839</v>
      </c>
      <c r="I6" s="1" t="s">
        <v>7</v>
      </c>
      <c r="J6" s="10">
        <v>1.8000000000000002E-2</v>
      </c>
      <c r="K6" s="1"/>
      <c r="L6" s="9"/>
    </row>
    <row r="7" spans="1:12" ht="15.75" customHeight="1" x14ac:dyDescent="0.25">
      <c r="A7" s="1" t="s">
        <v>2</v>
      </c>
      <c r="C7" s="2">
        <v>81916</v>
      </c>
      <c r="E7" s="2">
        <v>36664</v>
      </c>
      <c r="I7" s="1" t="s">
        <v>9</v>
      </c>
      <c r="J7" s="10">
        <v>0.30599999999999999</v>
      </c>
      <c r="K7" s="1"/>
      <c r="L7" s="9"/>
    </row>
    <row r="8" spans="1:12" ht="15.75" customHeight="1" x14ac:dyDescent="0.25">
      <c r="A8" s="1" t="s">
        <v>4</v>
      </c>
      <c r="C8" s="1">
        <v>312</v>
      </c>
      <c r="E8" s="1" t="s">
        <v>24</v>
      </c>
    </row>
    <row r="9" spans="1:12" ht="15.75" customHeight="1" x14ac:dyDescent="0.25">
      <c r="A9" s="1" t="s">
        <v>11</v>
      </c>
      <c r="C9" s="2">
        <v>24798</v>
      </c>
      <c r="E9" s="2">
        <v>8772</v>
      </c>
    </row>
    <row r="10" spans="1:12" ht="15.75" customHeight="1" x14ac:dyDescent="0.25">
      <c r="A10" t="s">
        <v>32</v>
      </c>
      <c r="C10" s="2">
        <v>165808</v>
      </c>
      <c r="E10" s="2">
        <v>63684</v>
      </c>
    </row>
    <row r="11" spans="1:12" ht="15.75" customHeight="1" x14ac:dyDescent="0.25">
      <c r="B11" s="1"/>
    </row>
    <row r="12" spans="1:12" ht="15.75" customHeight="1" x14ac:dyDescent="0.25">
      <c r="A12" s="1"/>
    </row>
    <row r="13" spans="1:12" ht="15.75" customHeight="1" x14ac:dyDescent="0.25">
      <c r="A13" s="1"/>
    </row>
    <row r="14" spans="1:12" ht="15.75" customHeight="1" x14ac:dyDescent="0.25">
      <c r="A14" s="1"/>
    </row>
    <row r="15" spans="1:12" ht="15.75" customHeight="1" x14ac:dyDescent="0.25">
      <c r="A15" s="1"/>
    </row>
    <row r="16" spans="1:12" ht="15.75" customHeight="1" x14ac:dyDescent="0.25">
      <c r="A16" s="1"/>
    </row>
    <row r="17" spans="1:5" ht="15.75" customHeight="1" x14ac:dyDescent="0.25">
      <c r="A17" s="1"/>
    </row>
    <row r="18" spans="1:5" ht="15.75" customHeight="1" x14ac:dyDescent="0.25">
      <c r="C18" s="1"/>
      <c r="E18" s="1"/>
    </row>
    <row r="20" spans="1:5" ht="15.75" customHeight="1" x14ac:dyDescent="0.25">
      <c r="A20" s="1"/>
      <c r="C20" s="1"/>
      <c r="E20" s="1"/>
    </row>
    <row r="21" spans="1:5" ht="15.75" customHeight="1" x14ac:dyDescent="0.25">
      <c r="A21" s="1"/>
      <c r="C21" s="1"/>
      <c r="E21" s="1"/>
    </row>
    <row r="22" spans="1:5" ht="12.5" x14ac:dyDescent="0.25">
      <c r="A22" s="1"/>
      <c r="C22" s="1"/>
      <c r="E22" s="1"/>
    </row>
    <row r="23" spans="1:5" ht="12.5" x14ac:dyDescent="0.25">
      <c r="A23" s="1"/>
      <c r="C23" s="2"/>
      <c r="E23" s="2"/>
    </row>
    <row r="24" spans="1:5" ht="12.5" x14ac:dyDescent="0.25">
      <c r="A24" s="1"/>
      <c r="C24" s="2"/>
      <c r="E24" s="1"/>
    </row>
    <row r="25" spans="1:5" ht="12.5" x14ac:dyDescent="0.25">
      <c r="A25" s="1"/>
      <c r="C25" s="1"/>
      <c r="E25" s="1"/>
    </row>
  </sheetData>
  <sortState xmlns:xlrd2="http://schemas.microsoft.com/office/spreadsheetml/2017/richdata2" ref="A4:E9">
    <sortCondition ref="A4:A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ALL - Porsche</vt:lpstr>
      <vt:lpstr>2020</vt:lpstr>
      <vt:lpstr>2019</vt:lpstr>
      <vt:lpstr>2018</vt:lpstr>
      <vt:lpstr>2017</vt:lpstr>
      <vt:lpstr>2016</vt:lpstr>
      <vt:lpstr>2014</vt:lpstr>
      <vt:lpstr>2015</vt:lpstr>
      <vt:lpstr>2013</vt:lpstr>
      <vt:lpstr>2012</vt:lpstr>
      <vt:lpstr>2020 (2)</vt:lpstr>
      <vt:lpstr>2019 (2)</vt:lpstr>
      <vt:lpstr>2018 (2)</vt:lpstr>
      <vt:lpstr>2017 (2)</vt:lpstr>
      <vt:lpstr>2016 (2)</vt:lpstr>
      <vt:lpstr>2015 (2)</vt:lpstr>
      <vt:lpstr>2014 (2)</vt:lpstr>
      <vt:lpstr>2013 (2)</vt:lpstr>
      <vt:lpstr>2012 (2)</vt:lpstr>
      <vt:lpstr>Consol</vt:lpstr>
      <vt:lpstr>2020 (3)</vt:lpstr>
      <vt:lpstr>2019 (3)</vt:lpstr>
      <vt:lpstr>2018 (3)</vt:lpstr>
      <vt:lpstr>2017 (3)</vt:lpstr>
      <vt:lpstr>2016 (3)</vt:lpstr>
      <vt:lpstr>2015 (3)</vt:lpstr>
      <vt:lpstr>2014 (3)</vt:lpstr>
      <vt:lpstr>2013 (3)</vt:lpstr>
      <vt:lpstr>2012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</cp:lastModifiedBy>
  <dcterms:modified xsi:type="dcterms:W3CDTF">2021-05-01T14:10:26Z</dcterms:modified>
</cp:coreProperties>
</file>