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def8\Desktop\Excels - VW\"/>
    </mc:Choice>
  </mc:AlternateContent>
  <xr:revisionPtr revIDLastSave="0" documentId="13_ncr:1_{F1E4A8DC-433D-4807-AB0C-527F24ADBBB8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ALL - Scania" sheetId="21" r:id="rId1"/>
    <sheet name="Sheet1" sheetId="22" r:id="rId2"/>
    <sheet name="2020" sheetId="1" r:id="rId3"/>
    <sheet name="2019" sheetId="2" r:id="rId4"/>
    <sheet name="2018" sheetId="3" r:id="rId5"/>
    <sheet name="2017" sheetId="4" r:id="rId6"/>
    <sheet name="2016" sheetId="5" r:id="rId7"/>
    <sheet name="2015" sheetId="6" r:id="rId8"/>
    <sheet name="2014" sheetId="7" r:id="rId9"/>
    <sheet name="2013" sheetId="8" r:id="rId10"/>
    <sheet name="2012" sheetId="9" r:id="rId11"/>
    <sheet name="2011" sheetId="10" r:id="rId12"/>
    <sheet name="2020 (2)" sheetId="11" r:id="rId13"/>
    <sheet name="2019 (2)" sheetId="12" r:id="rId14"/>
    <sheet name="2018 (2)" sheetId="13" r:id="rId15"/>
    <sheet name="2017 (2)" sheetId="14" r:id="rId16"/>
    <sheet name="2016 (2)" sheetId="15" r:id="rId17"/>
    <sheet name="2015 (2)" sheetId="16" r:id="rId18"/>
    <sheet name="2014 (2)" sheetId="17" r:id="rId19"/>
    <sheet name="2013 (2)" sheetId="18" r:id="rId20"/>
    <sheet name="2012 (2)" sheetId="19" r:id="rId21"/>
    <sheet name="2011 (2)" sheetId="20" r:id="rId22"/>
    <sheet name="Consol" sheetId="33" r:id="rId23"/>
    <sheet name="2020 (3)" sheetId="23" r:id="rId24"/>
    <sheet name="2019 (3)" sheetId="24" r:id="rId25"/>
    <sheet name="2018 (3)" sheetId="25" r:id="rId26"/>
    <sheet name="2017 (3)" sheetId="26" r:id="rId27"/>
    <sheet name="2016 (3)" sheetId="27" r:id="rId28"/>
    <sheet name="2015 (3)" sheetId="28" r:id="rId29"/>
    <sheet name="2014 (3)" sheetId="29" r:id="rId30"/>
    <sheet name="2013 (3)" sheetId="30" r:id="rId31"/>
    <sheet name="2012 (3)" sheetId="31" r:id="rId32"/>
    <sheet name="2011 (3)" sheetId="32" r:id="rId3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5" i="21" l="1"/>
  <c r="K35" i="21"/>
  <c r="J35" i="21"/>
  <c r="I35" i="21"/>
  <c r="H35" i="21"/>
  <c r="G35" i="21"/>
  <c r="F35" i="21"/>
  <c r="E35" i="21"/>
  <c r="D35" i="21"/>
  <c r="C35" i="21"/>
  <c r="L33" i="21"/>
  <c r="K33" i="21"/>
  <c r="J33" i="21"/>
  <c r="I33" i="21"/>
  <c r="H33" i="21"/>
  <c r="G33" i="21"/>
  <c r="F33" i="21"/>
  <c r="E33" i="21"/>
  <c r="D33" i="21"/>
  <c r="C33" i="21"/>
  <c r="D31" i="21"/>
  <c r="E31" i="21"/>
  <c r="F31" i="21"/>
  <c r="G31" i="21"/>
  <c r="H31" i="21"/>
  <c r="I31" i="21"/>
  <c r="J31" i="21"/>
  <c r="K31" i="21"/>
  <c r="L31" i="21"/>
  <c r="C31" i="21"/>
  <c r="C16" i="21" l="1"/>
  <c r="D16" i="21"/>
  <c r="E16" i="21"/>
  <c r="F16" i="21"/>
  <c r="G16" i="21"/>
  <c r="H16" i="21"/>
  <c r="H17" i="21" s="1"/>
  <c r="I16" i="21"/>
  <c r="J16" i="21"/>
  <c r="K16" i="21"/>
  <c r="L16" i="21"/>
  <c r="I17" i="21" l="1"/>
  <c r="E17" i="21"/>
  <c r="F17" i="21"/>
  <c r="K17" i="21"/>
  <c r="J17" i="21"/>
  <c r="G17" i="21"/>
  <c r="E8" i="21"/>
  <c r="L17" i="21"/>
  <c r="D17" i="21"/>
  <c r="C17" i="21"/>
  <c r="C21" i="21"/>
  <c r="C8" i="21" s="1"/>
  <c r="C9" i="21" s="1"/>
  <c r="D21" i="21"/>
  <c r="D8" i="21" s="1"/>
  <c r="E21" i="21"/>
  <c r="F21" i="21"/>
  <c r="F8" i="21" s="1"/>
  <c r="G21" i="21"/>
  <c r="G8" i="21" s="1"/>
  <c r="H21" i="21"/>
  <c r="H8" i="21" s="1"/>
  <c r="I21" i="21"/>
  <c r="I8" i="21" s="1"/>
  <c r="J21" i="21"/>
  <c r="J8" i="21" s="1"/>
  <c r="K21" i="21"/>
  <c r="K8" i="21" s="1"/>
  <c r="L21" i="21"/>
  <c r="L8" i="21" s="1"/>
  <c r="C22" i="21"/>
  <c r="C10" i="21" s="1"/>
  <c r="D22" i="21"/>
  <c r="D10" i="21" s="1"/>
  <c r="E22" i="21"/>
  <c r="E10" i="21" s="1"/>
  <c r="F22" i="21"/>
  <c r="F10" i="21" s="1"/>
  <c r="G22" i="21"/>
  <c r="G10" i="21" s="1"/>
  <c r="H22" i="21"/>
  <c r="H10" i="21" s="1"/>
  <c r="H11" i="21" s="1"/>
  <c r="I22" i="21"/>
  <c r="I10" i="21" s="1"/>
  <c r="J22" i="21"/>
  <c r="J10" i="21" s="1"/>
  <c r="K22" i="21"/>
  <c r="K10" i="21" s="1"/>
  <c r="L22" i="21"/>
  <c r="L10" i="21" s="1"/>
  <c r="M10" i="21" s="1"/>
  <c r="N10" i="21" s="1"/>
  <c r="O10" i="21" s="1"/>
  <c r="P10" i="21" s="1"/>
  <c r="Q10" i="21" s="1"/>
  <c r="R10" i="21" s="1"/>
  <c r="S10" i="21" s="1"/>
  <c r="T10" i="21" s="1"/>
  <c r="U10" i="21" s="1"/>
  <c r="V10" i="21" s="1"/>
  <c r="C23" i="21"/>
  <c r="C12" i="21" s="1"/>
  <c r="C13" i="21" s="1"/>
  <c r="D23" i="21"/>
  <c r="D12" i="21" s="1"/>
  <c r="E23" i="21"/>
  <c r="E12" i="21" s="1"/>
  <c r="F23" i="21"/>
  <c r="F12" i="21" s="1"/>
  <c r="F13" i="21" s="1"/>
  <c r="G23" i="21"/>
  <c r="G12" i="21" s="1"/>
  <c r="H23" i="21"/>
  <c r="H12" i="21" s="1"/>
  <c r="H13" i="21" s="1"/>
  <c r="I23" i="21"/>
  <c r="I12" i="21" s="1"/>
  <c r="J23" i="21"/>
  <c r="J12" i="21" s="1"/>
  <c r="K23" i="21"/>
  <c r="K12" i="21" s="1"/>
  <c r="K13" i="21" s="1"/>
  <c r="L23" i="21"/>
  <c r="L12" i="21" s="1"/>
  <c r="M12" i="21" s="1"/>
  <c r="N12" i="21" s="1"/>
  <c r="O12" i="21" s="1"/>
  <c r="P12" i="21" s="1"/>
  <c r="Q12" i="21" s="1"/>
  <c r="R12" i="21" s="1"/>
  <c r="S12" i="21" s="1"/>
  <c r="T12" i="21" s="1"/>
  <c r="U12" i="21" s="1"/>
  <c r="V12" i="21" s="1"/>
  <c r="C24" i="21"/>
  <c r="C14" i="21" s="1"/>
  <c r="D24" i="21"/>
  <c r="D14" i="21" s="1"/>
  <c r="E24" i="21"/>
  <c r="E14" i="21" s="1"/>
  <c r="F24" i="21"/>
  <c r="F14" i="21" s="1"/>
  <c r="G24" i="21"/>
  <c r="G14" i="21" s="1"/>
  <c r="H24" i="21"/>
  <c r="H14" i="21" s="1"/>
  <c r="H15" i="21" s="1"/>
  <c r="I24" i="21"/>
  <c r="I14" i="21" s="1"/>
  <c r="I15" i="21" s="1"/>
  <c r="J24" i="21"/>
  <c r="J14" i="21" s="1"/>
  <c r="K24" i="21"/>
  <c r="K14" i="21" s="1"/>
  <c r="L24" i="21"/>
  <c r="L14" i="21" s="1"/>
  <c r="M14" i="21" s="1"/>
  <c r="N14" i="21" s="1"/>
  <c r="O14" i="21" s="1"/>
  <c r="P14" i="21" s="1"/>
  <c r="Q14" i="21" s="1"/>
  <c r="R14" i="21" s="1"/>
  <c r="S14" i="21" s="1"/>
  <c r="T14" i="21" s="1"/>
  <c r="U14" i="21" s="1"/>
  <c r="V14" i="21" s="1"/>
  <c r="K9" i="21" l="1"/>
  <c r="G11" i="21"/>
  <c r="G9" i="21"/>
  <c r="J11" i="21"/>
  <c r="J13" i="21"/>
  <c r="F15" i="21"/>
  <c r="G13" i="21"/>
  <c r="M8" i="21"/>
  <c r="L9" i="21"/>
  <c r="I9" i="21"/>
  <c r="G15" i="21"/>
  <c r="I11" i="21"/>
  <c r="E15" i="21"/>
  <c r="E11" i="21"/>
  <c r="F11" i="21"/>
  <c r="D9" i="21"/>
  <c r="E9" i="21"/>
  <c r="D13" i="21"/>
  <c r="J15" i="21"/>
  <c r="I13" i="21"/>
  <c r="H9" i="21"/>
  <c r="C15" i="21"/>
  <c r="D15" i="21"/>
  <c r="J9" i="21"/>
  <c r="L13" i="21"/>
  <c r="C11" i="21"/>
  <c r="D11" i="21"/>
  <c r="L11" i="21"/>
  <c r="K11" i="21"/>
  <c r="F9" i="21"/>
  <c r="K15" i="21"/>
  <c r="L15" i="21"/>
  <c r="E13" i="21"/>
  <c r="L25" i="21"/>
  <c r="K25" i="21"/>
  <c r="J25" i="21"/>
  <c r="I25" i="21"/>
  <c r="H25" i="21"/>
  <c r="G25" i="21"/>
  <c r="F25" i="21"/>
  <c r="E25" i="21"/>
  <c r="G8" i="20"/>
  <c r="G7" i="20"/>
  <c r="G6" i="20"/>
  <c r="G5" i="20"/>
  <c r="G4" i="20"/>
  <c r="G9" i="18"/>
  <c r="G8" i="18"/>
  <c r="G7" i="18"/>
  <c r="G6" i="18"/>
  <c r="G4" i="18"/>
  <c r="G5" i="18"/>
  <c r="G8" i="17"/>
  <c r="G5" i="17"/>
  <c r="G9" i="16"/>
  <c r="G8" i="16"/>
  <c r="G9" i="15"/>
  <c r="G8" i="15"/>
  <c r="G7" i="15"/>
  <c r="G6" i="15"/>
  <c r="G4" i="15"/>
  <c r="G5" i="15"/>
  <c r="G9" i="13"/>
  <c r="G8" i="13"/>
  <c r="G7" i="13"/>
  <c r="G6" i="13"/>
  <c r="G4" i="13"/>
  <c r="G9" i="12"/>
  <c r="G8" i="12"/>
  <c r="G6" i="12"/>
  <c r="G4" i="12"/>
  <c r="G5" i="11"/>
  <c r="M16" i="21" l="1"/>
  <c r="M17" i="21" s="1"/>
  <c r="N8" i="21"/>
  <c r="N16" i="21" l="1"/>
  <c r="N17" i="21" s="1"/>
  <c r="O8" i="21"/>
  <c r="O16" i="21" l="1"/>
  <c r="O17" i="21" s="1"/>
  <c r="P8" i="21"/>
  <c r="P16" i="21" l="1"/>
  <c r="P17" i="21" s="1"/>
  <c r="Q8" i="21"/>
  <c r="Q16" i="21" l="1"/>
  <c r="Q17" i="21" s="1"/>
  <c r="R8" i="21"/>
  <c r="R16" i="21" l="1"/>
  <c r="R17" i="21" s="1"/>
  <c r="S8" i="21"/>
  <c r="S16" i="21" l="1"/>
  <c r="S17" i="21" s="1"/>
  <c r="T8" i="21"/>
  <c r="U8" i="21" l="1"/>
  <c r="T16" i="21"/>
  <c r="T17" i="21" s="1"/>
  <c r="V8" i="21" l="1"/>
  <c r="V16" i="21" s="1"/>
  <c r="U16" i="21"/>
  <c r="U17" i="21" s="1"/>
  <c r="V17" i="21" l="1"/>
</calcChain>
</file>

<file path=xl/sharedStrings.xml><?xml version="1.0" encoding="utf-8"?>
<sst xmlns="http://schemas.openxmlformats.org/spreadsheetml/2006/main" count="261" uniqueCount="51">
  <si>
    <t>PRODUCTION</t>
  </si>
  <si>
    <t>Units</t>
  </si>
  <si>
    <t>Trucks</t>
  </si>
  <si>
    <t>Europe/Other markets</t>
  </si>
  <si>
    <t>Buses</t>
  </si>
  <si>
    <t>North America</t>
  </si>
  <si>
    <t>South America</t>
  </si>
  <si>
    <t>Asia-Pacific</t>
  </si>
  <si>
    <t>SCANIA VEHICLES AND SERVICES</t>
  </si>
  <si>
    <t>%</t>
  </si>
  <si>
    <t>Orders received (thousand units)</t>
  </si>
  <si>
    <t>Deliveries</t>
  </si>
  <si>
    <t>−27.5</t>
  </si>
  <si>
    <t>Vehicle sales</t>
  </si>
  <si>
    <t>−27.1</t>
  </si>
  <si>
    <t>Production</t>
  </si>
  <si>
    <t>−25.2</t>
  </si>
  <si>
    <t>Sales revenue (€ million)</t>
  </si>
  <si>
    <t>−17.3</t>
  </si>
  <si>
    <t>Operating result</t>
  </si>
  <si>
    <t>−50.3</t>
  </si>
  <si>
    <t>Operating return on sales (%)</t>
  </si>
  <si>
    <t>−8.2</t>
  </si>
  <si>
    <t>−4.3</t>
  </si>
  <si>
    <t>SCANIA BRAND</t>
  </si>
  <si>
    <t>−10.9</t>
  </si>
  <si>
    <t>Operating result1</t>
  </si>
  <si>
    <t>as % of sales revenue</t>
  </si>
  <si>
    <t>Operating result before special items</t>
  </si>
  <si>
    <t>−7.1</t>
  </si>
  <si>
    <t>−4.0</t>
  </si>
  <si>
    <t>−2.7</t>
  </si>
  <si>
    <t>−3.5</t>
  </si>
  <si>
    <t>−0.8</t>
  </si>
  <si>
    <t>Operating profit</t>
  </si>
  <si>
    <t>−1.9</t>
  </si>
  <si>
    <t>–6.4</t>
  </si>
  <si>
    <t>–15.9</t>
  </si>
  <si>
    <t>–20.4</t>
  </si>
  <si>
    <t>–7.4</t>
  </si>
  <si>
    <t>–32.2</t>
  </si>
  <si>
    <t>Total</t>
  </si>
  <si>
    <t>Historical</t>
  </si>
  <si>
    <t>Forecast Period</t>
  </si>
  <si>
    <t>Unit Deliveries by Region</t>
  </si>
  <si>
    <t>Europe/Other</t>
  </si>
  <si>
    <t>change y/y</t>
  </si>
  <si>
    <t>Total Deliveries</t>
  </si>
  <si>
    <t>Mix By Region</t>
  </si>
  <si>
    <t>Unit Production by model family</t>
  </si>
  <si>
    <t>Scania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</si>
</sst>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.00\);_(* &quot;-&quot;??_);_(@_)"/>
    <numFmt numFmtId="165" formatCode="0.0%"/>
  </numFmts>
  <fonts count="12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FF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1"/>
      <color rgb="FF00B0F0"/>
      <name val="Arial"/>
      <family val="2"/>
      <scheme val="minor"/>
    </font>
    <font>
      <sz val="11"/>
      <color rgb="FF00B050"/>
      <name val="Arial"/>
      <family val="2"/>
      <scheme val="minor"/>
    </font>
    <font>
      <b/>
      <sz val="11"/>
      <color rgb="FF0000FF"/>
      <name val="Arial"/>
      <family val="2"/>
      <scheme val="minor"/>
    </font>
    <font>
      <b/>
      <sz val="11"/>
      <color rgb="FF0000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4">
    <xf numFmtId="0" fontId="0" fillId="0" borderId="0" xfId="0" applyFont="1" applyAlignment="1"/>
    <xf numFmtId="0" fontId="1" fillId="0" borderId="0" xfId="0" applyFont="1"/>
    <xf numFmtId="3" fontId="1" fillId="0" borderId="0" xfId="0" applyNumberFormat="1" applyFont="1"/>
    <xf numFmtId="0" fontId="1" fillId="0" borderId="0" xfId="0" applyFont="1"/>
    <xf numFmtId="0" fontId="3" fillId="0" borderId="0" xfId="0" applyFont="1" applyBorder="1" applyAlignment="1">
      <alignment wrapText="1"/>
    </xf>
    <xf numFmtId="0" fontId="0" fillId="0" borderId="0" xfId="0" applyFont="1" applyBorder="1" applyAlignment="1"/>
    <xf numFmtId="0" fontId="3" fillId="0" borderId="0" xfId="0" applyFont="1" applyBorder="1" applyAlignment="1">
      <alignment horizontal="right" wrapText="1"/>
    </xf>
    <xf numFmtId="3" fontId="3" fillId="0" borderId="0" xfId="0" applyNumberFormat="1" applyFont="1" applyBorder="1" applyAlignment="1">
      <alignment horizontal="right" wrapText="1"/>
    </xf>
    <xf numFmtId="0" fontId="1" fillId="0" borderId="0" xfId="0" applyFont="1" applyBorder="1" applyAlignment="1"/>
    <xf numFmtId="0" fontId="3" fillId="0" borderId="0" xfId="0" applyFont="1" applyBorder="1" applyAlignment="1">
      <alignment vertical="center"/>
    </xf>
    <xf numFmtId="0" fontId="2" fillId="0" borderId="0" xfId="0" applyFont="1" applyAlignment="1"/>
    <xf numFmtId="0" fontId="0" fillId="0" borderId="0" xfId="0"/>
    <xf numFmtId="0" fontId="0" fillId="0" borderId="1" xfId="0" applyBorder="1"/>
    <xf numFmtId="165" fontId="0" fillId="0" borderId="0" xfId="1" applyNumberFormat="1" applyFont="1"/>
    <xf numFmtId="165" fontId="0" fillId="0" borderId="0" xfId="0" applyNumberFormat="1"/>
    <xf numFmtId="165" fontId="0" fillId="0" borderId="0" xfId="1" applyNumberFormat="1" applyFont="1" applyAlignment="1"/>
    <xf numFmtId="165" fontId="0" fillId="0" borderId="0" xfId="1" applyNumberFormat="1" applyFont="1" applyBorder="1" applyAlignment="1"/>
    <xf numFmtId="165" fontId="0" fillId="0" borderId="0" xfId="0" applyNumberFormat="1" applyFont="1" applyAlignment="1"/>
    <xf numFmtId="165" fontId="0" fillId="0" borderId="0" xfId="0" applyNumberFormat="1" applyFont="1" applyBorder="1" applyAlignment="1"/>
    <xf numFmtId="164" fontId="0" fillId="0" borderId="0" xfId="0" applyNumberFormat="1"/>
    <xf numFmtId="0" fontId="0" fillId="0" borderId="0" xfId="0" applyNumberFormat="1"/>
    <xf numFmtId="0" fontId="7" fillId="0" borderId="0" xfId="0" applyNumberFormat="1" applyFont="1"/>
    <xf numFmtId="0" fontId="8" fillId="0" borderId="1" xfId="0" applyNumberFormat="1" applyFont="1" applyBorder="1"/>
    <xf numFmtId="0" fontId="0" fillId="0" borderId="0" xfId="1" applyNumberFormat="1" applyFont="1"/>
    <xf numFmtId="0" fontId="9" fillId="0" borderId="1" xfId="0" applyNumberFormat="1" applyFont="1" applyBorder="1"/>
    <xf numFmtId="0" fontId="5" fillId="0" borderId="1" xfId="0" applyNumberFormat="1" applyFont="1" applyBorder="1"/>
    <xf numFmtId="165" fontId="10" fillId="3" borderId="0" xfId="0" applyNumberFormat="1" applyFont="1" applyFill="1"/>
    <xf numFmtId="164" fontId="3" fillId="0" borderId="0" xfId="0" applyNumberFormat="1" applyFont="1"/>
    <xf numFmtId="164" fontId="3" fillId="2" borderId="0" xfId="0" applyNumberFormat="1" applyFont="1" applyFill="1"/>
    <xf numFmtId="165" fontId="3" fillId="0" borderId="0" xfId="1" applyNumberFormat="1" applyFont="1"/>
    <xf numFmtId="165" fontId="11" fillId="0" borderId="0" xfId="1" applyNumberFormat="1" applyFont="1"/>
    <xf numFmtId="0" fontId="6" fillId="0" borderId="0" xfId="0" applyFont="1" applyAlignment="1">
      <alignment horizontal="center"/>
    </xf>
    <xf numFmtId="3" fontId="0" fillId="0" borderId="0" xfId="0" applyNumberFormat="1" applyFont="1" applyAlignment="1"/>
    <xf numFmtId="164" fontId="0" fillId="0" borderId="0" xfId="0" applyNumberFormat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E70F5-0C3A-4B2D-A869-3E85559BE326}">
  <dimension ref="B2:V35"/>
  <sheetViews>
    <sheetView tabSelected="1" topLeftCell="A27" workbookViewId="0">
      <selection activeCell="B42" sqref="B42"/>
    </sheetView>
  </sheetViews>
  <sheetFormatPr defaultRowHeight="12.5" x14ac:dyDescent="0.25"/>
  <cols>
    <col min="1" max="1" width="8.7265625" style="11"/>
    <col min="2" max="2" width="23.7265625" style="20" bestFit="1" customWidth="1"/>
    <col min="3" max="3" width="11.1796875" style="11" bestFit="1" customWidth="1"/>
    <col min="4" max="4" width="12.54296875" style="11" bestFit="1" customWidth="1"/>
    <col min="5" max="5" width="11.90625" style="11" bestFit="1" customWidth="1"/>
    <col min="6" max="7" width="7.7265625" style="11" bestFit="1" customWidth="1"/>
    <col min="8" max="12" width="12.54296875" style="11" bestFit="1" customWidth="1"/>
    <col min="13" max="22" width="8.81640625" style="11" bestFit="1" customWidth="1"/>
    <col min="23" max="16384" width="8.7265625" style="11"/>
  </cols>
  <sheetData>
    <row r="2" spans="2:22" ht="14" x14ac:dyDescent="0.3">
      <c r="C2" s="31" t="s">
        <v>42</v>
      </c>
      <c r="D2" s="31"/>
      <c r="E2" s="31"/>
      <c r="F2" s="31"/>
      <c r="G2" s="31"/>
      <c r="H2" s="31"/>
      <c r="I2" s="31"/>
      <c r="J2" s="31"/>
      <c r="K2" s="31"/>
      <c r="L2" s="31"/>
      <c r="M2" s="31" t="s">
        <v>43</v>
      </c>
      <c r="N2" s="31"/>
      <c r="O2" s="31"/>
      <c r="P2" s="31"/>
      <c r="Q2" s="31"/>
      <c r="R2" s="31"/>
      <c r="S2" s="31"/>
      <c r="T2" s="31"/>
      <c r="U2" s="31"/>
      <c r="V2" s="31"/>
    </row>
    <row r="3" spans="2:22" x14ac:dyDescent="0.25">
      <c r="C3" s="11">
        <v>2011</v>
      </c>
      <c r="D3" s="11">
        <v>2012</v>
      </c>
      <c r="E3" s="11">
        <v>2013</v>
      </c>
      <c r="F3" s="11">
        <v>2014</v>
      </c>
      <c r="G3" s="11">
        <v>2015</v>
      </c>
      <c r="H3" s="11">
        <v>2016</v>
      </c>
      <c r="I3" s="11">
        <v>2017</v>
      </c>
      <c r="J3" s="11">
        <v>2018</v>
      </c>
      <c r="K3" s="11">
        <v>2019</v>
      </c>
      <c r="L3" s="11">
        <v>2020</v>
      </c>
      <c r="M3" s="11">
        <v>2021</v>
      </c>
      <c r="N3" s="11">
        <v>2022</v>
      </c>
      <c r="O3" s="11">
        <v>2023</v>
      </c>
      <c r="P3" s="11">
        <v>2024</v>
      </c>
      <c r="Q3" s="11">
        <v>2025</v>
      </c>
      <c r="R3" s="11">
        <v>2026</v>
      </c>
      <c r="S3" s="11">
        <v>2027</v>
      </c>
      <c r="T3" s="11">
        <v>2028</v>
      </c>
      <c r="U3" s="11">
        <v>2029</v>
      </c>
      <c r="V3" s="11">
        <v>2030</v>
      </c>
    </row>
    <row r="5" spans="2:22" ht="18" x14ac:dyDescent="0.4">
      <c r="B5" s="21" t="s">
        <v>50</v>
      </c>
    </row>
    <row r="7" spans="2:22" s="12" customFormat="1" ht="14" x14ac:dyDescent="0.3">
      <c r="B7" s="22" t="s">
        <v>44</v>
      </c>
    </row>
    <row r="8" spans="2:22" s="19" customFormat="1" x14ac:dyDescent="0.25">
      <c r="B8" s="20" t="s">
        <v>45</v>
      </c>
      <c r="C8" s="19">
        <f t="shared" ref="C8:L8" si="0" xml:space="preserve"> IFERROR(C21*C16, "-")</f>
        <v>0</v>
      </c>
      <c r="D8" s="27">
        <f t="shared" si="0"/>
        <v>0</v>
      </c>
      <c r="E8" s="28">
        <f t="shared" si="0"/>
        <v>48000</v>
      </c>
      <c r="F8" s="28">
        <f t="shared" si="0"/>
        <v>54160.000000000007</v>
      </c>
      <c r="G8" s="28">
        <f t="shared" si="0"/>
        <v>60060</v>
      </c>
      <c r="H8" s="28">
        <f t="shared" si="0"/>
        <v>63423</v>
      </c>
      <c r="I8" s="28">
        <f t="shared" si="0"/>
        <v>68432</v>
      </c>
      <c r="J8" s="28">
        <f t="shared" si="0"/>
        <v>71040</v>
      </c>
      <c r="K8" s="28">
        <f t="shared" si="0"/>
        <v>71973.000000000015</v>
      </c>
      <c r="L8" s="28">
        <f t="shared" si="0"/>
        <v>49248.000000000007</v>
      </c>
      <c r="M8" s="27">
        <f>L8*(1+M9)</f>
        <v>52202.880000000012</v>
      </c>
      <c r="N8" s="27">
        <f xml:space="preserve"> M8*(1+N9)</f>
        <v>55335.052800000012</v>
      </c>
      <c r="O8" s="27">
        <f t="shared" ref="O8" si="1">N8*(1+O9)</f>
        <v>58655.155968000014</v>
      </c>
      <c r="P8" s="27">
        <f t="shared" ref="P8" si="2" xml:space="preserve"> O8*(1+P9)</f>
        <v>62174.465326080019</v>
      </c>
      <c r="Q8" s="27">
        <f t="shared" ref="Q8" si="3">P8*(1+Q9)</f>
        <v>65904.933245644817</v>
      </c>
      <c r="R8" s="27">
        <f t="shared" ref="R8" si="4" xml:space="preserve"> Q8*(1+R9)</f>
        <v>69859.229240383516</v>
      </c>
      <c r="S8" s="27">
        <f t="shared" ref="S8" si="5">R8*(1+S9)</f>
        <v>74050.782994806534</v>
      </c>
      <c r="T8" s="27">
        <f xml:space="preserve"> S8*(1+T9)</f>
        <v>78493.829974494933</v>
      </c>
      <c r="U8" s="27">
        <f t="shared" ref="U8" si="6">T8*(1+U9)</f>
        <v>83203.459772964634</v>
      </c>
      <c r="V8" s="27">
        <f t="shared" ref="V8" si="7" xml:space="preserve"> U8*(1+V9)</f>
        <v>88195.667359342522</v>
      </c>
    </row>
    <row r="9" spans="2:22" s="13" customFormat="1" ht="14" x14ac:dyDescent="0.3">
      <c r="B9" s="23" t="s">
        <v>46</v>
      </c>
      <c r="C9" s="13" t="str">
        <f t="shared" ref="C9:L9" si="8" xml:space="preserve"> IFERROR(C8/B8-1,"-")</f>
        <v>-</v>
      </c>
      <c r="D9" s="29" t="str">
        <f t="shared" si="8"/>
        <v>-</v>
      </c>
      <c r="E9" s="29" t="str">
        <f t="shared" si="8"/>
        <v>-</v>
      </c>
      <c r="F9" s="29">
        <f t="shared" si="8"/>
        <v>0.12833333333333341</v>
      </c>
      <c r="G9" s="29">
        <f t="shared" si="8"/>
        <v>0.10893648449039861</v>
      </c>
      <c r="H9" s="29">
        <f t="shared" si="8"/>
        <v>5.5994005994006057E-2</v>
      </c>
      <c r="I9" s="29">
        <f t="shared" si="8"/>
        <v>7.8977657947432389E-2</v>
      </c>
      <c r="J9" s="29">
        <f t="shared" si="8"/>
        <v>3.8110825344867871E-2</v>
      </c>
      <c r="K9" s="29">
        <f t="shared" si="8"/>
        <v>1.3133445945946232E-2</v>
      </c>
      <c r="L9" s="29">
        <f t="shared" si="8"/>
        <v>-0.31574340377641619</v>
      </c>
      <c r="M9" s="26">
        <v>0.06</v>
      </c>
      <c r="N9" s="26">
        <v>0.06</v>
      </c>
      <c r="O9" s="26">
        <v>0.06</v>
      </c>
      <c r="P9" s="26">
        <v>0.06</v>
      </c>
      <c r="Q9" s="26">
        <v>0.06</v>
      </c>
      <c r="R9" s="26">
        <v>0.06</v>
      </c>
      <c r="S9" s="26">
        <v>0.06</v>
      </c>
      <c r="T9" s="26">
        <v>0.06</v>
      </c>
      <c r="U9" s="26">
        <v>0.06</v>
      </c>
      <c r="V9" s="26">
        <v>0.06</v>
      </c>
    </row>
    <row r="10" spans="2:22" s="19" customFormat="1" x14ac:dyDescent="0.25">
      <c r="B10" s="20" t="s">
        <v>5</v>
      </c>
      <c r="C10" s="19">
        <f t="shared" ref="C10:L10" si="9" xml:space="preserve"> IFERROR(C22*C16, "-")</f>
        <v>0</v>
      </c>
      <c r="D10" s="27">
        <f t="shared" si="9"/>
        <v>0</v>
      </c>
      <c r="E10" s="28">
        <f t="shared" si="9"/>
        <v>880.00000000000011</v>
      </c>
      <c r="F10" s="28">
        <f t="shared" si="9"/>
        <v>880.00000000000011</v>
      </c>
      <c r="G10" s="28">
        <f t="shared" si="9"/>
        <v>693.00000000000011</v>
      </c>
      <c r="H10" s="28">
        <f t="shared" si="9"/>
        <v>891.00000000000011</v>
      </c>
      <c r="I10" s="28">
        <f t="shared" si="9"/>
        <v>819.00000000000011</v>
      </c>
      <c r="J10" s="28">
        <f t="shared" si="9"/>
        <v>768</v>
      </c>
      <c r="K10" s="28">
        <f t="shared" si="9"/>
        <v>990</v>
      </c>
      <c r="L10" s="28">
        <f t="shared" si="9"/>
        <v>432</v>
      </c>
      <c r="M10" s="27">
        <f>L10*(1+M11)</f>
        <v>457.92</v>
      </c>
      <c r="N10" s="27">
        <f>M10*(1+N11)</f>
        <v>485.39520000000005</v>
      </c>
      <c r="O10" s="27">
        <f t="shared" ref="O10:V10" si="10">N10*(1+O11)</f>
        <v>514.51891200000011</v>
      </c>
      <c r="P10" s="27">
        <f t="shared" si="10"/>
        <v>545.3900467200001</v>
      </c>
      <c r="Q10" s="27">
        <f t="shared" si="10"/>
        <v>578.11344952320019</v>
      </c>
      <c r="R10" s="27">
        <f t="shared" si="10"/>
        <v>612.80025649459219</v>
      </c>
      <c r="S10" s="27">
        <f t="shared" si="10"/>
        <v>649.5682718842678</v>
      </c>
      <c r="T10" s="27">
        <f t="shared" si="10"/>
        <v>688.54236819732387</v>
      </c>
      <c r="U10" s="27">
        <f t="shared" si="10"/>
        <v>729.85491028916329</v>
      </c>
      <c r="V10" s="27">
        <f t="shared" si="10"/>
        <v>773.64620490651316</v>
      </c>
    </row>
    <row r="11" spans="2:22" s="13" customFormat="1" ht="14" x14ac:dyDescent="0.3">
      <c r="B11" s="23" t="s">
        <v>46</v>
      </c>
      <c r="C11" s="13" t="str">
        <f t="shared" ref="C11:L11" si="11" xml:space="preserve"> IFERROR(C10/B10-1,"-")</f>
        <v>-</v>
      </c>
      <c r="D11" s="29" t="str">
        <f t="shared" si="11"/>
        <v>-</v>
      </c>
      <c r="E11" s="29" t="str">
        <f t="shared" si="11"/>
        <v>-</v>
      </c>
      <c r="F11" s="29">
        <f t="shared" si="11"/>
        <v>0</v>
      </c>
      <c r="G11" s="29">
        <f t="shared" si="11"/>
        <v>-0.21250000000000002</v>
      </c>
      <c r="H11" s="29">
        <f t="shared" si="11"/>
        <v>0.28571428571428559</v>
      </c>
      <c r="I11" s="29">
        <f t="shared" si="11"/>
        <v>-8.0808080808080773E-2</v>
      </c>
      <c r="J11" s="29">
        <f t="shared" si="11"/>
        <v>-6.2271062271062383E-2</v>
      </c>
      <c r="K11" s="29">
        <f t="shared" si="11"/>
        <v>0.2890625</v>
      </c>
      <c r="L11" s="29">
        <f t="shared" si="11"/>
        <v>-0.56363636363636371</v>
      </c>
      <c r="M11" s="26">
        <v>0.06</v>
      </c>
      <c r="N11" s="26">
        <v>0.06</v>
      </c>
      <c r="O11" s="26">
        <v>0.06</v>
      </c>
      <c r="P11" s="26">
        <v>0.06</v>
      </c>
      <c r="Q11" s="26">
        <v>0.06</v>
      </c>
      <c r="R11" s="26">
        <v>0.06</v>
      </c>
      <c r="S11" s="26">
        <v>0.06</v>
      </c>
      <c r="T11" s="26">
        <v>0.06</v>
      </c>
      <c r="U11" s="26">
        <v>0.06</v>
      </c>
      <c r="V11" s="26">
        <v>0.06</v>
      </c>
    </row>
    <row r="12" spans="2:22" s="19" customFormat="1" x14ac:dyDescent="0.25">
      <c r="B12" s="20" t="s">
        <v>6</v>
      </c>
      <c r="C12" s="19">
        <f t="shared" ref="C12:L12" si="12" xml:space="preserve"> IFERROR(C23*C16, "-")</f>
        <v>0</v>
      </c>
      <c r="D12" s="27">
        <f t="shared" si="12"/>
        <v>0</v>
      </c>
      <c r="E12" s="28">
        <f t="shared" si="12"/>
        <v>25520</v>
      </c>
      <c r="F12" s="28">
        <f t="shared" si="12"/>
        <v>17840</v>
      </c>
      <c r="G12" s="28">
        <f t="shared" si="12"/>
        <v>9625</v>
      </c>
      <c r="H12" s="28">
        <f t="shared" si="12"/>
        <v>8424</v>
      </c>
      <c r="I12" s="28">
        <f t="shared" si="12"/>
        <v>11193.000000000002</v>
      </c>
      <c r="J12" s="28">
        <f t="shared" si="12"/>
        <v>14688</v>
      </c>
      <c r="K12" s="28">
        <f t="shared" si="12"/>
        <v>17226</v>
      </c>
      <c r="L12" s="28">
        <f t="shared" si="12"/>
        <v>13896</v>
      </c>
      <c r="M12" s="27">
        <f>L12*(1+M13)</f>
        <v>14729.76</v>
      </c>
      <c r="N12" s="27">
        <f>M12*(1+N13)</f>
        <v>15613.545600000001</v>
      </c>
      <c r="O12" s="27">
        <f t="shared" ref="O12:V12" si="13">N12*(1+O13)</f>
        <v>16550.358336000001</v>
      </c>
      <c r="P12" s="27">
        <f t="shared" si="13"/>
        <v>17543.379836160002</v>
      </c>
      <c r="Q12" s="27">
        <f t="shared" si="13"/>
        <v>18595.982626329602</v>
      </c>
      <c r="R12" s="27">
        <f t="shared" si="13"/>
        <v>19711.741583909377</v>
      </c>
      <c r="S12" s="27">
        <f t="shared" si="13"/>
        <v>20894.44607894394</v>
      </c>
      <c r="T12" s="27">
        <f t="shared" si="13"/>
        <v>22148.112843680577</v>
      </c>
      <c r="U12" s="27">
        <f t="shared" si="13"/>
        <v>23476.999614301414</v>
      </c>
      <c r="V12" s="27">
        <f t="shared" si="13"/>
        <v>24885.619591159499</v>
      </c>
    </row>
    <row r="13" spans="2:22" s="13" customFormat="1" ht="14" x14ac:dyDescent="0.3">
      <c r="B13" s="23" t="s">
        <v>46</v>
      </c>
      <c r="C13" s="13" t="str">
        <f t="shared" ref="C13:L13" si="14" xml:space="preserve"> IFERROR(C12/B12-1,"-")</f>
        <v>-</v>
      </c>
      <c r="D13" s="29" t="str">
        <f t="shared" si="14"/>
        <v>-</v>
      </c>
      <c r="E13" s="29" t="str">
        <f t="shared" si="14"/>
        <v>-</v>
      </c>
      <c r="F13" s="29">
        <f t="shared" si="14"/>
        <v>-0.30094043887147337</v>
      </c>
      <c r="G13" s="29">
        <f t="shared" si="14"/>
        <v>-0.46048206278026904</v>
      </c>
      <c r="H13" s="29">
        <f t="shared" si="14"/>
        <v>-0.12477922077922077</v>
      </c>
      <c r="I13" s="29">
        <f t="shared" si="14"/>
        <v>0.32870370370370394</v>
      </c>
      <c r="J13" s="29">
        <f t="shared" si="14"/>
        <v>0.31224872688287308</v>
      </c>
      <c r="K13" s="29">
        <f t="shared" si="14"/>
        <v>0.17279411764705888</v>
      </c>
      <c r="L13" s="29">
        <f t="shared" si="14"/>
        <v>-0.19331243469174508</v>
      </c>
      <c r="M13" s="26">
        <v>0.06</v>
      </c>
      <c r="N13" s="26">
        <v>0.06</v>
      </c>
      <c r="O13" s="26">
        <v>0.06</v>
      </c>
      <c r="P13" s="26">
        <v>0.06</v>
      </c>
      <c r="Q13" s="26">
        <v>0.06</v>
      </c>
      <c r="R13" s="26">
        <v>0.06</v>
      </c>
      <c r="S13" s="26">
        <v>0.06</v>
      </c>
      <c r="T13" s="26">
        <v>0.06</v>
      </c>
      <c r="U13" s="26">
        <v>0.06</v>
      </c>
      <c r="V13" s="26">
        <v>0.06</v>
      </c>
    </row>
    <row r="14" spans="2:22" s="19" customFormat="1" x14ac:dyDescent="0.25">
      <c r="B14" s="20" t="s">
        <v>7</v>
      </c>
      <c r="C14" s="19">
        <f t="shared" ref="C14:L14" si="15" xml:space="preserve"> IFERROR(C24*C16, "-")</f>
        <v>0</v>
      </c>
      <c r="D14" s="27">
        <f t="shared" si="15"/>
        <v>0</v>
      </c>
      <c r="E14" s="27">
        <f t="shared" si="15"/>
        <v>5600.0000000000009</v>
      </c>
      <c r="F14" s="27">
        <f t="shared" si="15"/>
        <v>7120.0000000000009</v>
      </c>
      <c r="G14" s="27">
        <f t="shared" si="15"/>
        <v>6621.9999999999991</v>
      </c>
      <c r="H14" s="27">
        <f t="shared" si="15"/>
        <v>8262</v>
      </c>
      <c r="I14" s="27">
        <f t="shared" si="15"/>
        <v>10556</v>
      </c>
      <c r="J14" s="27">
        <f t="shared" si="15"/>
        <v>9504</v>
      </c>
      <c r="K14" s="27">
        <f t="shared" si="15"/>
        <v>8712</v>
      </c>
      <c r="L14" s="27">
        <f t="shared" si="15"/>
        <v>8424</v>
      </c>
      <c r="M14" s="27">
        <f>L14*(1+M15)</f>
        <v>8929.44</v>
      </c>
      <c r="N14" s="27">
        <f>M14*(1+N15)</f>
        <v>9465.2064000000009</v>
      </c>
      <c r="O14" s="27">
        <f t="shared" ref="O14:V14" si="16">N14*(1+O15)</f>
        <v>10033.118784000002</v>
      </c>
      <c r="P14" s="27">
        <f t="shared" si="16"/>
        <v>10635.105911040002</v>
      </c>
      <c r="Q14" s="27">
        <f t="shared" si="16"/>
        <v>11273.212265702403</v>
      </c>
      <c r="R14" s="27">
        <f t="shared" si="16"/>
        <v>11949.605001644548</v>
      </c>
      <c r="S14" s="27">
        <f t="shared" si="16"/>
        <v>12666.581301743221</v>
      </c>
      <c r="T14" s="27">
        <f t="shared" si="16"/>
        <v>13426.576179847814</v>
      </c>
      <c r="U14" s="27">
        <f t="shared" si="16"/>
        <v>14232.170750638685</v>
      </c>
      <c r="V14" s="27">
        <f t="shared" si="16"/>
        <v>15086.100995677007</v>
      </c>
    </row>
    <row r="15" spans="2:22" s="13" customFormat="1" ht="14" x14ac:dyDescent="0.3">
      <c r="B15" s="23" t="s">
        <v>46</v>
      </c>
      <c r="C15" s="13" t="str">
        <f t="shared" ref="C15:L15" si="17" xml:space="preserve"> IFERROR(C14/B14-1,"-")</f>
        <v>-</v>
      </c>
      <c r="D15" s="29" t="str">
        <f t="shared" si="17"/>
        <v>-</v>
      </c>
      <c r="E15" s="29" t="str">
        <f t="shared" si="17"/>
        <v>-</v>
      </c>
      <c r="F15" s="29">
        <f t="shared" si="17"/>
        <v>0.27142857142857135</v>
      </c>
      <c r="G15" s="29">
        <f t="shared" si="17"/>
        <v>-6.9943820224719344E-2</v>
      </c>
      <c r="H15" s="29">
        <f t="shared" si="17"/>
        <v>0.2476593174267594</v>
      </c>
      <c r="I15" s="29">
        <f t="shared" si="17"/>
        <v>0.27765674170902921</v>
      </c>
      <c r="J15" s="29">
        <f t="shared" si="17"/>
        <v>-9.9658961727927209E-2</v>
      </c>
      <c r="K15" s="29">
        <f t="shared" si="17"/>
        <v>-8.333333333333337E-2</v>
      </c>
      <c r="L15" s="29">
        <f t="shared" si="17"/>
        <v>-3.3057851239669422E-2</v>
      </c>
      <c r="M15" s="26">
        <v>0.06</v>
      </c>
      <c r="N15" s="26">
        <v>0.06</v>
      </c>
      <c r="O15" s="26">
        <v>0.06</v>
      </c>
      <c r="P15" s="26">
        <v>0.06</v>
      </c>
      <c r="Q15" s="26">
        <v>0.06</v>
      </c>
      <c r="R15" s="26">
        <v>0.06</v>
      </c>
      <c r="S15" s="26">
        <v>0.06</v>
      </c>
      <c r="T15" s="26">
        <v>0.06</v>
      </c>
      <c r="U15" s="26">
        <v>0.06</v>
      </c>
      <c r="V15" s="26">
        <v>0.06</v>
      </c>
    </row>
    <row r="16" spans="2:22" s="19" customFormat="1" x14ac:dyDescent="0.25">
      <c r="B16" s="20" t="s">
        <v>47</v>
      </c>
      <c r="C16" s="19">
        <f xml:space="preserve"> '2011 (2)'!C4</f>
        <v>80108</v>
      </c>
      <c r="D16" s="27">
        <f xml:space="preserve"> '2012 (2)'!C4 * 1000</f>
        <v>67000</v>
      </c>
      <c r="E16" s="27">
        <f xml:space="preserve"> '2013 (2)'!C4 * 1000</f>
        <v>80000</v>
      </c>
      <c r="F16" s="27">
        <f xml:space="preserve"> '2014 (2)'!C4 * 1000</f>
        <v>80000</v>
      </c>
      <c r="G16" s="27">
        <f xml:space="preserve"> '2015 (2)'!C4 * 1000</f>
        <v>77000</v>
      </c>
      <c r="H16" s="27">
        <f xml:space="preserve"> '2016 (2)'!C4 * 1000</f>
        <v>81000</v>
      </c>
      <c r="I16" s="27">
        <f xml:space="preserve"> '2017 (2)'!C4 * 1000</f>
        <v>91000</v>
      </c>
      <c r="J16" s="27">
        <f xml:space="preserve"> '2018 (2)'!C4 * 1000</f>
        <v>96000</v>
      </c>
      <c r="K16" s="27">
        <f xml:space="preserve"> '2019 (2)'!C4 * 1000</f>
        <v>99000</v>
      </c>
      <c r="L16" s="27">
        <f xml:space="preserve"> '2020 (2)'!C4 * 1000</f>
        <v>72000</v>
      </c>
      <c r="M16" s="27">
        <f>M8+M10+M12+M14</f>
        <v>76320.000000000015</v>
      </c>
      <c r="N16" s="27">
        <f t="shared" ref="N16:V16" si="18">N8+N10+N12+N14</f>
        <v>80899.200000000012</v>
      </c>
      <c r="O16" s="27">
        <f t="shared" si="18"/>
        <v>85753.152000000016</v>
      </c>
      <c r="P16" s="27">
        <f t="shared" si="18"/>
        <v>90898.341120000026</v>
      </c>
      <c r="Q16" s="27">
        <f t="shared" si="18"/>
        <v>96352.241587200013</v>
      </c>
      <c r="R16" s="27">
        <f t="shared" si="18"/>
        <v>102133.37608243203</v>
      </c>
      <c r="S16" s="27">
        <f t="shared" si="18"/>
        <v>108261.37864737798</v>
      </c>
      <c r="T16" s="27">
        <f t="shared" si="18"/>
        <v>114757.06136622065</v>
      </c>
      <c r="U16" s="27">
        <f t="shared" si="18"/>
        <v>121642.48504819391</v>
      </c>
      <c r="V16" s="27">
        <f t="shared" si="18"/>
        <v>128941.03415108554</v>
      </c>
    </row>
    <row r="17" spans="2:22" s="13" customFormat="1" ht="14" x14ac:dyDescent="0.3">
      <c r="B17" s="23" t="s">
        <v>46</v>
      </c>
      <c r="C17" s="13" t="str">
        <f t="shared" ref="C17:L17" si="19" xml:space="preserve"> IFERROR(C16/B16-1,"")</f>
        <v/>
      </c>
      <c r="D17" s="29">
        <f t="shared" si="19"/>
        <v>-0.16362910071403602</v>
      </c>
      <c r="E17" s="29">
        <f t="shared" si="19"/>
        <v>0.19402985074626855</v>
      </c>
      <c r="F17" s="29">
        <f t="shared" si="19"/>
        <v>0</v>
      </c>
      <c r="G17" s="29">
        <f t="shared" si="19"/>
        <v>-3.7499999999999978E-2</v>
      </c>
      <c r="H17" s="29">
        <f t="shared" si="19"/>
        <v>5.1948051948051965E-2</v>
      </c>
      <c r="I17" s="29">
        <f t="shared" si="19"/>
        <v>0.12345679012345689</v>
      </c>
      <c r="J17" s="29">
        <f t="shared" si="19"/>
        <v>5.4945054945054972E-2</v>
      </c>
      <c r="K17" s="29">
        <f t="shared" si="19"/>
        <v>3.125E-2</v>
      </c>
      <c r="L17" s="29">
        <f t="shared" si="19"/>
        <v>-0.27272727272727271</v>
      </c>
      <c r="M17" s="30">
        <f t="shared" ref="M17:V17" si="20">IFERROR(M16/L16-1,"")</f>
        <v>6.0000000000000275E-2</v>
      </c>
      <c r="N17" s="30">
        <f t="shared" si="20"/>
        <v>6.0000000000000053E-2</v>
      </c>
      <c r="O17" s="30">
        <f t="shared" si="20"/>
        <v>6.0000000000000053E-2</v>
      </c>
      <c r="P17" s="30">
        <f t="shared" si="20"/>
        <v>6.0000000000000053E-2</v>
      </c>
      <c r="Q17" s="30">
        <f t="shared" si="20"/>
        <v>5.9999999999999831E-2</v>
      </c>
      <c r="R17" s="30">
        <f t="shared" si="20"/>
        <v>6.0000000000000275E-2</v>
      </c>
      <c r="S17" s="30">
        <f t="shared" si="20"/>
        <v>6.0000000000000275E-2</v>
      </c>
      <c r="T17" s="30">
        <f t="shared" si="20"/>
        <v>5.9999999999999831E-2</v>
      </c>
      <c r="U17" s="30">
        <f t="shared" si="20"/>
        <v>6.0000000000000275E-2</v>
      </c>
      <c r="V17" s="30">
        <f t="shared" si="20"/>
        <v>6.0000000000000053E-2</v>
      </c>
    </row>
    <row r="20" spans="2:22" s="12" customFormat="1" ht="14" x14ac:dyDescent="0.3">
      <c r="B20" s="24" t="s">
        <v>48</v>
      </c>
    </row>
    <row r="21" spans="2:22" x14ac:dyDescent="0.25">
      <c r="B21" s="20" t="s">
        <v>45</v>
      </c>
      <c r="C21" s="11">
        <f xml:space="preserve"> '2011'!J4</f>
        <v>0</v>
      </c>
      <c r="D21" s="11">
        <f xml:space="preserve"> '2012'!J4</f>
        <v>0</v>
      </c>
      <c r="E21" s="14">
        <f xml:space="preserve"> '2013'!J4</f>
        <v>0.6</v>
      </c>
      <c r="F21" s="14">
        <f xml:space="preserve"> '2014'!J4</f>
        <v>0.67700000000000005</v>
      </c>
      <c r="G21" s="14">
        <f xml:space="preserve"> '2015'!J4</f>
        <v>0.78</v>
      </c>
      <c r="H21" s="14">
        <f xml:space="preserve"> '2016'!J4</f>
        <v>0.78300000000000003</v>
      </c>
      <c r="I21" s="14">
        <f xml:space="preserve"> '2017'!J4</f>
        <v>0.752</v>
      </c>
      <c r="J21" s="14">
        <f xml:space="preserve"> '2018'!J4</f>
        <v>0.74</v>
      </c>
      <c r="K21" s="14">
        <f xml:space="preserve"> '2019'!J4</f>
        <v>0.72700000000000009</v>
      </c>
      <c r="L21" s="14">
        <f xml:space="preserve"> '2020'!J4</f>
        <v>0.68400000000000005</v>
      </c>
    </row>
    <row r="22" spans="2:22" x14ac:dyDescent="0.25">
      <c r="B22" s="20" t="s">
        <v>5</v>
      </c>
      <c r="C22" s="11">
        <f xml:space="preserve"> '2011'!J5</f>
        <v>0</v>
      </c>
      <c r="D22" s="11">
        <f xml:space="preserve"> '2012'!J5</f>
        <v>0</v>
      </c>
      <c r="E22" s="14">
        <f xml:space="preserve"> '2013'!J5</f>
        <v>1.1000000000000001E-2</v>
      </c>
      <c r="F22" s="14">
        <f xml:space="preserve"> '2014'!J5</f>
        <v>1.1000000000000001E-2</v>
      </c>
      <c r="G22" s="14">
        <f xml:space="preserve"> '2015'!J5</f>
        <v>9.0000000000000011E-3</v>
      </c>
      <c r="H22" s="14">
        <f xml:space="preserve"> '2016'!J5</f>
        <v>1.1000000000000001E-2</v>
      </c>
      <c r="I22" s="14">
        <f xml:space="preserve"> '2017'!J5</f>
        <v>9.0000000000000011E-3</v>
      </c>
      <c r="J22" s="14">
        <f xml:space="preserve"> '2018'!J5</f>
        <v>8.0000000000000002E-3</v>
      </c>
      <c r="K22" s="14">
        <f xml:space="preserve"> '2019'!J5</f>
        <v>0.01</v>
      </c>
      <c r="L22" s="14">
        <f xml:space="preserve"> '2020'!J5</f>
        <v>6.0000000000000001E-3</v>
      </c>
    </row>
    <row r="23" spans="2:22" x14ac:dyDescent="0.25">
      <c r="B23" s="20" t="s">
        <v>6</v>
      </c>
      <c r="C23" s="11">
        <f xml:space="preserve"> '2011'!J6</f>
        <v>0</v>
      </c>
      <c r="D23" s="11">
        <f xml:space="preserve"> '2012'!J6</f>
        <v>0</v>
      </c>
      <c r="E23" s="14">
        <f xml:space="preserve"> '2013'!J6</f>
        <v>0.31900000000000001</v>
      </c>
      <c r="F23" s="14">
        <f xml:space="preserve"> '2014'!J6</f>
        <v>0.223</v>
      </c>
      <c r="G23" s="14">
        <f xml:space="preserve"> '2015'!J6</f>
        <v>0.125</v>
      </c>
      <c r="H23" s="14">
        <f xml:space="preserve"> '2016'!J6</f>
        <v>0.10400000000000001</v>
      </c>
      <c r="I23" s="14">
        <f xml:space="preserve"> '2017'!J6</f>
        <v>0.12300000000000001</v>
      </c>
      <c r="J23" s="14">
        <f xml:space="preserve"> '2018'!J6</f>
        <v>0.153</v>
      </c>
      <c r="K23" s="14">
        <f xml:space="preserve"> '2019'!J6</f>
        <v>0.17399999999999999</v>
      </c>
      <c r="L23" s="14">
        <f xml:space="preserve"> '2020'!J6</f>
        <v>0.193</v>
      </c>
    </row>
    <row r="24" spans="2:22" x14ac:dyDescent="0.25">
      <c r="B24" s="20" t="s">
        <v>7</v>
      </c>
      <c r="C24" s="11">
        <f xml:space="preserve"> '2011'!J7</f>
        <v>0</v>
      </c>
      <c r="D24" s="11">
        <f xml:space="preserve"> '2012'!J7</f>
        <v>0</v>
      </c>
      <c r="E24" s="14">
        <f xml:space="preserve"> '2013'!J7</f>
        <v>7.0000000000000007E-2</v>
      </c>
      <c r="F24" s="14">
        <f xml:space="preserve"> '2014'!J7</f>
        <v>8.900000000000001E-2</v>
      </c>
      <c r="G24" s="14">
        <f xml:space="preserve"> '2015'!J7</f>
        <v>8.5999999999999993E-2</v>
      </c>
      <c r="H24" s="14">
        <f xml:space="preserve"> '2016'!J7</f>
        <v>0.10199999999999999</v>
      </c>
      <c r="I24" s="14">
        <f xml:space="preserve"> '2017'!J7</f>
        <v>0.11599999999999999</v>
      </c>
      <c r="J24" s="14">
        <f xml:space="preserve"> '2018'!J7</f>
        <v>9.9000000000000005E-2</v>
      </c>
      <c r="K24" s="14">
        <f xml:space="preserve"> '2019'!J7</f>
        <v>8.8000000000000009E-2</v>
      </c>
      <c r="L24" s="14">
        <f xml:space="preserve"> '2020'!J7</f>
        <v>0.11699999999999999</v>
      </c>
    </row>
    <row r="25" spans="2:22" x14ac:dyDescent="0.25">
      <c r="B25" s="20" t="s">
        <v>47</v>
      </c>
      <c r="E25" s="14">
        <f>SUM(E21:E24)</f>
        <v>1</v>
      </c>
      <c r="F25" s="14">
        <f t="shared" ref="F25:L25" si="21">SUM(F21:F24)</f>
        <v>1</v>
      </c>
      <c r="G25" s="14">
        <f t="shared" si="21"/>
        <v>1</v>
      </c>
      <c r="H25" s="14">
        <f t="shared" si="21"/>
        <v>1</v>
      </c>
      <c r="I25" s="14">
        <f t="shared" si="21"/>
        <v>1</v>
      </c>
      <c r="J25" s="14">
        <f t="shared" si="21"/>
        <v>1</v>
      </c>
      <c r="K25" s="14">
        <f t="shared" si="21"/>
        <v>0.999</v>
      </c>
      <c r="L25" s="14">
        <f t="shared" si="21"/>
        <v>1</v>
      </c>
    </row>
    <row r="28" spans="2:22" s="12" customFormat="1" ht="14" x14ac:dyDescent="0.3">
      <c r="B28" s="25" t="s">
        <v>49</v>
      </c>
    </row>
    <row r="29" spans="2:22" x14ac:dyDescent="0.25">
      <c r="B29"/>
      <c r="C29"/>
      <c r="D29"/>
      <c r="E29"/>
      <c r="F29"/>
      <c r="G29"/>
      <c r="H29"/>
      <c r="I29"/>
      <c r="J29"/>
      <c r="K29"/>
      <c r="L29"/>
    </row>
    <row r="30" spans="2:22" x14ac:dyDescent="0.25">
      <c r="B30" t="s">
        <v>2</v>
      </c>
      <c r="C30" s="33">
        <v>75349</v>
      </c>
      <c r="D30" s="33">
        <v>60647</v>
      </c>
      <c r="E30" s="33">
        <v>75957</v>
      </c>
      <c r="F30" s="33">
        <v>75287</v>
      </c>
      <c r="G30" s="33">
        <v>72382</v>
      </c>
      <c r="H30" s="33">
        <v>75452</v>
      </c>
      <c r="I30" s="33">
        <v>87454</v>
      </c>
      <c r="J30" s="33">
        <v>92679</v>
      </c>
      <c r="K30" s="33">
        <v>89276</v>
      </c>
      <c r="L30" s="33">
        <v>67106</v>
      </c>
    </row>
    <row r="31" spans="2:22" s="13" customFormat="1" x14ac:dyDescent="0.25">
      <c r="B31" s="20" t="s">
        <v>46</v>
      </c>
      <c r="C31" s="13" t="str">
        <f>IFERROR(C30/B30-1,"")</f>
        <v/>
      </c>
      <c r="D31" s="13">
        <f t="shared" ref="D31:L31" si="22">IFERROR(D30/C30-1,"")</f>
        <v>-0.19511871424969141</v>
      </c>
      <c r="E31" s="13">
        <f t="shared" si="22"/>
        <v>0.25244447375797652</v>
      </c>
      <c r="F31" s="13">
        <f t="shared" si="22"/>
        <v>-8.8207801782587136E-3</v>
      </c>
      <c r="G31" s="13">
        <f t="shared" si="22"/>
        <v>-3.8585678802449341E-2</v>
      </c>
      <c r="H31" s="13">
        <f t="shared" si="22"/>
        <v>4.2413859799397713E-2</v>
      </c>
      <c r="I31" s="13">
        <f t="shared" si="22"/>
        <v>0.15906801675237237</v>
      </c>
      <c r="J31" s="13">
        <f t="shared" si="22"/>
        <v>5.9745694879593803E-2</v>
      </c>
      <c r="K31" s="13">
        <f t="shared" si="22"/>
        <v>-3.6718134636756994E-2</v>
      </c>
      <c r="L31" s="13">
        <f t="shared" si="22"/>
        <v>-0.24833101841480354</v>
      </c>
    </row>
    <row r="32" spans="2:22" x14ac:dyDescent="0.25">
      <c r="B32" t="s">
        <v>4</v>
      </c>
      <c r="C32" s="33">
        <v>8708</v>
      </c>
      <c r="D32" s="33">
        <v>6283</v>
      </c>
      <c r="E32" s="33">
        <v>6897</v>
      </c>
      <c r="F32" s="33">
        <v>6921</v>
      </c>
      <c r="G32" s="33">
        <v>6964</v>
      </c>
      <c r="H32" s="33">
        <v>8488</v>
      </c>
      <c r="I32" s="33">
        <v>8327</v>
      </c>
      <c r="J32" s="33">
        <v>8696</v>
      </c>
      <c r="K32" s="33">
        <v>7719</v>
      </c>
      <c r="L32" s="33">
        <v>5430</v>
      </c>
    </row>
    <row r="33" spans="2:12" s="13" customFormat="1" x14ac:dyDescent="0.25">
      <c r="B33" s="20" t="s">
        <v>46</v>
      </c>
      <c r="C33" s="13" t="str">
        <f>IFERROR(C32/B32-1,"")</f>
        <v/>
      </c>
      <c r="D33" s="13">
        <f t="shared" ref="D33" si="23">IFERROR(D32/C32-1,"")</f>
        <v>-0.27847955902618282</v>
      </c>
      <c r="E33" s="13">
        <f t="shared" ref="E33" si="24">IFERROR(E32/D32-1,"")</f>
        <v>9.7724017189240842E-2</v>
      </c>
      <c r="F33" s="13">
        <f t="shared" ref="F33" si="25">IFERROR(F32/E32-1,"")</f>
        <v>3.4797738147021029E-3</v>
      </c>
      <c r="G33" s="13">
        <f t="shared" ref="G33" si="26">IFERROR(G32/F32-1,"")</f>
        <v>6.2129750036121756E-3</v>
      </c>
      <c r="H33" s="13">
        <f t="shared" ref="H33" si="27">IFERROR(H32/G32-1,"")</f>
        <v>0.21883974727168298</v>
      </c>
      <c r="I33" s="13">
        <f t="shared" ref="I33" si="28">IFERROR(I32/H32-1,"")</f>
        <v>-1.8967954759660732E-2</v>
      </c>
      <c r="J33" s="13">
        <f t="shared" ref="J33" si="29">IFERROR(J32/I32-1,"")</f>
        <v>4.4313678395580647E-2</v>
      </c>
      <c r="K33" s="13">
        <f t="shared" ref="K33" si="30">IFERROR(K32/J32-1,"")</f>
        <v>-0.11235050597976082</v>
      </c>
      <c r="L33" s="13">
        <f t="shared" ref="L33" si="31">IFERROR(L32/K32-1,"")</f>
        <v>-0.29654100272055961</v>
      </c>
    </row>
    <row r="34" spans="2:12" x14ac:dyDescent="0.25">
      <c r="B34" t="s">
        <v>41</v>
      </c>
      <c r="C34" s="33">
        <v>84057</v>
      </c>
      <c r="D34" s="33">
        <v>66930</v>
      </c>
      <c r="E34" s="33">
        <v>82854</v>
      </c>
      <c r="F34" s="33">
        <v>82208</v>
      </c>
      <c r="G34" s="33">
        <v>79346</v>
      </c>
      <c r="H34" s="33">
        <v>83940</v>
      </c>
      <c r="I34" s="33">
        <v>95781</v>
      </c>
      <c r="J34" s="33">
        <v>101375</v>
      </c>
      <c r="K34" s="33">
        <v>96995</v>
      </c>
      <c r="L34" s="33">
        <v>72536</v>
      </c>
    </row>
    <row r="35" spans="2:12" s="13" customFormat="1" x14ac:dyDescent="0.25">
      <c r="B35" s="20" t="s">
        <v>46</v>
      </c>
      <c r="C35" s="13" t="str">
        <f>IFERROR(C34/B34-1,"")</f>
        <v/>
      </c>
      <c r="D35" s="13">
        <f t="shared" ref="D35" si="32">IFERROR(D34/C34-1,"")</f>
        <v>-0.20375459509618477</v>
      </c>
      <c r="E35" s="13">
        <f t="shared" ref="E35" si="33">IFERROR(E34/D34-1,"")</f>
        <v>0.23792021515015693</v>
      </c>
      <c r="F35" s="13">
        <f t="shared" ref="F35" si="34">IFERROR(F34/E34-1,"")</f>
        <v>-7.7968474666280096E-3</v>
      </c>
      <c r="G35" s="13">
        <f t="shared" ref="G35" si="35">IFERROR(G34/F34-1,"")</f>
        <v>-3.4814130011677658E-2</v>
      </c>
      <c r="H35" s="13">
        <f t="shared" ref="H35" si="36">IFERROR(H34/G34-1,"")</f>
        <v>5.7898318755828848E-2</v>
      </c>
      <c r="I35" s="13">
        <f t="shared" ref="I35" si="37">IFERROR(I34/H34-1,"")</f>
        <v>0.14106504646175844</v>
      </c>
      <c r="J35" s="13">
        <f t="shared" ref="J35" si="38">IFERROR(J34/I34-1,"")</f>
        <v>5.8404067612574551E-2</v>
      </c>
      <c r="K35" s="13">
        <f t="shared" ref="K35" si="39">IFERROR(K34/J34-1,"")</f>
        <v>-4.3205918618988925E-2</v>
      </c>
      <c r="L35" s="13">
        <f t="shared" ref="L35" si="40">IFERROR(L34/K34-1,"")</f>
        <v>-0.25216763750708804</v>
      </c>
    </row>
  </sheetData>
  <mergeCells count="2">
    <mergeCell ref="C2:L2"/>
    <mergeCell ref="M2:V2"/>
  </mergeCells>
  <pageMargins left="0.7" right="0.7" top="0.75" bottom="0.75" header="0.3" footer="0.3"/>
  <pageSetup orientation="portrait" r:id="rId1"/>
  <ignoredErrors>
    <ignoredError sqref="C18:M18 C10:L17 N8:V17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25"/>
  <sheetViews>
    <sheetView zoomScaleNormal="100" workbookViewId="0">
      <selection activeCell="B19" sqref="B19"/>
    </sheetView>
  </sheetViews>
  <sheetFormatPr defaultColWidth="14.453125" defaultRowHeight="15.75" customHeight="1" x14ac:dyDescent="0.25"/>
  <cols>
    <col min="9" max="9" width="20.453125" customWidth="1"/>
  </cols>
  <sheetData>
    <row r="1" spans="1:12" ht="15.75" customHeight="1" x14ac:dyDescent="0.25">
      <c r="A1" s="1" t="s">
        <v>0</v>
      </c>
    </row>
    <row r="2" spans="1:12" ht="15.75" customHeight="1" x14ac:dyDescent="0.25">
      <c r="A2" s="1" t="s">
        <v>1</v>
      </c>
      <c r="C2" s="1">
        <v>2013</v>
      </c>
      <c r="E2" s="1">
        <v>2012</v>
      </c>
    </row>
    <row r="4" spans="1:12" ht="15.75" customHeight="1" x14ac:dyDescent="0.25">
      <c r="A4" s="1" t="s">
        <v>2</v>
      </c>
      <c r="C4" s="2">
        <v>75957</v>
      </c>
      <c r="E4" s="2">
        <v>60647</v>
      </c>
      <c r="I4" s="1" t="s">
        <v>3</v>
      </c>
      <c r="J4" s="17">
        <v>0.6</v>
      </c>
      <c r="K4" s="1"/>
      <c r="L4" s="15"/>
    </row>
    <row r="5" spans="1:12" ht="15.75" customHeight="1" x14ac:dyDescent="0.25">
      <c r="A5" s="1" t="s">
        <v>4</v>
      </c>
      <c r="C5" s="2">
        <v>6897</v>
      </c>
      <c r="E5" s="2">
        <v>6283</v>
      </c>
      <c r="I5" s="1" t="s">
        <v>5</v>
      </c>
      <c r="J5" s="17">
        <v>1.1000000000000001E-2</v>
      </c>
      <c r="K5" s="1"/>
      <c r="L5" s="15"/>
    </row>
    <row r="6" spans="1:12" ht="15.75" customHeight="1" x14ac:dyDescent="0.25">
      <c r="A6" s="10" t="s">
        <v>41</v>
      </c>
      <c r="C6" s="2">
        <v>82854</v>
      </c>
      <c r="E6" s="2">
        <v>66930</v>
      </c>
      <c r="I6" s="1" t="s">
        <v>6</v>
      </c>
      <c r="J6" s="17">
        <v>0.31900000000000001</v>
      </c>
      <c r="K6" s="1"/>
      <c r="L6" s="15"/>
    </row>
    <row r="7" spans="1:12" ht="15.75" customHeight="1" x14ac:dyDescent="0.25">
      <c r="I7" s="1" t="s">
        <v>7</v>
      </c>
      <c r="J7" s="17">
        <v>7.0000000000000007E-2</v>
      </c>
      <c r="K7" s="1"/>
      <c r="L7" s="15"/>
    </row>
    <row r="16" spans="1:12" ht="15.75" customHeight="1" x14ac:dyDescent="0.25">
      <c r="A16" s="1"/>
    </row>
    <row r="17" spans="1:7" ht="15.75" customHeight="1" x14ac:dyDescent="0.25">
      <c r="C17" s="1"/>
      <c r="E17" s="1"/>
      <c r="G17" s="1"/>
    </row>
    <row r="19" spans="1:7" ht="15.75" customHeight="1" x14ac:dyDescent="0.25">
      <c r="A19" s="1"/>
      <c r="C19" s="1"/>
      <c r="E19" s="1"/>
      <c r="G19" s="3"/>
    </row>
    <row r="20" spans="1:7" ht="15.75" customHeight="1" x14ac:dyDescent="0.25">
      <c r="A20" s="1"/>
      <c r="C20" s="1"/>
      <c r="E20" s="1"/>
      <c r="G20" s="3"/>
    </row>
    <row r="21" spans="1:7" ht="15.75" customHeight="1" x14ac:dyDescent="0.25">
      <c r="A21" s="1"/>
      <c r="C21" s="1"/>
      <c r="E21" s="1"/>
      <c r="G21" s="3"/>
    </row>
    <row r="22" spans="1:7" ht="12.5" x14ac:dyDescent="0.25">
      <c r="A22" s="1"/>
      <c r="C22" s="1"/>
      <c r="E22" s="1"/>
      <c r="G22" s="3"/>
    </row>
    <row r="23" spans="1:7" ht="12.5" x14ac:dyDescent="0.25">
      <c r="A23" s="1"/>
      <c r="C23" s="2"/>
      <c r="E23" s="2"/>
      <c r="G23" s="3"/>
    </row>
    <row r="24" spans="1:7" ht="12.5" x14ac:dyDescent="0.25">
      <c r="A24" s="1"/>
      <c r="C24" s="1"/>
      <c r="E24" s="1"/>
      <c r="G24" s="3"/>
    </row>
    <row r="25" spans="1:7" ht="12.5" x14ac:dyDescent="0.25">
      <c r="A25" s="1"/>
      <c r="C25" s="1"/>
      <c r="E2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L23"/>
  <sheetViews>
    <sheetView zoomScaleNormal="100" workbookViewId="0">
      <selection activeCell="B19" sqref="B19"/>
    </sheetView>
  </sheetViews>
  <sheetFormatPr defaultColWidth="14.453125" defaultRowHeight="15.75" customHeight="1" x14ac:dyDescent="0.25"/>
  <cols>
    <col min="9" max="9" width="20.453125" customWidth="1"/>
  </cols>
  <sheetData>
    <row r="1" spans="1:12" ht="15.75" customHeight="1" x14ac:dyDescent="0.25">
      <c r="A1" s="1" t="s">
        <v>0</v>
      </c>
    </row>
    <row r="2" spans="1:12" ht="15.75" customHeight="1" x14ac:dyDescent="0.25">
      <c r="A2" s="1" t="s">
        <v>1</v>
      </c>
      <c r="C2" s="1">
        <v>2012</v>
      </c>
      <c r="E2" s="1">
        <v>2011</v>
      </c>
    </row>
    <row r="4" spans="1:12" ht="15.75" customHeight="1" x14ac:dyDescent="0.25">
      <c r="A4" s="1" t="s">
        <v>2</v>
      </c>
      <c r="C4" s="2">
        <v>60647</v>
      </c>
      <c r="E4" s="2">
        <v>75349</v>
      </c>
      <c r="I4" s="1" t="s">
        <v>3</v>
      </c>
      <c r="J4" s="17">
        <v>0</v>
      </c>
      <c r="L4" s="15"/>
    </row>
    <row r="5" spans="1:12" ht="15.75" customHeight="1" x14ac:dyDescent="0.25">
      <c r="A5" s="1" t="s">
        <v>4</v>
      </c>
      <c r="C5" s="2">
        <v>6283</v>
      </c>
      <c r="E5" s="2">
        <v>8708</v>
      </c>
      <c r="I5" s="1" t="s">
        <v>5</v>
      </c>
      <c r="J5" s="17">
        <v>0</v>
      </c>
      <c r="L5" s="15"/>
    </row>
    <row r="6" spans="1:12" ht="15.75" customHeight="1" x14ac:dyDescent="0.25">
      <c r="A6" s="10" t="s">
        <v>41</v>
      </c>
      <c r="C6" s="2">
        <v>66930</v>
      </c>
      <c r="E6" s="2">
        <v>84057</v>
      </c>
      <c r="I6" s="1" t="s">
        <v>6</v>
      </c>
      <c r="J6" s="17">
        <v>0</v>
      </c>
      <c r="L6" s="15"/>
    </row>
    <row r="7" spans="1:12" ht="15.75" customHeight="1" x14ac:dyDescent="0.25">
      <c r="I7" s="1" t="s">
        <v>7</v>
      </c>
      <c r="J7" s="17">
        <v>0</v>
      </c>
      <c r="L7" s="15"/>
    </row>
    <row r="8" spans="1:12" ht="15.75" customHeight="1" x14ac:dyDescent="0.25">
      <c r="A8" s="1"/>
    </row>
    <row r="9" spans="1:12" ht="15.75" customHeight="1" x14ac:dyDescent="0.25">
      <c r="A9" s="1"/>
    </row>
    <row r="10" spans="1:12" ht="15.75" customHeight="1" x14ac:dyDescent="0.25">
      <c r="A10" s="1"/>
    </row>
    <row r="11" spans="1:12" ht="15.75" customHeight="1" x14ac:dyDescent="0.25">
      <c r="A11" s="1"/>
    </row>
    <row r="12" spans="1:12" ht="15.75" customHeight="1" x14ac:dyDescent="0.25">
      <c r="A12" s="1"/>
    </row>
    <row r="13" spans="1:12" ht="15.75" customHeight="1" x14ac:dyDescent="0.25">
      <c r="A13" s="1"/>
    </row>
    <row r="14" spans="1:12" ht="15.75" customHeight="1" x14ac:dyDescent="0.25">
      <c r="A14" s="1"/>
    </row>
    <row r="15" spans="1:12" ht="15.75" customHeight="1" x14ac:dyDescent="0.25">
      <c r="A15" s="1"/>
    </row>
    <row r="16" spans="1:12" ht="15.75" customHeight="1" x14ac:dyDescent="0.25">
      <c r="C16" s="1"/>
      <c r="E16" s="1"/>
      <c r="G16" s="1"/>
    </row>
    <row r="17" spans="1:7" ht="15.75" customHeight="1" x14ac:dyDescent="0.25">
      <c r="A17" s="1"/>
      <c r="C17" s="1"/>
      <c r="E17" s="1"/>
      <c r="G17" s="1"/>
    </row>
    <row r="18" spans="1:7" ht="15.75" customHeight="1" x14ac:dyDescent="0.25">
      <c r="A18" s="1"/>
      <c r="C18" s="1"/>
      <c r="E18" s="1"/>
      <c r="G18" s="1"/>
    </row>
    <row r="19" spans="1:7" ht="15.75" customHeight="1" x14ac:dyDescent="0.25">
      <c r="A19" s="1"/>
      <c r="C19" s="1"/>
      <c r="E19" s="1"/>
      <c r="G19" s="1"/>
    </row>
    <row r="20" spans="1:7" ht="15.75" customHeight="1" x14ac:dyDescent="0.25">
      <c r="A20" s="1"/>
      <c r="C20" s="1"/>
      <c r="E20" s="1"/>
      <c r="G20" s="1"/>
    </row>
    <row r="21" spans="1:7" ht="15.75" customHeight="1" x14ac:dyDescent="0.25">
      <c r="A21" s="1"/>
      <c r="C21" s="2"/>
      <c r="E21" s="2"/>
      <c r="G21" s="1"/>
    </row>
    <row r="22" spans="1:7" ht="12.5" x14ac:dyDescent="0.25">
      <c r="A22" s="1"/>
      <c r="C22" s="1"/>
      <c r="E22" s="2"/>
      <c r="G22" s="1"/>
    </row>
    <row r="23" spans="1:7" ht="12.5" x14ac:dyDescent="0.25">
      <c r="A23" s="1"/>
      <c r="C23" s="1"/>
      <c r="E23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L24"/>
  <sheetViews>
    <sheetView zoomScaleNormal="100" workbookViewId="0">
      <selection activeCell="B19" sqref="B19"/>
    </sheetView>
  </sheetViews>
  <sheetFormatPr defaultColWidth="14.453125" defaultRowHeight="15.75" customHeight="1" x14ac:dyDescent="0.25"/>
  <cols>
    <col min="9" max="9" width="20.453125" customWidth="1"/>
  </cols>
  <sheetData>
    <row r="1" spans="1:12" ht="15.75" customHeight="1" x14ac:dyDescent="0.25">
      <c r="A1" s="1" t="s">
        <v>0</v>
      </c>
    </row>
    <row r="2" spans="1:12" ht="15.75" customHeight="1" x14ac:dyDescent="0.25">
      <c r="A2" s="1" t="s">
        <v>1</v>
      </c>
      <c r="C2" s="1">
        <v>2011</v>
      </c>
      <c r="E2" s="1">
        <v>2010</v>
      </c>
    </row>
    <row r="4" spans="1:12" ht="15.75" customHeight="1" x14ac:dyDescent="0.25">
      <c r="A4" s="1" t="s">
        <v>2</v>
      </c>
      <c r="C4" s="2">
        <v>75349</v>
      </c>
      <c r="E4" s="2">
        <v>60963</v>
      </c>
      <c r="I4" s="1" t="s">
        <v>3</v>
      </c>
      <c r="J4" s="17">
        <v>0</v>
      </c>
      <c r="L4" s="15"/>
    </row>
    <row r="5" spans="1:12" ht="15.75" customHeight="1" x14ac:dyDescent="0.25">
      <c r="A5" s="1" t="s">
        <v>4</v>
      </c>
      <c r="C5" s="2">
        <v>8708</v>
      </c>
      <c r="E5" s="2">
        <v>6700</v>
      </c>
      <c r="I5" s="1" t="s">
        <v>5</v>
      </c>
      <c r="J5" s="17">
        <v>0</v>
      </c>
      <c r="L5" s="15"/>
    </row>
    <row r="6" spans="1:12" ht="15.75" customHeight="1" x14ac:dyDescent="0.25">
      <c r="A6" s="10" t="s">
        <v>41</v>
      </c>
      <c r="C6" s="2">
        <v>84057</v>
      </c>
      <c r="E6" s="2">
        <v>67663</v>
      </c>
      <c r="I6" s="1" t="s">
        <v>6</v>
      </c>
      <c r="J6" s="17">
        <v>0</v>
      </c>
      <c r="L6" s="15"/>
    </row>
    <row r="7" spans="1:12" ht="15.75" customHeight="1" x14ac:dyDescent="0.25">
      <c r="I7" s="1" t="s">
        <v>7</v>
      </c>
      <c r="J7" s="17">
        <v>0</v>
      </c>
      <c r="L7" s="15"/>
    </row>
    <row r="9" spans="1:12" ht="15.75" customHeight="1" x14ac:dyDescent="0.25">
      <c r="A9" s="1"/>
    </row>
    <row r="10" spans="1:12" ht="15.75" customHeight="1" x14ac:dyDescent="0.25">
      <c r="A10" s="1"/>
    </row>
    <row r="11" spans="1:12" ht="15.75" customHeight="1" x14ac:dyDescent="0.25">
      <c r="A11" s="1"/>
    </row>
    <row r="12" spans="1:12" ht="15.75" customHeight="1" x14ac:dyDescent="0.25">
      <c r="A12" s="1"/>
    </row>
    <row r="13" spans="1:12" ht="15.75" customHeight="1" x14ac:dyDescent="0.25">
      <c r="A13" s="1"/>
    </row>
    <row r="14" spans="1:12" ht="15.75" customHeight="1" x14ac:dyDescent="0.25">
      <c r="A14" s="1"/>
    </row>
    <row r="15" spans="1:12" ht="15.75" customHeight="1" x14ac:dyDescent="0.25">
      <c r="A15" s="1"/>
    </row>
    <row r="16" spans="1:12" ht="15.75" customHeight="1" x14ac:dyDescent="0.25">
      <c r="A16" s="1"/>
    </row>
    <row r="17" spans="1:7" ht="15.75" customHeight="1" x14ac:dyDescent="0.25">
      <c r="A17" s="1"/>
      <c r="G17" s="1"/>
    </row>
    <row r="18" spans="1:7" ht="15.75" customHeight="1" x14ac:dyDescent="0.25">
      <c r="C18" s="1"/>
      <c r="E18" s="1"/>
      <c r="G18" s="3"/>
    </row>
    <row r="19" spans="1:7" ht="15.75" customHeight="1" x14ac:dyDescent="0.25">
      <c r="A19" s="1"/>
      <c r="C19" s="2"/>
      <c r="E19" s="2"/>
      <c r="G19" s="3"/>
    </row>
    <row r="20" spans="1:7" ht="15.75" customHeight="1" x14ac:dyDescent="0.25">
      <c r="A20" s="1"/>
      <c r="C20" s="2"/>
      <c r="E20" s="2"/>
      <c r="G20" s="3"/>
    </row>
    <row r="21" spans="1:7" ht="15.75" customHeight="1" x14ac:dyDescent="0.25">
      <c r="A21" s="1"/>
      <c r="C21" s="2"/>
      <c r="E21" s="2"/>
      <c r="G21" s="3"/>
    </row>
    <row r="22" spans="1:7" ht="12.5" x14ac:dyDescent="0.25">
      <c r="A22" s="1"/>
      <c r="C22" s="2"/>
      <c r="E22" s="2"/>
      <c r="G22" s="3"/>
    </row>
    <row r="23" spans="1:7" ht="12.5" x14ac:dyDescent="0.25">
      <c r="A23" s="1"/>
      <c r="C23" s="2"/>
      <c r="E23" s="2"/>
    </row>
    <row r="24" spans="1:7" ht="15.75" customHeight="1" x14ac:dyDescent="0.25">
      <c r="A24" s="1"/>
      <c r="C24" s="1"/>
      <c r="E24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37340-E2DA-4856-AEC9-C1306578B7FA}">
  <sheetPr>
    <outlinePr summaryBelow="0" summaryRight="0"/>
  </sheetPr>
  <dimension ref="A1:G10"/>
  <sheetViews>
    <sheetView zoomScale="50" zoomScaleNormal="50" workbookViewId="0">
      <selection activeCell="A6" sqref="A6:XFD6"/>
    </sheetView>
  </sheetViews>
  <sheetFormatPr defaultColWidth="14.453125" defaultRowHeight="15.75" customHeight="1" x14ac:dyDescent="0.25"/>
  <cols>
    <col min="9" max="9" width="20.453125" customWidth="1"/>
  </cols>
  <sheetData>
    <row r="1" spans="1:7" ht="15.75" customHeight="1" x14ac:dyDescent="0.25">
      <c r="A1" s="3" t="s">
        <v>8</v>
      </c>
      <c r="B1" s="3"/>
      <c r="C1" s="3"/>
      <c r="D1" s="3"/>
      <c r="E1" s="3"/>
      <c r="F1" s="3"/>
      <c r="G1" s="3"/>
    </row>
    <row r="2" spans="1:7" ht="15.75" customHeight="1" x14ac:dyDescent="0.25">
      <c r="C2" s="3">
        <v>2020</v>
      </c>
      <c r="E2" s="3">
        <v>2019</v>
      </c>
      <c r="G2" s="3" t="s">
        <v>9</v>
      </c>
    </row>
    <row r="4" spans="1:7" ht="15.75" customHeight="1" x14ac:dyDescent="0.25">
      <c r="A4" s="3" t="s">
        <v>11</v>
      </c>
      <c r="C4" s="3">
        <v>72</v>
      </c>
      <c r="E4" s="3">
        <v>99</v>
      </c>
      <c r="G4" s="3" t="s">
        <v>12</v>
      </c>
    </row>
    <row r="5" spans="1:7" ht="15.75" customHeight="1" x14ac:dyDescent="0.25">
      <c r="A5" s="3" t="s">
        <v>10</v>
      </c>
      <c r="C5" s="3">
        <v>93</v>
      </c>
      <c r="E5" s="3">
        <v>89</v>
      </c>
      <c r="G5" s="3">
        <f>4.7</f>
        <v>4.7</v>
      </c>
    </row>
    <row r="6" spans="1:7" ht="12.5" x14ac:dyDescent="0.25">
      <c r="A6" s="3" t="s">
        <v>13</v>
      </c>
      <c r="C6" s="3">
        <v>73</v>
      </c>
      <c r="E6" s="3">
        <v>101</v>
      </c>
      <c r="G6" s="3" t="s">
        <v>14</v>
      </c>
    </row>
    <row r="7" spans="1:7" ht="12.5" x14ac:dyDescent="0.25">
      <c r="A7" s="3" t="s">
        <v>15</v>
      </c>
      <c r="C7" s="3">
        <v>73</v>
      </c>
      <c r="E7" s="3">
        <v>97</v>
      </c>
      <c r="G7" s="3" t="s">
        <v>16</v>
      </c>
    </row>
    <row r="8" spans="1:7" ht="12.5" x14ac:dyDescent="0.25">
      <c r="A8" s="3" t="s">
        <v>17</v>
      </c>
      <c r="C8" s="2">
        <v>11521</v>
      </c>
      <c r="E8" s="2">
        <v>13934</v>
      </c>
      <c r="G8" s="3" t="s">
        <v>18</v>
      </c>
    </row>
    <row r="9" spans="1:7" ht="12.5" x14ac:dyDescent="0.25">
      <c r="A9" s="3" t="s">
        <v>19</v>
      </c>
      <c r="C9" s="3">
        <v>748</v>
      </c>
      <c r="E9" s="2">
        <v>1506</v>
      </c>
      <c r="G9" s="3" t="s">
        <v>20</v>
      </c>
    </row>
    <row r="10" spans="1:7" ht="12.5" x14ac:dyDescent="0.25">
      <c r="A10" s="3" t="s">
        <v>21</v>
      </c>
      <c r="C10" s="3">
        <v>6.5</v>
      </c>
      <c r="E10" s="3">
        <v>10.8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6EC03-7AAC-4639-96AB-81340DFC28AE}">
  <sheetPr>
    <outlinePr summaryBelow="0" summaryRight="0"/>
  </sheetPr>
  <dimension ref="A1:G10"/>
  <sheetViews>
    <sheetView zoomScale="50" zoomScaleNormal="50" workbookViewId="0">
      <selection activeCell="A6" sqref="A6:XFD6"/>
    </sheetView>
  </sheetViews>
  <sheetFormatPr defaultColWidth="14.453125" defaultRowHeight="15.75" customHeight="1" x14ac:dyDescent="0.25"/>
  <cols>
    <col min="9" max="9" width="20.453125" customWidth="1"/>
  </cols>
  <sheetData>
    <row r="1" spans="1:7" ht="15.75" customHeight="1" x14ac:dyDescent="0.25">
      <c r="A1" s="3" t="s">
        <v>8</v>
      </c>
      <c r="B1" s="3"/>
      <c r="C1" s="3"/>
      <c r="D1" s="3"/>
      <c r="E1" s="3"/>
      <c r="F1" s="3"/>
      <c r="G1" s="3"/>
    </row>
    <row r="2" spans="1:7" ht="15.75" customHeight="1" x14ac:dyDescent="0.25">
      <c r="C2" s="3">
        <v>2019</v>
      </c>
      <c r="E2" s="3">
        <v>2018</v>
      </c>
      <c r="G2" s="3" t="s">
        <v>9</v>
      </c>
    </row>
    <row r="4" spans="1:7" ht="15.75" customHeight="1" x14ac:dyDescent="0.25">
      <c r="A4" s="3" t="s">
        <v>11</v>
      </c>
      <c r="C4" s="3">
        <v>99</v>
      </c>
      <c r="E4" s="3">
        <v>96</v>
      </c>
      <c r="G4" s="3">
        <f>3.1</f>
        <v>3.1</v>
      </c>
    </row>
    <row r="5" spans="1:7" ht="15.75" customHeight="1" x14ac:dyDescent="0.25">
      <c r="A5" s="3" t="s">
        <v>10</v>
      </c>
      <c r="C5" s="3">
        <v>89</v>
      </c>
      <c r="E5" s="3">
        <v>97</v>
      </c>
      <c r="G5" s="3" t="s">
        <v>22</v>
      </c>
    </row>
    <row r="6" spans="1:7" ht="15.75" customHeight="1" x14ac:dyDescent="0.25">
      <c r="A6" s="3" t="s">
        <v>13</v>
      </c>
      <c r="C6" s="3">
        <v>101</v>
      </c>
      <c r="E6" s="3">
        <v>97</v>
      </c>
      <c r="G6" s="3">
        <f>3.2</f>
        <v>3.2</v>
      </c>
    </row>
    <row r="7" spans="1:7" ht="12.5" x14ac:dyDescent="0.25">
      <c r="A7" s="3" t="s">
        <v>15</v>
      </c>
      <c r="C7" s="3">
        <v>97</v>
      </c>
      <c r="E7" s="3">
        <v>101</v>
      </c>
      <c r="G7" s="3" t="s">
        <v>23</v>
      </c>
    </row>
    <row r="8" spans="1:7" ht="12.5" x14ac:dyDescent="0.25">
      <c r="A8" s="3" t="s">
        <v>17</v>
      </c>
      <c r="C8" s="2">
        <v>13934</v>
      </c>
      <c r="E8" s="2">
        <v>12981</v>
      </c>
      <c r="G8" s="3">
        <f>7.3</f>
        <v>7.3</v>
      </c>
    </row>
    <row r="9" spans="1:7" ht="12.5" x14ac:dyDescent="0.25">
      <c r="A9" s="3" t="s">
        <v>19</v>
      </c>
      <c r="C9" s="2">
        <v>1506</v>
      </c>
      <c r="E9" s="2">
        <v>1207</v>
      </c>
      <c r="G9" s="3">
        <f>24.8</f>
        <v>24.8</v>
      </c>
    </row>
    <row r="10" spans="1:7" ht="12.5" x14ac:dyDescent="0.25">
      <c r="A10" s="3" t="s">
        <v>21</v>
      </c>
      <c r="C10" s="3">
        <v>10.8</v>
      </c>
      <c r="E10" s="3">
        <v>9.3000000000000007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0F0EA-7AF4-44F0-A94A-8454108F128E}">
  <sheetPr>
    <outlinePr summaryBelow="0" summaryRight="0"/>
  </sheetPr>
  <dimension ref="A1:G10"/>
  <sheetViews>
    <sheetView zoomScale="50" zoomScaleNormal="50" workbookViewId="0">
      <selection activeCell="A6" sqref="A6:XFD6"/>
    </sheetView>
  </sheetViews>
  <sheetFormatPr defaultColWidth="14.453125" defaultRowHeight="15.75" customHeight="1" x14ac:dyDescent="0.25"/>
  <cols>
    <col min="9" max="9" width="20.453125" customWidth="1"/>
  </cols>
  <sheetData>
    <row r="1" spans="1:7" ht="15.75" customHeight="1" x14ac:dyDescent="0.25">
      <c r="A1" s="3" t="s">
        <v>24</v>
      </c>
      <c r="B1" s="3"/>
      <c r="C1" s="3"/>
      <c r="D1" s="3"/>
      <c r="E1" s="3"/>
      <c r="F1" s="3"/>
      <c r="G1" s="3"/>
    </row>
    <row r="2" spans="1:7" ht="15.75" customHeight="1" x14ac:dyDescent="0.25">
      <c r="C2" s="3">
        <v>2018</v>
      </c>
      <c r="E2" s="3">
        <v>2017</v>
      </c>
      <c r="G2" s="3" t="s">
        <v>9</v>
      </c>
    </row>
    <row r="4" spans="1:7" ht="15.75" customHeight="1" x14ac:dyDescent="0.25">
      <c r="A4" s="3" t="s">
        <v>11</v>
      </c>
      <c r="C4" s="3">
        <v>96</v>
      </c>
      <c r="E4" s="3">
        <v>91</v>
      </c>
      <c r="G4" s="3">
        <f>6.3</f>
        <v>6.3</v>
      </c>
    </row>
    <row r="5" spans="1:7" ht="15.75" customHeight="1" x14ac:dyDescent="0.25">
      <c r="A5" s="3" t="s">
        <v>10</v>
      </c>
      <c r="C5" s="3">
        <v>97</v>
      </c>
      <c r="E5" s="3">
        <v>109</v>
      </c>
      <c r="G5" s="3" t="s">
        <v>25</v>
      </c>
    </row>
    <row r="6" spans="1:7" ht="15.75" customHeight="1" x14ac:dyDescent="0.25">
      <c r="A6" s="3" t="s">
        <v>13</v>
      </c>
      <c r="C6" s="3">
        <v>97</v>
      </c>
      <c r="E6" s="3">
        <v>92</v>
      </c>
      <c r="G6" s="3">
        <f>6.1</f>
        <v>6.1</v>
      </c>
    </row>
    <row r="7" spans="1:7" ht="12.5" x14ac:dyDescent="0.25">
      <c r="A7" s="3" t="s">
        <v>15</v>
      </c>
      <c r="C7" s="3">
        <v>101</v>
      </c>
      <c r="E7" s="3">
        <v>96</v>
      </c>
      <c r="G7" s="3">
        <f>5.8</f>
        <v>5.8</v>
      </c>
    </row>
    <row r="8" spans="1:7" ht="12.5" x14ac:dyDescent="0.25">
      <c r="A8" s="3" t="s">
        <v>17</v>
      </c>
      <c r="C8" s="2">
        <v>13360</v>
      </c>
      <c r="E8" s="2">
        <v>12789</v>
      </c>
      <c r="G8" s="3">
        <f>4.5</f>
        <v>4.5</v>
      </c>
    </row>
    <row r="9" spans="1:7" ht="12.5" x14ac:dyDescent="0.25">
      <c r="A9" s="3" t="s">
        <v>19</v>
      </c>
      <c r="C9" s="2">
        <v>1346</v>
      </c>
      <c r="E9" s="2">
        <v>1289</v>
      </c>
      <c r="G9" s="3">
        <f>4.4</f>
        <v>4.4000000000000004</v>
      </c>
    </row>
    <row r="10" spans="1:7" ht="12.5" x14ac:dyDescent="0.25">
      <c r="A10" s="3" t="s">
        <v>21</v>
      </c>
      <c r="C10" s="3">
        <v>10.1</v>
      </c>
      <c r="E10" s="3">
        <v>10.1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99AD3-F24F-42B4-ACF2-8438F52C3D9E}">
  <sheetPr>
    <outlinePr summaryBelow="0" summaryRight="0"/>
  </sheetPr>
  <dimension ref="A1:H14"/>
  <sheetViews>
    <sheetView zoomScale="50" zoomScaleNormal="50" workbookViewId="0">
      <selection activeCell="A6" sqref="A6:XFD6"/>
    </sheetView>
  </sheetViews>
  <sheetFormatPr defaultColWidth="14.453125" defaultRowHeight="15.75" customHeight="1" x14ac:dyDescent="0.25"/>
  <cols>
    <col min="1" max="8" width="14.453125" style="5"/>
    <col min="9" max="9" width="20.453125" style="5" customWidth="1"/>
    <col min="10" max="16384" width="14.453125" style="5"/>
  </cols>
  <sheetData>
    <row r="1" spans="1:8" ht="15.75" customHeight="1" x14ac:dyDescent="0.25">
      <c r="A1" s="9" t="s">
        <v>24</v>
      </c>
      <c r="B1" s="4"/>
      <c r="C1" s="4"/>
      <c r="D1" s="4"/>
      <c r="E1" s="4"/>
      <c r="F1" s="4"/>
      <c r="G1" s="4"/>
      <c r="H1" s="4"/>
    </row>
    <row r="2" spans="1:8" ht="15.75" customHeight="1" x14ac:dyDescent="0.25">
      <c r="A2" s="4"/>
      <c r="B2" s="4"/>
      <c r="C2" s="6">
        <v>2017</v>
      </c>
      <c r="D2" s="4"/>
      <c r="E2" s="6">
        <v>2016</v>
      </c>
      <c r="F2" s="4"/>
      <c r="G2" s="4" t="s">
        <v>9</v>
      </c>
      <c r="H2" s="4"/>
    </row>
    <row r="3" spans="1:8" ht="15.75" customHeight="1" x14ac:dyDescent="0.25">
      <c r="A3" s="4"/>
      <c r="B3" s="4"/>
      <c r="C3" s="4"/>
      <c r="D3" s="4"/>
      <c r="E3" s="4"/>
      <c r="F3" s="4"/>
      <c r="G3" s="4"/>
      <c r="H3" s="4"/>
    </row>
    <row r="4" spans="1:8" ht="15.75" customHeight="1" x14ac:dyDescent="0.25">
      <c r="A4" s="4" t="s">
        <v>11</v>
      </c>
      <c r="B4" s="4"/>
      <c r="C4" s="6">
        <v>91</v>
      </c>
      <c r="D4" s="4"/>
      <c r="E4" s="6">
        <v>81</v>
      </c>
      <c r="F4" s="4"/>
      <c r="G4" s="6">
        <v>11.6</v>
      </c>
      <c r="H4" s="4"/>
    </row>
    <row r="5" spans="1:8" ht="15.75" customHeight="1" x14ac:dyDescent="0.25">
      <c r="A5" s="9" t="s">
        <v>10</v>
      </c>
      <c r="B5" s="4"/>
      <c r="C5" s="6">
        <v>109</v>
      </c>
      <c r="D5" s="4"/>
      <c r="E5" s="6">
        <v>86</v>
      </c>
      <c r="F5" s="4"/>
      <c r="G5" s="6">
        <v>27.9</v>
      </c>
      <c r="H5" s="4"/>
    </row>
    <row r="6" spans="1:8" ht="15.75" customHeight="1" x14ac:dyDescent="0.25">
      <c r="A6" s="4" t="s">
        <v>13</v>
      </c>
      <c r="B6" s="4"/>
      <c r="C6" s="6">
        <v>92</v>
      </c>
      <c r="D6" s="4"/>
      <c r="E6" s="6">
        <v>83</v>
      </c>
      <c r="F6" s="4"/>
      <c r="G6" s="6">
        <v>11.3</v>
      </c>
      <c r="H6" s="4"/>
    </row>
    <row r="7" spans="1:8" ht="12.5" x14ac:dyDescent="0.25">
      <c r="A7" s="4" t="s">
        <v>15</v>
      </c>
      <c r="B7" s="4"/>
      <c r="C7" s="6">
        <v>96</v>
      </c>
      <c r="D7" s="4"/>
      <c r="E7" s="6">
        <v>84</v>
      </c>
      <c r="F7" s="4"/>
      <c r="G7" s="6">
        <v>14.1</v>
      </c>
      <c r="H7" s="4"/>
    </row>
    <row r="8" spans="1:8" ht="12.5" x14ac:dyDescent="0.25">
      <c r="A8" s="9" t="s">
        <v>17</v>
      </c>
      <c r="B8" s="4"/>
      <c r="C8" s="7">
        <v>12789</v>
      </c>
      <c r="D8" s="4"/>
      <c r="E8" s="7">
        <v>11303</v>
      </c>
      <c r="F8" s="4"/>
      <c r="G8" s="6">
        <v>13.1</v>
      </c>
      <c r="H8" s="4"/>
    </row>
    <row r="9" spans="1:8" ht="12.5" x14ac:dyDescent="0.25">
      <c r="A9" s="9" t="s">
        <v>26</v>
      </c>
      <c r="B9" s="4"/>
      <c r="C9" s="7">
        <v>1289</v>
      </c>
      <c r="D9" s="4"/>
      <c r="E9" s="7">
        <v>1072</v>
      </c>
      <c r="F9" s="4"/>
      <c r="G9" s="6">
        <v>20.3</v>
      </c>
      <c r="H9" s="4"/>
    </row>
    <row r="10" spans="1:8" ht="12.5" x14ac:dyDescent="0.25">
      <c r="A10" s="9" t="s">
        <v>27</v>
      </c>
      <c r="B10" s="4"/>
      <c r="C10" s="6">
        <v>10.1</v>
      </c>
      <c r="D10" s="4"/>
      <c r="E10" s="6">
        <v>9.5</v>
      </c>
      <c r="F10" s="4"/>
      <c r="G10" s="4"/>
      <c r="H10" s="4"/>
    </row>
    <row r="11" spans="1:8" ht="12.5" x14ac:dyDescent="0.25">
      <c r="A11" s="4"/>
      <c r="B11" s="4"/>
      <c r="C11" s="4"/>
      <c r="D11" s="4"/>
      <c r="E11" s="4"/>
      <c r="F11" s="4"/>
      <c r="G11" s="4"/>
      <c r="H11" s="4"/>
    </row>
    <row r="12" spans="1:8" ht="15.75" customHeight="1" x14ac:dyDescent="0.25">
      <c r="A12" s="4"/>
      <c r="B12" s="4"/>
      <c r="C12" s="4"/>
      <c r="D12" s="4"/>
      <c r="E12" s="4"/>
      <c r="F12" s="4"/>
      <c r="G12" s="4"/>
      <c r="H12" s="4"/>
    </row>
    <row r="13" spans="1:8" ht="15.75" customHeight="1" x14ac:dyDescent="0.25">
      <c r="A13" s="4"/>
      <c r="B13" s="4"/>
      <c r="C13" s="4"/>
      <c r="D13" s="4"/>
      <c r="E13" s="4"/>
      <c r="F13" s="4"/>
      <c r="G13" s="4"/>
      <c r="H13" s="4"/>
    </row>
    <row r="14" spans="1:8" ht="15.75" customHeight="1" x14ac:dyDescent="0.25">
      <c r="A14" s="4"/>
      <c r="B14" s="4"/>
      <c r="C14" s="4"/>
      <c r="D14" s="4"/>
      <c r="E14" s="4"/>
      <c r="F14" s="4"/>
      <c r="G14" s="4"/>
      <c r="H14" s="4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957BD-2E95-4360-9569-50A73BE1CFF9}">
  <sheetPr>
    <outlinePr summaryBelow="0" summaryRight="0"/>
  </sheetPr>
  <dimension ref="A1:G10"/>
  <sheetViews>
    <sheetView zoomScale="50" zoomScaleNormal="50" workbookViewId="0">
      <selection activeCell="A6" sqref="A6:XFD6"/>
    </sheetView>
  </sheetViews>
  <sheetFormatPr defaultColWidth="14.453125" defaultRowHeight="15.75" customHeight="1" x14ac:dyDescent="0.25"/>
  <cols>
    <col min="9" max="9" width="20.453125" customWidth="1"/>
  </cols>
  <sheetData>
    <row r="1" spans="1:7" ht="15.75" customHeight="1" x14ac:dyDescent="0.25">
      <c r="A1" s="3" t="s">
        <v>24</v>
      </c>
      <c r="B1" s="3"/>
      <c r="C1" s="3"/>
      <c r="D1" s="3"/>
      <c r="E1" s="3"/>
      <c r="F1" s="3"/>
      <c r="G1" s="3"/>
    </row>
    <row r="2" spans="1:7" ht="15.75" customHeight="1" x14ac:dyDescent="0.25">
      <c r="C2" s="3">
        <v>2016</v>
      </c>
      <c r="E2" s="3">
        <v>2015</v>
      </c>
      <c r="G2" s="3" t="s">
        <v>9</v>
      </c>
    </row>
    <row r="4" spans="1:7" ht="15.75" customHeight="1" x14ac:dyDescent="0.25">
      <c r="A4" s="3" t="s">
        <v>11</v>
      </c>
      <c r="C4" s="3">
        <v>81</v>
      </c>
      <c r="E4" s="3">
        <v>77</v>
      </c>
      <c r="G4" s="3">
        <f>6.2</f>
        <v>6.2</v>
      </c>
    </row>
    <row r="5" spans="1:7" ht="15.75" customHeight="1" x14ac:dyDescent="0.25">
      <c r="A5" s="3" t="s">
        <v>10</v>
      </c>
      <c r="C5" s="3">
        <v>86</v>
      </c>
      <c r="E5" s="3">
        <v>77</v>
      </c>
      <c r="G5" s="3">
        <f>10.9</f>
        <v>10.9</v>
      </c>
    </row>
    <row r="6" spans="1:7" ht="15.75" customHeight="1" x14ac:dyDescent="0.25">
      <c r="A6" s="3" t="s">
        <v>13</v>
      </c>
      <c r="C6" s="3">
        <v>83</v>
      </c>
      <c r="E6" s="3">
        <v>78</v>
      </c>
      <c r="G6" s="3">
        <f>6.3</f>
        <v>6.3</v>
      </c>
    </row>
    <row r="7" spans="1:7" ht="12.5" x14ac:dyDescent="0.25">
      <c r="A7" s="3" t="s">
        <v>15</v>
      </c>
      <c r="C7" s="3">
        <v>84</v>
      </c>
      <c r="E7" s="3">
        <v>79</v>
      </c>
      <c r="G7" s="3">
        <f>5.8</f>
        <v>5.8</v>
      </c>
    </row>
    <row r="8" spans="1:7" ht="12.5" x14ac:dyDescent="0.25">
      <c r="A8" s="3" t="s">
        <v>17</v>
      </c>
      <c r="C8" s="2">
        <v>11303</v>
      </c>
      <c r="E8" s="2">
        <v>10479</v>
      </c>
      <c r="G8" s="3">
        <f>7.9</f>
        <v>7.9</v>
      </c>
    </row>
    <row r="9" spans="1:7" ht="12.5" x14ac:dyDescent="0.25">
      <c r="A9" s="3" t="s">
        <v>28</v>
      </c>
      <c r="C9" s="2">
        <v>1072</v>
      </c>
      <c r="E9" s="2">
        <v>1027</v>
      </c>
      <c r="G9" s="3">
        <f>4.4</f>
        <v>4.4000000000000004</v>
      </c>
    </row>
    <row r="10" spans="1:7" ht="12.5" x14ac:dyDescent="0.25">
      <c r="A10" s="3" t="s">
        <v>27</v>
      </c>
      <c r="C10" s="3">
        <v>9.5</v>
      </c>
      <c r="E10" s="3">
        <v>9.8000000000000007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D80BD-130F-43F2-982F-F7F2F198104D}">
  <sheetPr>
    <outlinePr summaryBelow="0" summaryRight="0"/>
  </sheetPr>
  <dimension ref="A1:G10"/>
  <sheetViews>
    <sheetView zoomScale="50" zoomScaleNormal="50" workbookViewId="0">
      <selection activeCell="A6" sqref="A6:XFD6"/>
    </sheetView>
  </sheetViews>
  <sheetFormatPr defaultColWidth="14.453125" defaultRowHeight="15.75" customHeight="1" x14ac:dyDescent="0.25"/>
  <cols>
    <col min="9" max="9" width="20.453125" customWidth="1"/>
  </cols>
  <sheetData>
    <row r="1" spans="1:7" ht="15.75" customHeight="1" x14ac:dyDescent="0.25">
      <c r="A1" s="3" t="s">
        <v>24</v>
      </c>
    </row>
    <row r="2" spans="1:7" ht="15.75" customHeight="1" x14ac:dyDescent="0.25">
      <c r="C2" s="3">
        <v>2015</v>
      </c>
      <c r="E2" s="3">
        <v>2014</v>
      </c>
      <c r="G2" s="3" t="s">
        <v>9</v>
      </c>
    </row>
    <row r="4" spans="1:7" ht="15.75" customHeight="1" x14ac:dyDescent="0.25">
      <c r="A4" s="3" t="s">
        <v>11</v>
      </c>
      <c r="C4" s="3">
        <v>77</v>
      </c>
      <c r="E4" s="3">
        <v>80</v>
      </c>
      <c r="G4" s="3" t="s">
        <v>30</v>
      </c>
    </row>
    <row r="5" spans="1:7" ht="15.75" customHeight="1" x14ac:dyDescent="0.25">
      <c r="A5" s="3" t="s">
        <v>10</v>
      </c>
      <c r="C5" s="3">
        <v>77</v>
      </c>
      <c r="E5" s="3">
        <v>83</v>
      </c>
      <c r="G5" s="3" t="s">
        <v>29</v>
      </c>
    </row>
    <row r="6" spans="1:7" ht="15.75" customHeight="1" x14ac:dyDescent="0.25">
      <c r="A6" s="3" t="s">
        <v>13</v>
      </c>
      <c r="C6" s="3">
        <v>78</v>
      </c>
      <c r="E6" s="3">
        <v>80</v>
      </c>
      <c r="G6" s="3" t="s">
        <v>31</v>
      </c>
    </row>
    <row r="7" spans="1:7" ht="15.75" customHeight="1" x14ac:dyDescent="0.25">
      <c r="A7" s="3" t="s">
        <v>15</v>
      </c>
      <c r="C7" s="3">
        <v>79</v>
      </c>
      <c r="E7" s="3">
        <v>82</v>
      </c>
      <c r="G7" s="3" t="s">
        <v>32</v>
      </c>
    </row>
    <row r="8" spans="1:7" ht="12.5" x14ac:dyDescent="0.25">
      <c r="A8" s="3" t="s">
        <v>17</v>
      </c>
      <c r="C8" s="2">
        <v>10479</v>
      </c>
      <c r="E8" s="2">
        <v>10381</v>
      </c>
      <c r="G8" s="3">
        <f>0.9</f>
        <v>0.9</v>
      </c>
    </row>
    <row r="9" spans="1:7" ht="12.5" x14ac:dyDescent="0.25">
      <c r="A9" s="3" t="s">
        <v>19</v>
      </c>
      <c r="C9" s="2">
        <v>1027</v>
      </c>
      <c r="E9" s="3">
        <v>955</v>
      </c>
      <c r="G9" s="3">
        <f>7.5</f>
        <v>7.5</v>
      </c>
    </row>
    <row r="10" spans="1:7" ht="12.5" x14ac:dyDescent="0.25">
      <c r="A10" s="3" t="s">
        <v>27</v>
      </c>
      <c r="C10" s="3">
        <v>9.8000000000000007</v>
      </c>
      <c r="E10" s="3">
        <v>9.1999999999999993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3C393-8AE3-4D40-958A-31F85766F415}">
  <sheetPr>
    <outlinePr summaryBelow="0" summaryRight="0"/>
  </sheetPr>
  <dimension ref="A1:G10"/>
  <sheetViews>
    <sheetView zoomScale="50" zoomScaleNormal="50" workbookViewId="0">
      <selection activeCell="A6" sqref="A6:XFD6"/>
    </sheetView>
  </sheetViews>
  <sheetFormatPr defaultColWidth="14.453125" defaultRowHeight="15.75" customHeight="1" x14ac:dyDescent="0.25"/>
  <cols>
    <col min="9" max="9" width="20.453125" customWidth="1"/>
  </cols>
  <sheetData>
    <row r="1" spans="1:7" ht="15.75" customHeight="1" x14ac:dyDescent="0.25">
      <c r="A1" s="3" t="s">
        <v>24</v>
      </c>
    </row>
    <row r="2" spans="1:7" ht="15.75" customHeight="1" x14ac:dyDescent="0.25">
      <c r="C2" s="3">
        <v>2014</v>
      </c>
      <c r="E2" s="3">
        <v>2013</v>
      </c>
      <c r="G2" s="3" t="s">
        <v>9</v>
      </c>
    </row>
    <row r="4" spans="1:7" ht="15.75" customHeight="1" x14ac:dyDescent="0.25">
      <c r="A4" s="3" t="s">
        <v>11</v>
      </c>
      <c r="C4" s="3">
        <v>80</v>
      </c>
      <c r="E4" s="3">
        <v>80</v>
      </c>
      <c r="G4" s="3" t="s">
        <v>33</v>
      </c>
    </row>
    <row r="5" spans="1:7" ht="15.75" customHeight="1" x14ac:dyDescent="0.25">
      <c r="A5" s="3" t="s">
        <v>10</v>
      </c>
      <c r="C5" s="3">
        <v>83</v>
      </c>
      <c r="E5" s="3">
        <v>81</v>
      </c>
      <c r="G5" s="3">
        <f>2.5</f>
        <v>2.5</v>
      </c>
    </row>
    <row r="6" spans="1:7" ht="15.75" customHeight="1" x14ac:dyDescent="0.25">
      <c r="A6" s="3" t="s">
        <v>13</v>
      </c>
      <c r="C6" s="3">
        <v>80</v>
      </c>
      <c r="E6" s="3">
        <v>80</v>
      </c>
      <c r="G6" s="3" t="s">
        <v>33</v>
      </c>
    </row>
    <row r="7" spans="1:7" ht="12.5" x14ac:dyDescent="0.25">
      <c r="A7" s="3" t="s">
        <v>15</v>
      </c>
      <c r="C7" s="3">
        <v>82</v>
      </c>
      <c r="E7" s="3">
        <v>83</v>
      </c>
      <c r="G7" s="3" t="s">
        <v>33</v>
      </c>
    </row>
    <row r="8" spans="1:7" ht="12.5" x14ac:dyDescent="0.25">
      <c r="A8" s="3" t="s">
        <v>17</v>
      </c>
      <c r="C8" s="2">
        <v>10381</v>
      </c>
      <c r="E8" s="2">
        <v>10360</v>
      </c>
      <c r="G8" s="3">
        <f>0.2</f>
        <v>0.2</v>
      </c>
    </row>
    <row r="9" spans="1:7" ht="12.5" x14ac:dyDescent="0.25">
      <c r="A9" s="3" t="s">
        <v>34</v>
      </c>
      <c r="C9" s="3">
        <v>955</v>
      </c>
      <c r="E9" s="3">
        <v>974</v>
      </c>
      <c r="G9" s="3" t="s">
        <v>35</v>
      </c>
    </row>
    <row r="10" spans="1:7" ht="12.5" x14ac:dyDescent="0.25">
      <c r="A10" s="3" t="s">
        <v>27</v>
      </c>
      <c r="C10" s="3">
        <v>9.1999999999999993</v>
      </c>
      <c r="E10" s="3">
        <v>9.4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4A578-24D5-437B-A01A-16EFE137F5ED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F55A3-1E93-43A6-BBB7-3FF45E9EC83E}">
  <sheetPr>
    <outlinePr summaryBelow="0" summaryRight="0"/>
  </sheetPr>
  <dimension ref="A1:G10"/>
  <sheetViews>
    <sheetView zoomScale="50" zoomScaleNormal="50" workbookViewId="0">
      <selection activeCell="A6" sqref="A6:XFD6"/>
    </sheetView>
  </sheetViews>
  <sheetFormatPr defaultColWidth="14.453125" defaultRowHeight="15.75" customHeight="1" x14ac:dyDescent="0.25"/>
  <cols>
    <col min="9" max="9" width="20.453125" customWidth="1"/>
  </cols>
  <sheetData>
    <row r="1" spans="1:7" ht="15.75" customHeight="1" x14ac:dyDescent="0.25">
      <c r="A1" s="3" t="s">
        <v>24</v>
      </c>
    </row>
    <row r="2" spans="1:7" ht="15.75" customHeight="1" x14ac:dyDescent="0.25">
      <c r="C2" s="3">
        <v>2013</v>
      </c>
      <c r="E2" s="3">
        <v>2012</v>
      </c>
      <c r="G2" s="3" t="s">
        <v>9</v>
      </c>
    </row>
    <row r="3" spans="1:7" ht="15.75" customHeight="1" x14ac:dyDescent="0.25">
      <c r="C3" s="3"/>
      <c r="E3" s="3"/>
      <c r="G3" s="3"/>
    </row>
    <row r="4" spans="1:7" ht="15.75" customHeight="1" x14ac:dyDescent="0.25">
      <c r="A4" s="3" t="s">
        <v>11</v>
      </c>
      <c r="C4" s="3">
        <v>80</v>
      </c>
      <c r="E4" s="3">
        <v>67</v>
      </c>
      <c r="G4" s="3">
        <f t="shared" ref="G4:G6" si="0">19.4</f>
        <v>19.399999999999999</v>
      </c>
    </row>
    <row r="5" spans="1:7" ht="15.75" customHeight="1" x14ac:dyDescent="0.25">
      <c r="A5" s="3" t="s">
        <v>10</v>
      </c>
      <c r="C5" s="3">
        <v>81</v>
      </c>
      <c r="E5" s="3">
        <v>72</v>
      </c>
      <c r="G5" s="3">
        <f>12.5</f>
        <v>12.5</v>
      </c>
    </row>
    <row r="6" spans="1:7" ht="15.75" customHeight="1" x14ac:dyDescent="0.25">
      <c r="A6" s="3" t="s">
        <v>13</v>
      </c>
      <c r="C6" s="3">
        <v>80</v>
      </c>
      <c r="E6" s="3">
        <v>67</v>
      </c>
      <c r="G6" s="3">
        <f t="shared" si="0"/>
        <v>19.399999999999999</v>
      </c>
    </row>
    <row r="7" spans="1:7" ht="12.5" x14ac:dyDescent="0.25">
      <c r="A7" s="3" t="s">
        <v>15</v>
      </c>
      <c r="C7" s="3">
        <v>83</v>
      </c>
      <c r="E7" s="3">
        <v>67</v>
      </c>
      <c r="G7" s="3">
        <f>23.8</f>
        <v>23.8</v>
      </c>
    </row>
    <row r="8" spans="1:7" ht="12.5" x14ac:dyDescent="0.25">
      <c r="A8" s="3" t="s">
        <v>17</v>
      </c>
      <c r="C8" s="2">
        <v>10360</v>
      </c>
      <c r="E8" s="2">
        <v>9314</v>
      </c>
      <c r="G8" s="3">
        <f>11.2</f>
        <v>11.2</v>
      </c>
    </row>
    <row r="9" spans="1:7" ht="12.5" x14ac:dyDescent="0.25">
      <c r="A9" s="3" t="s">
        <v>34</v>
      </c>
      <c r="C9" s="3">
        <v>974</v>
      </c>
      <c r="E9" s="3">
        <v>930</v>
      </c>
      <c r="G9" s="3">
        <f>4.7</f>
        <v>4.7</v>
      </c>
    </row>
    <row r="10" spans="1:7" ht="12.5" x14ac:dyDescent="0.25">
      <c r="A10" s="3" t="s">
        <v>27</v>
      </c>
      <c r="C10" s="3">
        <v>9.4</v>
      </c>
      <c r="E10" s="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CA7FE-D6AA-49D9-BB63-3D01AE7D068E}">
  <sheetPr>
    <outlinePr summaryBelow="0" summaryRight="0"/>
  </sheetPr>
  <dimension ref="A1:G10"/>
  <sheetViews>
    <sheetView zoomScale="50" zoomScaleNormal="50" workbookViewId="0">
      <selection activeCell="H24" sqref="H24"/>
    </sheetView>
  </sheetViews>
  <sheetFormatPr defaultColWidth="14.453125" defaultRowHeight="15.75" customHeight="1" x14ac:dyDescent="0.25"/>
  <cols>
    <col min="9" max="9" width="20.453125" customWidth="1"/>
  </cols>
  <sheetData>
    <row r="1" spans="1:7" ht="15.75" customHeight="1" x14ac:dyDescent="0.25">
      <c r="A1" s="3" t="s">
        <v>24</v>
      </c>
    </row>
    <row r="2" spans="1:7" ht="15.75" customHeight="1" x14ac:dyDescent="0.25">
      <c r="C2" s="3">
        <v>2012</v>
      </c>
      <c r="E2" s="3">
        <v>2011</v>
      </c>
      <c r="G2" s="3" t="s">
        <v>9</v>
      </c>
    </row>
    <row r="3" spans="1:7" ht="15.75" customHeight="1" x14ac:dyDescent="0.25">
      <c r="C3" s="3"/>
      <c r="E3" s="3"/>
      <c r="G3" s="3"/>
    </row>
    <row r="4" spans="1:7" ht="15.75" customHeight="1" x14ac:dyDescent="0.25">
      <c r="A4" s="3" t="s">
        <v>11</v>
      </c>
      <c r="C4" s="3">
        <v>67</v>
      </c>
      <c r="E4" s="3">
        <v>80</v>
      </c>
      <c r="G4" s="3" t="s">
        <v>37</v>
      </c>
    </row>
    <row r="5" spans="1:7" ht="15.75" customHeight="1" x14ac:dyDescent="0.25">
      <c r="A5" s="3" t="s">
        <v>10</v>
      </c>
      <c r="C5" s="3">
        <v>72</v>
      </c>
      <c r="E5" s="3">
        <v>77</v>
      </c>
      <c r="G5" s="3" t="s">
        <v>36</v>
      </c>
    </row>
    <row r="6" spans="1:7" ht="15.75" customHeight="1" x14ac:dyDescent="0.25">
      <c r="A6" s="3" t="s">
        <v>13</v>
      </c>
      <c r="C6" s="3">
        <v>67</v>
      </c>
      <c r="E6" s="3">
        <v>80</v>
      </c>
      <c r="G6" s="3" t="s">
        <v>37</v>
      </c>
    </row>
    <row r="7" spans="1:7" ht="15.75" customHeight="1" x14ac:dyDescent="0.25">
      <c r="A7" s="3" t="s">
        <v>15</v>
      </c>
      <c r="C7" s="3">
        <v>67</v>
      </c>
      <c r="E7" s="3">
        <v>84</v>
      </c>
      <c r="G7" s="3" t="s">
        <v>38</v>
      </c>
    </row>
    <row r="8" spans="1:7" ht="15.75" customHeight="1" x14ac:dyDescent="0.25">
      <c r="A8" s="3" t="s">
        <v>17</v>
      </c>
      <c r="C8" s="2">
        <v>9314</v>
      </c>
      <c r="E8" s="2">
        <v>10064</v>
      </c>
      <c r="G8" s="3" t="s">
        <v>39</v>
      </c>
    </row>
    <row r="9" spans="1:7" ht="12.5" x14ac:dyDescent="0.25">
      <c r="A9" s="3" t="s">
        <v>34</v>
      </c>
      <c r="C9" s="3">
        <v>930</v>
      </c>
      <c r="E9" s="2">
        <v>1372</v>
      </c>
      <c r="G9" s="3" t="s">
        <v>40</v>
      </c>
    </row>
    <row r="10" spans="1:7" ht="12.5" x14ac:dyDescent="0.25">
      <c r="A10" s="3" t="s">
        <v>27</v>
      </c>
      <c r="C10" s="3">
        <v>10</v>
      </c>
      <c r="E10" s="3">
        <v>13.6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CAA71-F2D7-4312-B62C-012B8C2BC6FC}">
  <sheetPr>
    <outlinePr summaryBelow="0" summaryRight="0"/>
  </sheetPr>
  <dimension ref="A1:G9"/>
  <sheetViews>
    <sheetView zoomScale="50" zoomScaleNormal="50" workbookViewId="0">
      <selection activeCell="I35" sqref="I35"/>
    </sheetView>
  </sheetViews>
  <sheetFormatPr defaultColWidth="14.453125" defaultRowHeight="15.75" customHeight="1" x14ac:dyDescent="0.25"/>
  <cols>
    <col min="9" max="9" width="20.453125" customWidth="1"/>
  </cols>
  <sheetData>
    <row r="1" spans="1:7" ht="15.75" customHeight="1" x14ac:dyDescent="0.25">
      <c r="A1" s="3" t="s">
        <v>24</v>
      </c>
    </row>
    <row r="2" spans="1:7" ht="15.75" customHeight="1" x14ac:dyDescent="0.25">
      <c r="C2" s="3">
        <v>2011</v>
      </c>
      <c r="E2" s="3">
        <v>2010</v>
      </c>
      <c r="G2" s="3" t="s">
        <v>9</v>
      </c>
    </row>
    <row r="3" spans="1:7" ht="15.75" customHeight="1" x14ac:dyDescent="0.25">
      <c r="C3" s="3"/>
      <c r="E3" s="3"/>
      <c r="G3" s="3"/>
    </row>
    <row r="4" spans="1:7" ht="15.75" customHeight="1" x14ac:dyDescent="0.25">
      <c r="A4" s="3" t="s">
        <v>11</v>
      </c>
      <c r="C4" s="2">
        <v>80108</v>
      </c>
      <c r="E4" s="2">
        <v>63712</v>
      </c>
      <c r="G4" s="3">
        <f t="shared" ref="G4:G5" si="0">25.7</f>
        <v>25.7</v>
      </c>
    </row>
    <row r="5" spans="1:7" ht="15.75" customHeight="1" x14ac:dyDescent="0.25">
      <c r="A5" s="3" t="s">
        <v>13</v>
      </c>
      <c r="C5" s="2">
        <v>80108</v>
      </c>
      <c r="E5" s="2">
        <v>63712</v>
      </c>
      <c r="G5" s="3">
        <f t="shared" si="0"/>
        <v>25.7</v>
      </c>
    </row>
    <row r="6" spans="1:7" ht="15.75" customHeight="1" x14ac:dyDescent="0.25">
      <c r="A6" s="3" t="s">
        <v>15</v>
      </c>
      <c r="C6" s="2">
        <v>84057</v>
      </c>
      <c r="E6" s="2">
        <v>67663</v>
      </c>
      <c r="G6" s="3">
        <f>24.2</f>
        <v>24.2</v>
      </c>
    </row>
    <row r="7" spans="1:7" ht="15.75" customHeight="1" x14ac:dyDescent="0.25">
      <c r="A7" s="3" t="s">
        <v>17</v>
      </c>
      <c r="C7" s="2">
        <v>10064</v>
      </c>
      <c r="E7" s="2">
        <v>8462</v>
      </c>
      <c r="G7" s="3">
        <f>18.9</f>
        <v>18.899999999999999</v>
      </c>
    </row>
    <row r="8" spans="1:7" ht="12.5" x14ac:dyDescent="0.25">
      <c r="A8" s="3" t="s">
        <v>34</v>
      </c>
      <c r="C8" s="2">
        <v>1372</v>
      </c>
      <c r="E8" s="2">
        <v>1342</v>
      </c>
      <c r="G8" s="3">
        <f>2.3</f>
        <v>2.2999999999999998</v>
      </c>
    </row>
    <row r="9" spans="1:7" ht="12.5" x14ac:dyDescent="0.25">
      <c r="A9" s="3" t="s">
        <v>27</v>
      </c>
      <c r="C9" s="3">
        <v>13.6</v>
      </c>
      <c r="E9" s="3">
        <v>15.9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08A17-3B69-4F31-983F-EA5E37CD11FB}">
  <dimension ref="A19:K22"/>
  <sheetViews>
    <sheetView workbookViewId="0">
      <selection activeCell="K22" sqref="A19:K22"/>
    </sheetView>
  </sheetViews>
  <sheetFormatPr defaultRowHeight="12.5" x14ac:dyDescent="0.25"/>
  <sheetData>
    <row r="19" spans="1:11" x14ac:dyDescent="0.25">
      <c r="B19">
        <v>2011</v>
      </c>
      <c r="C19">
        <v>2012</v>
      </c>
      <c r="D19">
        <v>2013</v>
      </c>
      <c r="E19">
        <v>2014</v>
      </c>
      <c r="F19">
        <v>2015</v>
      </c>
      <c r="G19">
        <v>2016</v>
      </c>
      <c r="H19">
        <v>2017</v>
      </c>
      <c r="I19">
        <v>2018</v>
      </c>
      <c r="J19">
        <v>2019</v>
      </c>
      <c r="K19">
        <v>2020</v>
      </c>
    </row>
    <row r="20" spans="1:11" x14ac:dyDescent="0.25">
      <c r="A20" t="s">
        <v>2</v>
      </c>
      <c r="B20" s="32">
        <v>75349</v>
      </c>
      <c r="C20" s="32">
        <v>60647</v>
      </c>
      <c r="D20" s="32">
        <v>75957</v>
      </c>
      <c r="E20" s="32">
        <v>75287</v>
      </c>
      <c r="F20" s="32">
        <v>72382</v>
      </c>
      <c r="G20" s="32">
        <v>75452</v>
      </c>
      <c r="H20" s="32">
        <v>87454</v>
      </c>
      <c r="I20" s="32">
        <v>92679</v>
      </c>
      <c r="J20" s="32">
        <v>89276</v>
      </c>
      <c r="K20" s="32">
        <v>67106</v>
      </c>
    </row>
    <row r="21" spans="1:11" x14ac:dyDescent="0.25">
      <c r="A21" t="s">
        <v>4</v>
      </c>
      <c r="B21" s="32">
        <v>8708</v>
      </c>
      <c r="C21" s="32">
        <v>6283</v>
      </c>
      <c r="D21" s="32">
        <v>6897</v>
      </c>
      <c r="E21" s="32">
        <v>6921</v>
      </c>
      <c r="F21" s="32">
        <v>6964</v>
      </c>
      <c r="G21" s="32">
        <v>8488</v>
      </c>
      <c r="H21" s="32">
        <v>8327</v>
      </c>
      <c r="I21" s="32">
        <v>8696</v>
      </c>
      <c r="J21" s="32">
        <v>7719</v>
      </c>
      <c r="K21" s="32">
        <v>5430</v>
      </c>
    </row>
    <row r="22" spans="1:11" x14ac:dyDescent="0.25">
      <c r="A22" t="s">
        <v>41</v>
      </c>
      <c r="B22" s="32">
        <v>84057</v>
      </c>
      <c r="C22" s="32">
        <v>66930</v>
      </c>
      <c r="D22" s="32">
        <v>82854</v>
      </c>
      <c r="E22" s="32">
        <v>82208</v>
      </c>
      <c r="F22" s="32">
        <v>79346</v>
      </c>
      <c r="G22" s="32">
        <v>83940</v>
      </c>
      <c r="H22" s="32">
        <v>95781</v>
      </c>
      <c r="I22" s="32">
        <v>101375</v>
      </c>
      <c r="J22" s="32">
        <v>96995</v>
      </c>
      <c r="K22" s="32">
        <v>72536</v>
      </c>
    </row>
  </sheetData>
  <dataConsolidate leftLabels="1" topLabels="1">
    <dataRefs count="10">
      <dataRef ref="A1:K7" sheet="2011 (3)"/>
      <dataRef ref="A1:K7" sheet="2012 (3)"/>
      <dataRef ref="A1:K7" sheet="2013 (3)"/>
      <dataRef ref="A1:K7" sheet="2014 (3)"/>
      <dataRef ref="A1:K7" sheet="2015 (3)"/>
      <dataRef ref="A1:K7" sheet="2016 (3)"/>
      <dataRef ref="A1:K7" sheet="2017 (3)"/>
      <dataRef ref="A1:K7" sheet="2018 (3)"/>
      <dataRef ref="A1:K7" sheet="2019 (3)"/>
      <dataRef ref="A1:K7" sheet="2020 (3)"/>
    </dataRefs>
  </dataConsolid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5C7D4-FAB1-4B22-8D66-4C2735CD5FF6}">
  <sheetPr>
    <outlinePr summaryBelow="0" summaryRight="0"/>
  </sheetPr>
  <dimension ref="A1:K25"/>
  <sheetViews>
    <sheetView zoomScaleNormal="100" workbookViewId="0"/>
  </sheetViews>
  <sheetFormatPr defaultColWidth="14.453125" defaultRowHeight="15.75" customHeight="1" x14ac:dyDescent="0.25"/>
  <cols>
    <col min="8" max="8" width="20.453125" customWidth="1"/>
  </cols>
  <sheetData>
    <row r="1" spans="1:11" ht="15.75" customHeight="1" x14ac:dyDescent="0.25">
      <c r="A1" s="3"/>
      <c r="D1" s="3"/>
      <c r="K1" s="3">
        <v>2020</v>
      </c>
    </row>
    <row r="3" spans="1:11" ht="15.75" customHeight="1" x14ac:dyDescent="0.25">
      <c r="A3" s="3" t="s">
        <v>2</v>
      </c>
      <c r="D3" s="2"/>
      <c r="H3" s="3"/>
      <c r="I3" s="17"/>
      <c r="J3" s="3"/>
      <c r="K3" s="2">
        <v>67106</v>
      </c>
    </row>
    <row r="4" spans="1:11" ht="15.75" customHeight="1" x14ac:dyDescent="0.25">
      <c r="A4" s="3" t="s">
        <v>4</v>
      </c>
      <c r="D4" s="2"/>
      <c r="H4" s="3"/>
      <c r="I4" s="17"/>
      <c r="J4" s="3"/>
      <c r="K4" s="2">
        <v>5430</v>
      </c>
    </row>
    <row r="5" spans="1:11" ht="15.75" customHeight="1" x14ac:dyDescent="0.25">
      <c r="A5" s="10" t="s">
        <v>41</v>
      </c>
      <c r="D5" s="2"/>
      <c r="H5" s="3"/>
      <c r="I5" s="17"/>
      <c r="J5" s="3"/>
      <c r="K5" s="2">
        <v>72536</v>
      </c>
    </row>
    <row r="6" spans="1:11" ht="15.75" customHeight="1" x14ac:dyDescent="0.25">
      <c r="H6" s="3"/>
      <c r="I6" s="17"/>
      <c r="J6" s="3"/>
    </row>
    <row r="7" spans="1:11" ht="15.75" customHeight="1" x14ac:dyDescent="0.25">
      <c r="A7" s="3"/>
      <c r="C7" s="3"/>
      <c r="D7" s="3"/>
      <c r="E7" s="3"/>
      <c r="F7" s="3"/>
      <c r="K7" s="3"/>
    </row>
    <row r="8" spans="1:11" ht="15.75" customHeight="1" x14ac:dyDescent="0.25">
      <c r="A8" s="3"/>
      <c r="C8" s="3"/>
      <c r="D8" s="3"/>
      <c r="E8" s="3"/>
      <c r="F8" s="3"/>
      <c r="K8" s="3"/>
    </row>
    <row r="9" spans="1:11" ht="15.75" customHeight="1" x14ac:dyDescent="0.25">
      <c r="A9" s="3"/>
      <c r="C9" s="3"/>
      <c r="D9" s="3"/>
      <c r="E9" s="3"/>
      <c r="F9" s="3"/>
      <c r="K9" s="3"/>
    </row>
    <row r="10" spans="1:11" ht="15.75" customHeight="1" x14ac:dyDescent="0.25">
      <c r="A10" s="3"/>
      <c r="C10" s="3"/>
      <c r="D10" s="3"/>
      <c r="E10" s="3"/>
      <c r="F10" s="3"/>
      <c r="K10" s="3"/>
    </row>
    <row r="11" spans="1:11" ht="15.75" customHeight="1" x14ac:dyDescent="0.25">
      <c r="A11" s="3"/>
      <c r="C11" s="3"/>
      <c r="D11" s="3"/>
      <c r="E11" s="3"/>
      <c r="F11" s="3"/>
      <c r="K11" s="3"/>
    </row>
    <row r="12" spans="1:11" ht="15.75" customHeight="1" x14ac:dyDescent="0.25">
      <c r="A12" s="3"/>
      <c r="C12" s="3"/>
      <c r="D12" s="3"/>
      <c r="E12" s="3"/>
      <c r="F12" s="3"/>
      <c r="K12" s="3"/>
    </row>
    <row r="13" spans="1:11" ht="15.75" customHeight="1" x14ac:dyDescent="0.25">
      <c r="A13" s="3"/>
      <c r="C13" s="3"/>
      <c r="D13" s="3"/>
      <c r="E13" s="3"/>
      <c r="F13" s="3"/>
      <c r="K13" s="3"/>
    </row>
    <row r="14" spans="1:11" ht="15.75" customHeight="1" x14ac:dyDescent="0.25">
      <c r="A14" s="3"/>
      <c r="C14" s="3"/>
      <c r="D14" s="3"/>
      <c r="E14" s="3"/>
      <c r="F14" s="3"/>
      <c r="K14" s="3"/>
    </row>
    <row r="15" spans="1:11" ht="15.75" customHeight="1" x14ac:dyDescent="0.25">
      <c r="A15" s="3"/>
      <c r="C15" s="3"/>
      <c r="D15" s="3"/>
      <c r="E15" s="3"/>
      <c r="F15" s="3"/>
      <c r="K15" s="3"/>
    </row>
    <row r="16" spans="1:11" ht="15.75" customHeight="1" x14ac:dyDescent="0.25">
      <c r="A16" s="3"/>
      <c r="C16" s="3"/>
      <c r="D16" s="3"/>
      <c r="E16" s="3"/>
      <c r="F16" s="3"/>
      <c r="K16" s="3"/>
    </row>
    <row r="17" spans="1:11" ht="15.75" customHeight="1" x14ac:dyDescent="0.25">
      <c r="D17" s="3"/>
      <c r="F17" s="3"/>
      <c r="K17" s="3"/>
    </row>
    <row r="19" spans="1:11" ht="15.75" customHeight="1" x14ac:dyDescent="0.25">
      <c r="A19" s="3"/>
      <c r="D19" s="3"/>
      <c r="F19" s="3"/>
      <c r="K19" s="3"/>
    </row>
    <row r="20" spans="1:11" ht="15.75" customHeight="1" x14ac:dyDescent="0.25">
      <c r="A20" s="3"/>
      <c r="D20" s="3"/>
      <c r="F20" s="3"/>
      <c r="K20" s="3"/>
    </row>
    <row r="21" spans="1:11" ht="12.5" x14ac:dyDescent="0.25">
      <c r="A21" s="3"/>
      <c r="D21" s="3"/>
      <c r="F21" s="3"/>
      <c r="K21" s="3"/>
    </row>
    <row r="22" spans="1:11" ht="12.5" x14ac:dyDescent="0.25">
      <c r="A22" s="3"/>
      <c r="D22" s="3"/>
      <c r="F22" s="3"/>
      <c r="K22" s="3"/>
    </row>
    <row r="23" spans="1:11" ht="12.5" x14ac:dyDescent="0.25">
      <c r="A23" s="3"/>
      <c r="D23" s="2"/>
      <c r="F23" s="3"/>
      <c r="K23" s="2"/>
    </row>
    <row r="24" spans="1:11" ht="12.5" x14ac:dyDescent="0.25">
      <c r="A24" s="3"/>
      <c r="D24" s="2"/>
      <c r="F24" s="3"/>
      <c r="K24" s="3"/>
    </row>
    <row r="25" spans="1:11" ht="12.5" x14ac:dyDescent="0.25">
      <c r="A25" s="3"/>
      <c r="D25" s="3"/>
      <c r="K25" s="3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920DC-D343-48A6-AFB3-330C4731F09E}">
  <sheetPr>
    <outlinePr summaryBelow="0" summaryRight="0"/>
  </sheetPr>
  <dimension ref="A1:K24"/>
  <sheetViews>
    <sheetView zoomScaleNormal="100" workbookViewId="0"/>
  </sheetViews>
  <sheetFormatPr defaultColWidth="14.453125" defaultRowHeight="15.75" customHeight="1" x14ac:dyDescent="0.25"/>
  <cols>
    <col min="8" max="8" width="20.453125" customWidth="1"/>
  </cols>
  <sheetData>
    <row r="1" spans="1:11" ht="15.75" customHeight="1" x14ac:dyDescent="0.25">
      <c r="A1" s="3"/>
      <c r="D1" s="3"/>
      <c r="J1" s="3">
        <v>2019</v>
      </c>
    </row>
    <row r="3" spans="1:11" ht="15.75" customHeight="1" x14ac:dyDescent="0.25">
      <c r="A3" s="3" t="s">
        <v>2</v>
      </c>
      <c r="D3" s="2"/>
      <c r="H3" s="3"/>
      <c r="I3" s="17"/>
      <c r="J3" s="2">
        <v>89276</v>
      </c>
      <c r="K3" s="15"/>
    </row>
    <row r="4" spans="1:11" ht="15.75" customHeight="1" x14ac:dyDescent="0.25">
      <c r="A4" s="3" t="s">
        <v>4</v>
      </c>
      <c r="D4" s="2"/>
      <c r="H4" s="3"/>
      <c r="I4" s="17"/>
      <c r="J4" s="2">
        <v>7719</v>
      </c>
      <c r="K4" s="15"/>
    </row>
    <row r="5" spans="1:11" ht="15.75" customHeight="1" x14ac:dyDescent="0.25">
      <c r="A5" s="10" t="s">
        <v>41</v>
      </c>
      <c r="D5" s="2"/>
      <c r="H5" s="3"/>
      <c r="I5" s="17"/>
      <c r="J5" s="2">
        <v>96995</v>
      </c>
      <c r="K5" s="15"/>
    </row>
    <row r="6" spans="1:11" ht="15.75" customHeight="1" x14ac:dyDescent="0.25">
      <c r="H6" s="3"/>
      <c r="I6" s="17"/>
      <c r="K6" s="15"/>
    </row>
    <row r="15" spans="1:11" ht="15.75" customHeight="1" x14ac:dyDescent="0.25">
      <c r="A15" s="3"/>
      <c r="C15" s="3"/>
      <c r="D15" s="3"/>
      <c r="E15" s="3"/>
      <c r="F15" s="3"/>
      <c r="J15" s="3"/>
    </row>
    <row r="16" spans="1:11" ht="15.75" customHeight="1" x14ac:dyDescent="0.25">
      <c r="D16" s="3"/>
      <c r="F16" s="3"/>
      <c r="J16" s="3"/>
    </row>
    <row r="18" spans="1:10" ht="15.75" customHeight="1" x14ac:dyDescent="0.25">
      <c r="A18" s="3"/>
      <c r="D18" s="3"/>
      <c r="F18" s="3"/>
      <c r="J18" s="3"/>
    </row>
    <row r="19" spans="1:10" ht="15.75" customHeight="1" x14ac:dyDescent="0.25">
      <c r="A19" s="3"/>
      <c r="D19" s="3"/>
      <c r="F19" s="3"/>
      <c r="J19" s="3"/>
    </row>
    <row r="20" spans="1:10" ht="15.75" customHeight="1" x14ac:dyDescent="0.25">
      <c r="A20" s="3"/>
      <c r="D20" s="3"/>
      <c r="F20" s="3"/>
      <c r="J20" s="3"/>
    </row>
    <row r="21" spans="1:10" ht="12.5" x14ac:dyDescent="0.25">
      <c r="A21" s="3"/>
      <c r="D21" s="3"/>
      <c r="F21" s="3"/>
      <c r="J21" s="3"/>
    </row>
    <row r="22" spans="1:10" ht="12.5" x14ac:dyDescent="0.25">
      <c r="A22" s="3"/>
      <c r="D22" s="2"/>
      <c r="F22" s="3"/>
      <c r="J22" s="2"/>
    </row>
    <row r="23" spans="1:10" ht="12.5" x14ac:dyDescent="0.25">
      <c r="A23" s="3"/>
      <c r="D23" s="2"/>
      <c r="F23" s="3"/>
      <c r="J23" s="2"/>
    </row>
    <row r="24" spans="1:10" ht="12.5" x14ac:dyDescent="0.25">
      <c r="A24" s="3"/>
      <c r="D24" s="3"/>
      <c r="J24" s="3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44EFA-F856-4ED6-BF4B-B6A59625B8C7}">
  <sheetPr>
    <outlinePr summaryBelow="0" summaryRight="0"/>
  </sheetPr>
  <dimension ref="A1:K24"/>
  <sheetViews>
    <sheetView zoomScaleNormal="100" workbookViewId="0"/>
  </sheetViews>
  <sheetFormatPr defaultColWidth="14.453125" defaultRowHeight="15.75" customHeight="1" x14ac:dyDescent="0.25"/>
  <cols>
    <col min="8" max="8" width="20.453125" customWidth="1"/>
  </cols>
  <sheetData>
    <row r="1" spans="1:11" ht="15.75" customHeight="1" x14ac:dyDescent="0.25">
      <c r="A1" s="3"/>
      <c r="D1" s="3"/>
      <c r="I1" s="3">
        <v>2018</v>
      </c>
    </row>
    <row r="3" spans="1:11" ht="15.75" customHeight="1" x14ac:dyDescent="0.25">
      <c r="A3" s="3" t="s">
        <v>2</v>
      </c>
      <c r="D3" s="2"/>
      <c r="H3" s="3"/>
      <c r="I3" s="2">
        <v>92679</v>
      </c>
      <c r="J3" s="3"/>
      <c r="K3" s="15"/>
    </row>
    <row r="4" spans="1:11" ht="15.75" customHeight="1" x14ac:dyDescent="0.25">
      <c r="A4" s="3" t="s">
        <v>4</v>
      </c>
      <c r="D4" s="2"/>
      <c r="H4" s="3"/>
      <c r="I4" s="2">
        <v>8696</v>
      </c>
      <c r="J4" s="3"/>
      <c r="K4" s="15"/>
    </row>
    <row r="5" spans="1:11" ht="15.75" customHeight="1" x14ac:dyDescent="0.25">
      <c r="A5" s="10" t="s">
        <v>41</v>
      </c>
      <c r="D5" s="2"/>
      <c r="H5" s="3"/>
      <c r="I5" s="2">
        <v>101375</v>
      </c>
      <c r="J5" s="3"/>
      <c r="K5" s="15"/>
    </row>
    <row r="6" spans="1:11" ht="15.75" customHeight="1" x14ac:dyDescent="0.25">
      <c r="H6" s="3"/>
      <c r="J6" s="3"/>
      <c r="K6" s="15"/>
    </row>
    <row r="15" spans="1:11" ht="15.75" customHeight="1" x14ac:dyDescent="0.25">
      <c r="A15" s="3"/>
      <c r="C15" s="3"/>
      <c r="D15" s="3"/>
      <c r="E15" s="3"/>
      <c r="F15" s="3"/>
      <c r="I15" s="3"/>
    </row>
    <row r="16" spans="1:11" ht="15.75" customHeight="1" x14ac:dyDescent="0.25">
      <c r="D16" s="3"/>
      <c r="F16" s="3"/>
      <c r="I16" s="3"/>
    </row>
    <row r="18" spans="1:9" ht="15.75" customHeight="1" x14ac:dyDescent="0.25">
      <c r="A18" s="3"/>
      <c r="D18" s="3"/>
      <c r="F18" s="3"/>
      <c r="I18" s="3"/>
    </row>
    <row r="19" spans="1:9" ht="15.75" customHeight="1" x14ac:dyDescent="0.25">
      <c r="A19" s="3"/>
      <c r="D19" s="3"/>
      <c r="F19" s="3"/>
      <c r="I19" s="3"/>
    </row>
    <row r="20" spans="1:9" ht="15.75" customHeight="1" x14ac:dyDescent="0.25">
      <c r="A20" s="3"/>
      <c r="D20" s="3"/>
      <c r="F20" s="3"/>
      <c r="I20" s="3"/>
    </row>
    <row r="21" spans="1:9" ht="12.5" x14ac:dyDescent="0.25">
      <c r="A21" s="3"/>
      <c r="D21" s="3"/>
      <c r="F21" s="3"/>
      <c r="I21" s="3"/>
    </row>
    <row r="22" spans="1:9" ht="12.5" x14ac:dyDescent="0.25">
      <c r="A22" s="3"/>
      <c r="D22" s="2"/>
      <c r="F22" s="3"/>
      <c r="I22" s="2"/>
    </row>
    <row r="23" spans="1:9" ht="12.5" x14ac:dyDescent="0.25">
      <c r="A23" s="3"/>
      <c r="D23" s="2"/>
      <c r="F23" s="3"/>
      <c r="I23" s="2"/>
    </row>
    <row r="24" spans="1:9" ht="12.5" x14ac:dyDescent="0.25">
      <c r="A24" s="3"/>
      <c r="D24" s="3"/>
      <c r="I24" s="3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4B564-9AD1-401E-8E3A-8DBF0B1EDD88}">
  <sheetPr>
    <outlinePr summaryBelow="0" summaryRight="0"/>
  </sheetPr>
  <dimension ref="A1:K28"/>
  <sheetViews>
    <sheetView zoomScaleNormal="100" workbookViewId="0"/>
  </sheetViews>
  <sheetFormatPr defaultColWidth="14.453125" defaultRowHeight="15.75" customHeight="1" x14ac:dyDescent="0.25"/>
  <cols>
    <col min="1" max="1" width="14.453125" style="5"/>
    <col min="3" max="16384" width="14.453125" style="5"/>
  </cols>
  <sheetData>
    <row r="1" spans="1:11" ht="15.75" customHeight="1" x14ac:dyDescent="0.25">
      <c r="A1" s="4"/>
      <c r="C1" s="4"/>
      <c r="D1" s="6"/>
      <c r="E1" s="4"/>
      <c r="F1" s="4"/>
      <c r="G1" s="4"/>
      <c r="H1" s="6">
        <v>2017</v>
      </c>
    </row>
    <row r="2" spans="1:11" ht="15.75" customHeight="1" x14ac:dyDescent="0.25">
      <c r="A2" s="4"/>
      <c r="C2" s="4"/>
      <c r="D2" s="4"/>
      <c r="E2" s="4"/>
      <c r="F2" s="4"/>
      <c r="G2" s="4"/>
      <c r="H2" s="4"/>
    </row>
    <row r="3" spans="1:11" ht="15.75" customHeight="1" x14ac:dyDescent="0.25">
      <c r="A3" s="4" t="s">
        <v>2</v>
      </c>
      <c r="C3" s="4"/>
      <c r="D3" s="7"/>
      <c r="E3" s="4"/>
      <c r="F3" s="4"/>
      <c r="G3" s="4"/>
      <c r="H3" s="7">
        <v>87454</v>
      </c>
      <c r="I3" s="18"/>
      <c r="J3" s="8"/>
      <c r="K3" s="16"/>
    </row>
    <row r="4" spans="1:11" ht="15.75" customHeight="1" x14ac:dyDescent="0.25">
      <c r="A4" s="4" t="s">
        <v>4</v>
      </c>
      <c r="C4" s="4"/>
      <c r="D4" s="7"/>
      <c r="E4" s="4"/>
      <c r="F4" s="4"/>
      <c r="G4" s="4"/>
      <c r="H4" s="7">
        <v>8327</v>
      </c>
      <c r="I4" s="18"/>
      <c r="J4" s="8"/>
      <c r="K4" s="16"/>
    </row>
    <row r="5" spans="1:11" ht="15.75" customHeight="1" x14ac:dyDescent="0.25">
      <c r="A5" s="10" t="s">
        <v>41</v>
      </c>
      <c r="C5" s="4"/>
      <c r="D5" s="7"/>
      <c r="E5" s="4"/>
      <c r="F5" s="4"/>
      <c r="G5" s="4"/>
      <c r="H5" s="7">
        <v>95781</v>
      </c>
      <c r="I5" s="18"/>
      <c r="J5" s="8"/>
      <c r="K5" s="16"/>
    </row>
    <row r="6" spans="1:11" ht="15.75" customHeight="1" x14ac:dyDescent="0.25">
      <c r="A6" s="4"/>
      <c r="C6" s="4"/>
      <c r="D6" s="4"/>
      <c r="E6" s="4"/>
      <c r="F6" s="4"/>
      <c r="G6" s="4"/>
      <c r="H6" s="4"/>
      <c r="I6" s="18"/>
      <c r="J6" s="8"/>
      <c r="K6" s="16"/>
    </row>
    <row r="7" spans="1:11" ht="15.75" customHeight="1" x14ac:dyDescent="0.25">
      <c r="A7" s="4"/>
      <c r="C7" s="4"/>
      <c r="D7" s="4"/>
      <c r="E7" s="4"/>
      <c r="F7" s="4"/>
      <c r="G7" s="4"/>
      <c r="H7" s="4"/>
    </row>
    <row r="8" spans="1:11" ht="15.75" customHeight="1" x14ac:dyDescent="0.25">
      <c r="A8" s="4"/>
      <c r="C8" s="4"/>
      <c r="D8" s="4"/>
      <c r="E8" s="4"/>
      <c r="F8" s="4"/>
      <c r="G8" s="4"/>
      <c r="H8" s="4"/>
    </row>
    <row r="9" spans="1:11" ht="15.75" customHeight="1" x14ac:dyDescent="0.25">
      <c r="A9" s="4"/>
      <c r="C9" s="4"/>
      <c r="D9" s="4"/>
      <c r="E9" s="4"/>
      <c r="F9" s="4"/>
      <c r="G9" s="4"/>
      <c r="H9" s="4"/>
    </row>
    <row r="10" spans="1:11" ht="15.75" customHeight="1" x14ac:dyDescent="0.25">
      <c r="A10" s="4"/>
      <c r="C10" s="4"/>
      <c r="D10" s="4"/>
      <c r="E10" s="4"/>
      <c r="F10" s="4"/>
      <c r="G10" s="4"/>
      <c r="H10" s="4"/>
    </row>
    <row r="11" spans="1:11" ht="15.75" customHeight="1" x14ac:dyDescent="0.25">
      <c r="A11" s="4"/>
      <c r="C11" s="4"/>
      <c r="D11" s="4"/>
      <c r="E11" s="4"/>
      <c r="F11" s="4"/>
      <c r="G11" s="4"/>
      <c r="H11" s="4"/>
    </row>
    <row r="12" spans="1:11" ht="15.75" customHeight="1" x14ac:dyDescent="0.25">
      <c r="A12" s="4"/>
      <c r="C12" s="4"/>
      <c r="D12" s="4"/>
      <c r="E12" s="4"/>
      <c r="F12" s="4"/>
      <c r="G12" s="4"/>
      <c r="H12" s="4"/>
    </row>
    <row r="13" spans="1:11" ht="15.75" customHeight="1" x14ac:dyDescent="0.25">
      <c r="A13" s="4"/>
      <c r="C13" s="4"/>
      <c r="D13" s="4"/>
      <c r="E13" s="4"/>
      <c r="F13" s="4"/>
      <c r="G13" s="4"/>
      <c r="H13" s="4"/>
    </row>
    <row r="14" spans="1:11" ht="15.75" customHeight="1" x14ac:dyDescent="0.25">
      <c r="A14" s="4"/>
      <c r="C14" s="4"/>
      <c r="D14" s="4"/>
      <c r="E14" s="4"/>
      <c r="F14" s="4"/>
      <c r="G14" s="4"/>
      <c r="H14" s="4"/>
    </row>
    <row r="15" spans="1:11" ht="15.75" customHeight="1" x14ac:dyDescent="0.25">
      <c r="A15" s="9"/>
      <c r="C15" s="4"/>
      <c r="D15" s="4"/>
      <c r="E15" s="4"/>
      <c r="F15" s="4"/>
      <c r="G15" s="4"/>
      <c r="H15" s="4"/>
    </row>
    <row r="16" spans="1:11" ht="15.75" customHeight="1" x14ac:dyDescent="0.25">
      <c r="A16" s="4"/>
      <c r="C16" s="4"/>
      <c r="D16" s="6"/>
      <c r="E16" s="4"/>
      <c r="F16" s="4"/>
      <c r="G16" s="4"/>
      <c r="H16" s="6"/>
    </row>
    <row r="17" spans="1:8" ht="15.75" customHeight="1" x14ac:dyDescent="0.25">
      <c r="A17" s="4"/>
      <c r="C17" s="4"/>
      <c r="D17" s="4"/>
      <c r="E17" s="4"/>
      <c r="F17" s="4"/>
      <c r="G17" s="4"/>
      <c r="H17" s="4"/>
    </row>
    <row r="18" spans="1:8" ht="15.75" customHeight="1" x14ac:dyDescent="0.25">
      <c r="A18" s="9"/>
      <c r="C18" s="4"/>
      <c r="D18" s="6"/>
      <c r="E18" s="4"/>
      <c r="F18" s="6"/>
      <c r="G18" s="4"/>
      <c r="H18" s="6"/>
    </row>
    <row r="19" spans="1:8" ht="15.75" customHeight="1" x14ac:dyDescent="0.25">
      <c r="A19" s="4"/>
      <c r="C19" s="4"/>
      <c r="D19" s="6"/>
      <c r="E19" s="4"/>
      <c r="F19" s="6"/>
      <c r="G19" s="4"/>
      <c r="H19" s="6"/>
    </row>
    <row r="20" spans="1:8" ht="15.75" customHeight="1" x14ac:dyDescent="0.25">
      <c r="A20" s="4"/>
      <c r="C20" s="4"/>
      <c r="D20" s="6"/>
      <c r="E20" s="4"/>
      <c r="F20" s="6"/>
      <c r="G20" s="4"/>
      <c r="H20" s="6"/>
    </row>
    <row r="21" spans="1:8" ht="12.5" x14ac:dyDescent="0.25">
      <c r="A21" s="4"/>
      <c r="C21" s="4"/>
      <c r="D21" s="6"/>
      <c r="E21" s="4"/>
      <c r="F21" s="6"/>
      <c r="G21" s="4"/>
      <c r="H21" s="6"/>
    </row>
    <row r="22" spans="1:8" ht="12.5" x14ac:dyDescent="0.25">
      <c r="A22" s="9"/>
      <c r="C22" s="4"/>
      <c r="D22" s="7"/>
      <c r="E22" s="4"/>
      <c r="F22" s="6"/>
      <c r="G22" s="4"/>
      <c r="H22" s="7"/>
    </row>
    <row r="23" spans="1:8" ht="12.5" x14ac:dyDescent="0.25">
      <c r="A23" s="9"/>
      <c r="C23" s="4"/>
      <c r="D23" s="7"/>
      <c r="E23" s="4"/>
      <c r="F23" s="6"/>
      <c r="G23" s="4"/>
      <c r="H23" s="7"/>
    </row>
    <row r="24" spans="1:8" ht="12.5" x14ac:dyDescent="0.25">
      <c r="A24" s="9"/>
      <c r="C24" s="4"/>
      <c r="D24" s="6"/>
      <c r="E24" s="4"/>
      <c r="F24" s="4"/>
      <c r="G24" s="4"/>
      <c r="H24" s="6"/>
    </row>
    <row r="25" spans="1:8" ht="12.5" x14ac:dyDescent="0.25">
      <c r="A25" s="4"/>
      <c r="C25" s="4"/>
      <c r="D25" s="4"/>
      <c r="E25" s="4"/>
      <c r="F25" s="4"/>
      <c r="G25" s="4"/>
      <c r="H25" s="4"/>
    </row>
    <row r="26" spans="1:8" ht="15.75" customHeight="1" x14ac:dyDescent="0.25">
      <c r="A26" s="4"/>
      <c r="C26" s="4"/>
      <c r="D26" s="4"/>
      <c r="E26" s="4"/>
      <c r="F26" s="4"/>
      <c r="G26" s="4"/>
      <c r="H26" s="4"/>
    </row>
    <row r="27" spans="1:8" ht="15.75" customHeight="1" x14ac:dyDescent="0.25">
      <c r="A27" s="4"/>
      <c r="C27" s="4"/>
      <c r="D27" s="4"/>
      <c r="E27" s="4"/>
      <c r="F27" s="4"/>
      <c r="G27" s="4"/>
      <c r="H27" s="4"/>
    </row>
    <row r="28" spans="1:8" ht="15.75" customHeight="1" x14ac:dyDescent="0.25">
      <c r="A28" s="4"/>
      <c r="C28" s="4"/>
      <c r="D28" s="4"/>
      <c r="E28" s="4"/>
      <c r="F28" s="4"/>
      <c r="G28" s="4"/>
      <c r="H28" s="4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692A0-4982-4E1C-AA82-615EFE8EF269}">
  <sheetPr>
    <outlinePr summaryBelow="0" summaryRight="0"/>
  </sheetPr>
  <dimension ref="A1:K24"/>
  <sheetViews>
    <sheetView zoomScaleNormal="100" workbookViewId="0"/>
  </sheetViews>
  <sheetFormatPr defaultColWidth="14.453125" defaultRowHeight="15.75" customHeight="1" x14ac:dyDescent="0.25"/>
  <cols>
    <col min="8" max="8" width="20.453125" customWidth="1"/>
  </cols>
  <sheetData>
    <row r="1" spans="1:11" ht="15.75" customHeight="1" x14ac:dyDescent="0.25">
      <c r="A1" s="3"/>
      <c r="D1" s="3"/>
      <c r="G1" s="3">
        <v>2016</v>
      </c>
    </row>
    <row r="3" spans="1:11" ht="15.75" customHeight="1" x14ac:dyDescent="0.25">
      <c r="A3" s="3" t="s">
        <v>2</v>
      </c>
      <c r="D3" s="2"/>
      <c r="G3" s="2">
        <v>75452</v>
      </c>
      <c r="H3" s="3"/>
      <c r="I3" s="17"/>
      <c r="J3" s="3"/>
      <c r="K3" s="15"/>
    </row>
    <row r="4" spans="1:11" ht="15.75" customHeight="1" x14ac:dyDescent="0.25">
      <c r="A4" s="3" t="s">
        <v>4</v>
      </c>
      <c r="D4" s="2"/>
      <c r="G4" s="2">
        <v>8488</v>
      </c>
      <c r="H4" s="3"/>
      <c r="I4" s="17"/>
      <c r="J4" s="3"/>
      <c r="K4" s="15"/>
    </row>
    <row r="5" spans="1:11" ht="15.75" customHeight="1" x14ac:dyDescent="0.25">
      <c r="A5" s="10" t="s">
        <v>41</v>
      </c>
      <c r="D5" s="2"/>
      <c r="G5" s="2">
        <v>83940</v>
      </c>
      <c r="H5" s="3"/>
      <c r="I5" s="17"/>
      <c r="J5" s="3"/>
      <c r="K5" s="15"/>
    </row>
    <row r="6" spans="1:11" ht="15.75" customHeight="1" x14ac:dyDescent="0.25">
      <c r="H6" s="3"/>
      <c r="I6" s="17"/>
      <c r="J6" s="3"/>
      <c r="K6" s="15"/>
    </row>
    <row r="8" spans="1:11" ht="15.75" customHeight="1" x14ac:dyDescent="0.25">
      <c r="A8" s="3"/>
      <c r="C8" s="3"/>
      <c r="D8" s="3"/>
      <c r="E8" s="3"/>
      <c r="F8" s="3"/>
      <c r="G8" s="3"/>
    </row>
    <row r="9" spans="1:11" ht="15.75" customHeight="1" x14ac:dyDescent="0.25">
      <c r="A9" s="3"/>
      <c r="C9" s="3"/>
      <c r="D9" s="3"/>
      <c r="E9" s="3"/>
      <c r="F9" s="3"/>
      <c r="G9" s="3"/>
    </row>
    <row r="10" spans="1:11" ht="15.75" customHeight="1" x14ac:dyDescent="0.25">
      <c r="A10" s="3"/>
      <c r="C10" s="3"/>
      <c r="D10" s="3"/>
      <c r="E10" s="3"/>
      <c r="F10" s="3"/>
      <c r="G10" s="3"/>
    </row>
    <row r="11" spans="1:11" ht="15.75" customHeight="1" x14ac:dyDescent="0.25">
      <c r="A11" s="3"/>
      <c r="C11" s="3"/>
      <c r="D11" s="3"/>
      <c r="E11" s="3"/>
      <c r="F11" s="3"/>
      <c r="G11" s="3"/>
    </row>
    <row r="12" spans="1:11" ht="15.75" customHeight="1" x14ac:dyDescent="0.25">
      <c r="A12" s="3"/>
      <c r="C12" s="3"/>
      <c r="D12" s="3"/>
      <c r="E12" s="3"/>
      <c r="F12" s="3"/>
      <c r="G12" s="3"/>
    </row>
    <row r="13" spans="1:11" ht="15.75" customHeight="1" x14ac:dyDescent="0.25">
      <c r="A13" s="3"/>
      <c r="C13" s="3"/>
      <c r="D13" s="3"/>
      <c r="E13" s="3"/>
      <c r="F13" s="3"/>
      <c r="G13" s="3"/>
    </row>
    <row r="14" spans="1:11" ht="15.75" customHeight="1" x14ac:dyDescent="0.25">
      <c r="A14" s="3"/>
      <c r="C14" s="3"/>
      <c r="D14" s="3"/>
      <c r="E14" s="3"/>
      <c r="F14" s="3"/>
      <c r="G14" s="3"/>
    </row>
    <row r="15" spans="1:11" ht="15.75" customHeight="1" x14ac:dyDescent="0.25">
      <c r="A15" s="3"/>
      <c r="C15" s="3"/>
      <c r="D15" s="3"/>
      <c r="E15" s="3"/>
      <c r="F15" s="3"/>
      <c r="G15" s="3"/>
    </row>
    <row r="16" spans="1:11" ht="15.75" customHeight="1" x14ac:dyDescent="0.25">
      <c r="D16" s="3"/>
      <c r="F16" s="3"/>
      <c r="G16" s="3"/>
    </row>
    <row r="18" spans="1:7" ht="15.75" customHeight="1" x14ac:dyDescent="0.25">
      <c r="A18" s="3"/>
      <c r="D18" s="3"/>
      <c r="F18" s="3"/>
      <c r="G18" s="3"/>
    </row>
    <row r="19" spans="1:7" ht="15.75" customHeight="1" x14ac:dyDescent="0.25">
      <c r="A19" s="3"/>
      <c r="D19" s="3"/>
      <c r="F19" s="3"/>
      <c r="G19" s="3"/>
    </row>
    <row r="20" spans="1:7" ht="15.75" customHeight="1" x14ac:dyDescent="0.25">
      <c r="A20" s="3"/>
      <c r="D20" s="3"/>
      <c r="F20" s="3"/>
      <c r="G20" s="3"/>
    </row>
    <row r="21" spans="1:7" ht="12.5" x14ac:dyDescent="0.25">
      <c r="A21" s="3"/>
      <c r="D21" s="3"/>
      <c r="F21" s="3"/>
      <c r="G21" s="3"/>
    </row>
    <row r="22" spans="1:7" ht="12.5" x14ac:dyDescent="0.25">
      <c r="A22" s="3"/>
      <c r="D22" s="2"/>
      <c r="F22" s="3"/>
      <c r="G22" s="2"/>
    </row>
    <row r="23" spans="1:7" ht="12.5" x14ac:dyDescent="0.25">
      <c r="A23" s="3"/>
      <c r="D23" s="2"/>
      <c r="F23" s="3"/>
      <c r="G23" s="2"/>
    </row>
    <row r="24" spans="1:7" ht="12.5" x14ac:dyDescent="0.25">
      <c r="A24" s="3"/>
      <c r="D24" s="3"/>
      <c r="G24" s="3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59220-87CB-4FC0-8953-5966CBC1A2CC}">
  <sheetPr>
    <outlinePr summaryBelow="0" summaryRight="0"/>
  </sheetPr>
  <dimension ref="A1:K23"/>
  <sheetViews>
    <sheetView zoomScaleNormal="100" workbookViewId="0"/>
  </sheetViews>
  <sheetFormatPr defaultColWidth="14.453125" defaultRowHeight="15.75" customHeight="1" x14ac:dyDescent="0.25"/>
  <cols>
    <col min="8" max="8" width="20.453125" customWidth="1"/>
  </cols>
  <sheetData>
    <row r="1" spans="1:11" ht="15.75" customHeight="1" x14ac:dyDescent="0.25">
      <c r="A1" s="3"/>
      <c r="D1" s="3"/>
      <c r="F1" s="3">
        <v>2015</v>
      </c>
    </row>
    <row r="3" spans="1:11" ht="15.75" customHeight="1" x14ac:dyDescent="0.25">
      <c r="A3" s="3" t="s">
        <v>2</v>
      </c>
      <c r="D3" s="2"/>
      <c r="F3" s="2">
        <v>72382</v>
      </c>
      <c r="H3" s="3"/>
      <c r="I3" s="17"/>
      <c r="J3" s="3"/>
      <c r="K3" s="15"/>
    </row>
    <row r="4" spans="1:11" ht="15.75" customHeight="1" x14ac:dyDescent="0.25">
      <c r="A4" s="3" t="s">
        <v>4</v>
      </c>
      <c r="D4" s="2"/>
      <c r="F4" s="2">
        <v>6964</v>
      </c>
      <c r="H4" s="3"/>
      <c r="I4" s="17"/>
      <c r="J4" s="3"/>
      <c r="K4" s="15"/>
    </row>
    <row r="5" spans="1:11" ht="15.75" customHeight="1" x14ac:dyDescent="0.25">
      <c r="A5" s="10" t="s">
        <v>41</v>
      </c>
      <c r="D5" s="2"/>
      <c r="F5" s="2">
        <v>79346</v>
      </c>
      <c r="H5" s="3"/>
      <c r="I5" s="17"/>
      <c r="J5" s="3"/>
      <c r="K5" s="15"/>
    </row>
    <row r="6" spans="1:11" ht="15.75" customHeight="1" x14ac:dyDescent="0.25">
      <c r="H6" s="3"/>
      <c r="I6" s="17"/>
      <c r="J6" s="3"/>
      <c r="K6" s="15"/>
    </row>
    <row r="8" spans="1:11" ht="15.75" customHeight="1" x14ac:dyDescent="0.25">
      <c r="A8" s="3"/>
    </row>
    <row r="9" spans="1:11" ht="15.75" customHeight="1" x14ac:dyDescent="0.25">
      <c r="A9" s="3"/>
    </row>
    <row r="10" spans="1:11" ht="15.75" customHeight="1" x14ac:dyDescent="0.25">
      <c r="A10" s="3"/>
    </row>
    <row r="11" spans="1:11" ht="15.75" customHeight="1" x14ac:dyDescent="0.25">
      <c r="A11" s="3"/>
    </row>
    <row r="12" spans="1:11" ht="15.75" customHeight="1" x14ac:dyDescent="0.25">
      <c r="A12" s="3"/>
    </row>
    <row r="13" spans="1:11" ht="15.75" customHeight="1" x14ac:dyDescent="0.25">
      <c r="A13" s="3"/>
    </row>
    <row r="14" spans="1:11" ht="15.75" customHeight="1" x14ac:dyDescent="0.25">
      <c r="A14" s="3"/>
    </row>
    <row r="15" spans="1:11" ht="15.75" customHeight="1" x14ac:dyDescent="0.25">
      <c r="D15" s="3"/>
      <c r="F15" s="3"/>
    </row>
    <row r="17" spans="1:6" ht="15.75" customHeight="1" x14ac:dyDescent="0.25">
      <c r="A17" s="3"/>
      <c r="D17" s="3"/>
      <c r="F17" s="3"/>
    </row>
    <row r="18" spans="1:6" ht="15.75" customHeight="1" x14ac:dyDescent="0.25">
      <c r="A18" s="3"/>
      <c r="D18" s="3"/>
      <c r="F18" s="3"/>
    </row>
    <row r="19" spans="1:6" ht="15.75" customHeight="1" x14ac:dyDescent="0.25">
      <c r="A19" s="3"/>
      <c r="D19" s="3"/>
      <c r="F19" s="3"/>
    </row>
    <row r="20" spans="1:6" ht="15.75" customHeight="1" x14ac:dyDescent="0.25">
      <c r="A20" s="3"/>
      <c r="D20" s="3"/>
      <c r="F20" s="3"/>
    </row>
    <row r="21" spans="1:6" ht="12.5" x14ac:dyDescent="0.25">
      <c r="A21" s="3"/>
      <c r="D21" s="2"/>
      <c r="F21" s="2"/>
    </row>
    <row r="22" spans="1:6" ht="12.5" x14ac:dyDescent="0.25">
      <c r="A22" s="3"/>
      <c r="D22" s="3"/>
      <c r="F22" s="2"/>
    </row>
    <row r="23" spans="1:6" ht="12.5" x14ac:dyDescent="0.25">
      <c r="A23" s="3"/>
      <c r="D23" s="3"/>
      <c r="F2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26"/>
  <sheetViews>
    <sheetView zoomScaleNormal="100" workbookViewId="0">
      <selection activeCell="B19" sqref="B19"/>
    </sheetView>
  </sheetViews>
  <sheetFormatPr defaultColWidth="14.453125" defaultRowHeight="15.75" customHeight="1" x14ac:dyDescent="0.25"/>
  <cols>
    <col min="9" max="9" width="20.453125" customWidth="1"/>
  </cols>
  <sheetData>
    <row r="1" spans="1:12" ht="15.75" customHeight="1" x14ac:dyDescent="0.25">
      <c r="A1" s="1" t="s">
        <v>0</v>
      </c>
      <c r="B1" s="1"/>
      <c r="C1" s="1"/>
      <c r="D1" s="1"/>
      <c r="E1" s="1"/>
    </row>
    <row r="2" spans="1:12" ht="15.75" customHeight="1" x14ac:dyDescent="0.25">
      <c r="A2" s="1" t="s">
        <v>1</v>
      </c>
      <c r="C2" s="1">
        <v>2020</v>
      </c>
      <c r="E2" s="1">
        <v>2019</v>
      </c>
    </row>
    <row r="4" spans="1:12" ht="15.75" customHeight="1" x14ac:dyDescent="0.25">
      <c r="A4" s="1" t="s">
        <v>2</v>
      </c>
      <c r="C4" s="2">
        <v>67106</v>
      </c>
      <c r="E4" s="2">
        <v>89276</v>
      </c>
      <c r="I4" s="1" t="s">
        <v>3</v>
      </c>
      <c r="J4" s="17">
        <v>0.68400000000000005</v>
      </c>
      <c r="K4" s="1"/>
      <c r="L4" s="15"/>
    </row>
    <row r="5" spans="1:12" ht="15.75" customHeight="1" x14ac:dyDescent="0.25">
      <c r="A5" s="1" t="s">
        <v>4</v>
      </c>
      <c r="C5" s="2">
        <v>5430</v>
      </c>
      <c r="E5" s="2">
        <v>7719</v>
      </c>
      <c r="I5" s="1" t="s">
        <v>5</v>
      </c>
      <c r="J5" s="17">
        <v>6.0000000000000001E-3</v>
      </c>
      <c r="K5" s="1"/>
      <c r="L5" s="15"/>
    </row>
    <row r="6" spans="1:12" ht="15.75" customHeight="1" x14ac:dyDescent="0.25">
      <c r="A6" s="10" t="s">
        <v>41</v>
      </c>
      <c r="C6" s="2">
        <v>72536</v>
      </c>
      <c r="E6" s="2">
        <v>96995</v>
      </c>
      <c r="I6" s="1" t="s">
        <v>6</v>
      </c>
      <c r="J6" s="17">
        <v>0.193</v>
      </c>
      <c r="K6" s="1"/>
      <c r="L6" s="15"/>
    </row>
    <row r="7" spans="1:12" ht="15.75" customHeight="1" x14ac:dyDescent="0.25">
      <c r="I7" s="1" t="s">
        <v>7</v>
      </c>
      <c r="J7" s="17">
        <v>0.11699999999999999</v>
      </c>
      <c r="K7" s="1"/>
      <c r="L7" s="15"/>
    </row>
    <row r="8" spans="1:12" ht="15.75" customHeight="1" x14ac:dyDescent="0.25">
      <c r="A8" s="1"/>
      <c r="B8" s="1"/>
      <c r="C8" s="1"/>
      <c r="D8" s="1"/>
      <c r="E8" s="1"/>
      <c r="F8" s="1"/>
      <c r="G8" s="1"/>
    </row>
    <row r="9" spans="1:12" ht="15.75" customHeight="1" x14ac:dyDescent="0.25">
      <c r="A9" s="1"/>
      <c r="B9" s="1"/>
      <c r="C9" s="1"/>
      <c r="D9" s="1"/>
      <c r="E9" s="1"/>
      <c r="F9" s="1"/>
      <c r="G9" s="1"/>
    </row>
    <row r="10" spans="1:12" ht="15.75" customHeight="1" x14ac:dyDescent="0.25">
      <c r="A10" s="1"/>
      <c r="B10" s="1"/>
      <c r="C10" s="1"/>
      <c r="D10" s="1"/>
      <c r="E10" s="1"/>
      <c r="F10" s="1"/>
      <c r="G10" s="1"/>
    </row>
    <row r="11" spans="1:12" ht="15.75" customHeight="1" x14ac:dyDescent="0.25">
      <c r="A11" s="1"/>
      <c r="B11" s="1"/>
      <c r="C11" s="1"/>
      <c r="D11" s="1"/>
      <c r="E11" s="1"/>
      <c r="F11" s="1"/>
      <c r="G11" s="1"/>
    </row>
    <row r="12" spans="1:12" ht="15.75" customHeight="1" x14ac:dyDescent="0.25">
      <c r="A12" s="1"/>
      <c r="B12" s="1"/>
      <c r="C12" s="1"/>
      <c r="D12" s="1"/>
      <c r="E12" s="1"/>
      <c r="F12" s="1"/>
      <c r="G12" s="1"/>
    </row>
    <row r="13" spans="1:12" ht="15.75" customHeight="1" x14ac:dyDescent="0.25">
      <c r="A13" s="1"/>
      <c r="B13" s="1"/>
      <c r="C13" s="1"/>
      <c r="D13" s="1"/>
      <c r="E13" s="1"/>
      <c r="F13" s="1"/>
      <c r="G13" s="1"/>
    </row>
    <row r="14" spans="1:12" ht="15.75" customHeight="1" x14ac:dyDescent="0.25">
      <c r="A14" s="1"/>
      <c r="B14" s="1"/>
      <c r="C14" s="1"/>
      <c r="D14" s="1"/>
      <c r="E14" s="1"/>
      <c r="F14" s="1"/>
      <c r="G14" s="1"/>
    </row>
    <row r="15" spans="1:12" ht="15.75" customHeight="1" x14ac:dyDescent="0.25">
      <c r="A15" s="1"/>
      <c r="B15" s="1"/>
      <c r="C15" s="1"/>
      <c r="D15" s="1"/>
      <c r="E15" s="1"/>
      <c r="F15" s="1"/>
      <c r="G15" s="1"/>
    </row>
    <row r="16" spans="1:12" ht="15.75" customHeight="1" x14ac:dyDescent="0.25">
      <c r="A16" s="1"/>
      <c r="B16" s="1"/>
      <c r="C16" s="1"/>
      <c r="D16" s="1"/>
      <c r="E16" s="1"/>
      <c r="F16" s="1"/>
      <c r="G16" s="1"/>
    </row>
    <row r="17" spans="1:7" ht="15.75" customHeight="1" x14ac:dyDescent="0.25">
      <c r="A17" s="1"/>
      <c r="B17" s="1"/>
      <c r="C17" s="1"/>
      <c r="D17" s="1"/>
      <c r="E17" s="1"/>
      <c r="F17" s="1"/>
      <c r="G17" s="1"/>
    </row>
    <row r="18" spans="1:7" ht="15.75" customHeight="1" x14ac:dyDescent="0.25">
      <c r="C18" s="1"/>
      <c r="E18" s="1"/>
      <c r="G18" s="1"/>
    </row>
    <row r="20" spans="1:7" ht="15.75" customHeight="1" x14ac:dyDescent="0.25">
      <c r="A20" s="1"/>
      <c r="C20" s="1"/>
      <c r="E20" s="1"/>
      <c r="G20" s="3"/>
    </row>
    <row r="21" spans="1:7" ht="15.75" customHeight="1" x14ac:dyDescent="0.25">
      <c r="A21" s="1"/>
      <c r="C21" s="1"/>
      <c r="E21" s="1"/>
      <c r="G21" s="1"/>
    </row>
    <row r="22" spans="1:7" ht="12.5" x14ac:dyDescent="0.25">
      <c r="A22" s="1"/>
      <c r="C22" s="1"/>
      <c r="E22" s="1"/>
      <c r="G22" s="1"/>
    </row>
    <row r="23" spans="1:7" ht="12.5" x14ac:dyDescent="0.25">
      <c r="A23" s="1"/>
      <c r="C23" s="1"/>
      <c r="E23" s="1"/>
      <c r="G23" s="1"/>
    </row>
    <row r="24" spans="1:7" ht="12.5" x14ac:dyDescent="0.25">
      <c r="A24" s="1"/>
      <c r="C24" s="2"/>
      <c r="E24" s="2"/>
      <c r="G24" s="1"/>
    </row>
    <row r="25" spans="1:7" ht="12.5" x14ac:dyDescent="0.25">
      <c r="A25" s="1"/>
      <c r="C25" s="1"/>
      <c r="E25" s="2"/>
      <c r="G25" s="1"/>
    </row>
    <row r="26" spans="1:7" ht="12.5" x14ac:dyDescent="0.25">
      <c r="A26" s="1"/>
      <c r="C26" s="1"/>
      <c r="E26" s="1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D27A2-4B99-4282-A8F6-26BFFCFF716C}">
  <sheetPr>
    <outlinePr summaryBelow="0" summaryRight="0"/>
  </sheetPr>
  <dimension ref="A1:K24"/>
  <sheetViews>
    <sheetView zoomScaleNormal="100" workbookViewId="0"/>
  </sheetViews>
  <sheetFormatPr defaultColWidth="14.453125" defaultRowHeight="15.75" customHeight="1" x14ac:dyDescent="0.25"/>
  <cols>
    <col min="8" max="8" width="20.453125" customWidth="1"/>
  </cols>
  <sheetData>
    <row r="1" spans="1:11" ht="15.75" customHeight="1" x14ac:dyDescent="0.25">
      <c r="A1" s="3"/>
      <c r="D1" s="3"/>
      <c r="E1" s="3">
        <v>2014</v>
      </c>
    </row>
    <row r="3" spans="1:11" ht="15.75" customHeight="1" x14ac:dyDescent="0.25">
      <c r="A3" s="3" t="s">
        <v>2</v>
      </c>
      <c r="D3" s="2"/>
      <c r="E3" s="2">
        <v>75287</v>
      </c>
      <c r="H3" s="3"/>
      <c r="I3" s="17"/>
      <c r="J3" s="3"/>
      <c r="K3" s="15"/>
    </row>
    <row r="4" spans="1:11" ht="15.75" customHeight="1" x14ac:dyDescent="0.25">
      <c r="A4" s="3" t="s">
        <v>4</v>
      </c>
      <c r="D4" s="2"/>
      <c r="E4" s="2">
        <v>6921</v>
      </c>
      <c r="H4" s="3"/>
      <c r="I4" s="17"/>
      <c r="J4" s="3"/>
      <c r="K4" s="15"/>
    </row>
    <row r="5" spans="1:11" ht="15.75" customHeight="1" x14ac:dyDescent="0.25">
      <c r="A5" s="10" t="s">
        <v>41</v>
      </c>
      <c r="D5" s="2"/>
      <c r="E5" s="2">
        <v>82208</v>
      </c>
      <c r="H5" s="3"/>
      <c r="I5" s="17"/>
      <c r="J5" s="3"/>
      <c r="K5" s="15"/>
    </row>
    <row r="6" spans="1:11" ht="15.75" customHeight="1" x14ac:dyDescent="0.25">
      <c r="H6" s="3"/>
      <c r="I6" s="17"/>
      <c r="J6" s="3"/>
      <c r="K6" s="15"/>
    </row>
    <row r="15" spans="1:11" ht="15.75" customHeight="1" x14ac:dyDescent="0.25">
      <c r="A15" s="3"/>
    </row>
    <row r="16" spans="1:11" ht="15.75" customHeight="1" x14ac:dyDescent="0.25">
      <c r="D16" s="3"/>
      <c r="E16" s="3"/>
      <c r="F16" s="3"/>
    </row>
    <row r="18" spans="1:6" ht="15.75" customHeight="1" x14ac:dyDescent="0.25">
      <c r="A18" s="3"/>
      <c r="D18" s="3"/>
      <c r="E18" s="3"/>
      <c r="F18" s="3"/>
    </row>
    <row r="19" spans="1:6" ht="15.75" customHeight="1" x14ac:dyDescent="0.25">
      <c r="A19" s="3"/>
      <c r="D19" s="3"/>
      <c r="E19" s="3"/>
      <c r="F19" s="3"/>
    </row>
    <row r="20" spans="1:6" ht="15.75" customHeight="1" x14ac:dyDescent="0.25">
      <c r="A20" s="3"/>
      <c r="D20" s="3"/>
      <c r="E20" s="3"/>
      <c r="F20" s="3"/>
    </row>
    <row r="21" spans="1:6" ht="12.5" x14ac:dyDescent="0.25">
      <c r="A21" s="3"/>
      <c r="D21" s="3"/>
      <c r="E21" s="3"/>
      <c r="F21" s="3"/>
    </row>
    <row r="22" spans="1:6" ht="12.5" x14ac:dyDescent="0.25">
      <c r="A22" s="3"/>
      <c r="D22" s="2"/>
      <c r="E22" s="2"/>
      <c r="F22" s="3"/>
    </row>
    <row r="23" spans="1:6" ht="12.5" x14ac:dyDescent="0.25">
      <c r="A23" s="3"/>
      <c r="D23" s="3"/>
      <c r="E23" s="3"/>
      <c r="F23" s="3"/>
    </row>
    <row r="24" spans="1:6" ht="12.5" x14ac:dyDescent="0.25">
      <c r="A24" s="3"/>
      <c r="D24" s="3"/>
      <c r="E24" s="3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8B4F3-8843-4898-835B-18DB11753A67}">
  <sheetPr>
    <outlinePr summaryBelow="0" summaryRight="0"/>
  </sheetPr>
  <dimension ref="A1:K24"/>
  <sheetViews>
    <sheetView zoomScaleNormal="100" workbookViewId="0"/>
  </sheetViews>
  <sheetFormatPr defaultColWidth="14.453125" defaultRowHeight="15.75" customHeight="1" x14ac:dyDescent="0.25"/>
  <cols>
    <col min="8" max="8" width="20.453125" customWidth="1"/>
  </cols>
  <sheetData>
    <row r="1" spans="1:11" ht="15.75" customHeight="1" x14ac:dyDescent="0.25">
      <c r="A1" s="3"/>
      <c r="D1" s="3">
        <v>2013</v>
      </c>
    </row>
    <row r="3" spans="1:11" ht="15.75" customHeight="1" x14ac:dyDescent="0.25">
      <c r="A3" s="3" t="s">
        <v>2</v>
      </c>
      <c r="D3" s="2">
        <v>75957</v>
      </c>
      <c r="H3" s="3"/>
      <c r="I3" s="17"/>
      <c r="J3" s="3"/>
      <c r="K3" s="15"/>
    </row>
    <row r="4" spans="1:11" ht="15.75" customHeight="1" x14ac:dyDescent="0.25">
      <c r="A4" s="3" t="s">
        <v>4</v>
      </c>
      <c r="D4" s="2">
        <v>6897</v>
      </c>
      <c r="H4" s="3"/>
      <c r="I4" s="17"/>
      <c r="J4" s="3"/>
      <c r="K4" s="15"/>
    </row>
    <row r="5" spans="1:11" ht="15.75" customHeight="1" x14ac:dyDescent="0.25">
      <c r="A5" s="10" t="s">
        <v>41</v>
      </c>
      <c r="D5" s="2">
        <v>82854</v>
      </c>
      <c r="H5" s="3"/>
      <c r="I5" s="17"/>
      <c r="J5" s="3"/>
      <c r="K5" s="15"/>
    </row>
    <row r="6" spans="1:11" ht="15.75" customHeight="1" x14ac:dyDescent="0.25">
      <c r="H6" s="3"/>
      <c r="I6" s="17"/>
      <c r="J6" s="3"/>
      <c r="K6" s="15"/>
    </row>
    <row r="15" spans="1:11" ht="15.75" customHeight="1" x14ac:dyDescent="0.25">
      <c r="A15" s="3"/>
    </row>
    <row r="16" spans="1:11" ht="15.75" customHeight="1" x14ac:dyDescent="0.25">
      <c r="D16" s="3"/>
      <c r="F16" s="3"/>
    </row>
    <row r="18" spans="1:6" ht="15.75" customHeight="1" x14ac:dyDescent="0.25">
      <c r="A18" s="3"/>
      <c r="D18" s="3"/>
      <c r="F18" s="3"/>
    </row>
    <row r="19" spans="1:6" ht="15.75" customHeight="1" x14ac:dyDescent="0.25">
      <c r="A19" s="3"/>
      <c r="D19" s="3"/>
      <c r="F19" s="3"/>
    </row>
    <row r="20" spans="1:6" ht="15.75" customHeight="1" x14ac:dyDescent="0.25">
      <c r="A20" s="3"/>
      <c r="D20" s="3"/>
      <c r="F20" s="3"/>
    </row>
    <row r="21" spans="1:6" ht="12.5" x14ac:dyDescent="0.25">
      <c r="A21" s="3"/>
      <c r="D21" s="3"/>
      <c r="F21" s="3"/>
    </row>
    <row r="22" spans="1:6" ht="12.5" x14ac:dyDescent="0.25">
      <c r="A22" s="3"/>
      <c r="D22" s="2"/>
      <c r="F22" s="3"/>
    </row>
    <row r="23" spans="1:6" ht="12.5" x14ac:dyDescent="0.25">
      <c r="A23" s="3"/>
      <c r="D23" s="3"/>
      <c r="F23" s="3"/>
    </row>
    <row r="24" spans="1:6" ht="12.5" x14ac:dyDescent="0.25">
      <c r="A24" s="3"/>
      <c r="D24" s="3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FFD12-1AC1-4420-ADEB-3171484C9493}">
  <sheetPr>
    <outlinePr summaryBelow="0" summaryRight="0"/>
  </sheetPr>
  <dimension ref="A1:K22"/>
  <sheetViews>
    <sheetView zoomScaleNormal="100" workbookViewId="0"/>
  </sheetViews>
  <sheetFormatPr defaultColWidth="14.453125" defaultRowHeight="15.75" customHeight="1" x14ac:dyDescent="0.25"/>
  <cols>
    <col min="8" max="8" width="20.453125" customWidth="1"/>
  </cols>
  <sheetData>
    <row r="1" spans="1:11" ht="15.75" customHeight="1" x14ac:dyDescent="0.25">
      <c r="A1" s="3"/>
      <c r="C1" s="3">
        <v>2012</v>
      </c>
      <c r="D1" s="3"/>
    </row>
    <row r="3" spans="1:11" ht="15.75" customHeight="1" x14ac:dyDescent="0.25">
      <c r="A3" s="3" t="s">
        <v>2</v>
      </c>
      <c r="C3" s="2">
        <v>60647</v>
      </c>
      <c r="D3" s="2"/>
      <c r="H3" s="3"/>
      <c r="I3" s="17"/>
      <c r="K3" s="15"/>
    </row>
    <row r="4" spans="1:11" ht="15.75" customHeight="1" x14ac:dyDescent="0.25">
      <c r="A4" s="3" t="s">
        <v>4</v>
      </c>
      <c r="C4" s="2">
        <v>6283</v>
      </c>
      <c r="D4" s="2"/>
      <c r="H4" s="3"/>
      <c r="I4" s="17"/>
      <c r="K4" s="15"/>
    </row>
    <row r="5" spans="1:11" ht="15.75" customHeight="1" x14ac:dyDescent="0.25">
      <c r="A5" s="10" t="s">
        <v>41</v>
      </c>
      <c r="C5" s="2">
        <v>66930</v>
      </c>
      <c r="D5" s="2"/>
      <c r="H5" s="3"/>
      <c r="I5" s="17"/>
      <c r="K5" s="15"/>
    </row>
    <row r="6" spans="1:11" ht="15.75" customHeight="1" x14ac:dyDescent="0.25">
      <c r="H6" s="3"/>
      <c r="I6" s="17"/>
      <c r="K6" s="15"/>
    </row>
    <row r="7" spans="1:11" ht="15.75" customHeight="1" x14ac:dyDescent="0.25">
      <c r="A7" s="3"/>
    </row>
    <row r="8" spans="1:11" ht="15.75" customHeight="1" x14ac:dyDescent="0.25">
      <c r="A8" s="3"/>
    </row>
    <row r="9" spans="1:11" ht="15.75" customHeight="1" x14ac:dyDescent="0.25">
      <c r="A9" s="3"/>
    </row>
    <row r="10" spans="1:11" ht="15.75" customHeight="1" x14ac:dyDescent="0.25">
      <c r="A10" s="3"/>
    </row>
    <row r="11" spans="1:11" ht="15.75" customHeight="1" x14ac:dyDescent="0.25">
      <c r="A11" s="3"/>
    </row>
    <row r="12" spans="1:11" ht="15.75" customHeight="1" x14ac:dyDescent="0.25">
      <c r="A12" s="3"/>
    </row>
    <row r="13" spans="1:11" ht="15.75" customHeight="1" x14ac:dyDescent="0.25">
      <c r="A13" s="3"/>
    </row>
    <row r="14" spans="1:11" ht="15.75" customHeight="1" x14ac:dyDescent="0.25">
      <c r="A14" s="3"/>
    </row>
    <row r="15" spans="1:11" ht="15.75" customHeight="1" x14ac:dyDescent="0.25">
      <c r="C15" s="3"/>
      <c r="D15" s="3"/>
      <c r="F15" s="3"/>
    </row>
    <row r="16" spans="1:11" ht="15.75" customHeight="1" x14ac:dyDescent="0.25">
      <c r="A16" s="3"/>
      <c r="C16" s="3"/>
      <c r="D16" s="3"/>
      <c r="F16" s="3"/>
    </row>
    <row r="17" spans="1:6" ht="15.75" customHeight="1" x14ac:dyDescent="0.25">
      <c r="A17" s="3"/>
      <c r="C17" s="3"/>
      <c r="D17" s="3"/>
      <c r="F17" s="3"/>
    </row>
    <row r="18" spans="1:6" ht="15.75" customHeight="1" x14ac:dyDescent="0.25">
      <c r="A18" s="3"/>
      <c r="C18" s="3"/>
      <c r="D18" s="3"/>
      <c r="F18" s="3"/>
    </row>
    <row r="19" spans="1:6" ht="15.75" customHeight="1" x14ac:dyDescent="0.25">
      <c r="A19" s="3"/>
      <c r="C19" s="3"/>
      <c r="D19" s="3"/>
      <c r="F19" s="3"/>
    </row>
    <row r="20" spans="1:6" ht="15.75" customHeight="1" x14ac:dyDescent="0.25">
      <c r="A20" s="3"/>
      <c r="C20" s="2"/>
      <c r="D20" s="2"/>
      <c r="F20" s="3"/>
    </row>
    <row r="21" spans="1:6" ht="12.5" x14ac:dyDescent="0.25">
      <c r="A21" s="3"/>
      <c r="C21" s="3"/>
      <c r="D21" s="2"/>
      <c r="F21" s="3"/>
    </row>
    <row r="22" spans="1:6" ht="12.5" x14ac:dyDescent="0.25">
      <c r="A22" s="3"/>
      <c r="C22" s="3"/>
      <c r="D22" s="3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557E2-D627-4AD2-84AA-574B979FDF19}">
  <sheetPr>
    <outlinePr summaryBelow="0" summaryRight="0"/>
  </sheetPr>
  <dimension ref="A1:K23"/>
  <sheetViews>
    <sheetView zoomScaleNormal="100" workbookViewId="0"/>
  </sheetViews>
  <sheetFormatPr defaultColWidth="14.453125" defaultRowHeight="15.75" customHeight="1" x14ac:dyDescent="0.25"/>
  <cols>
    <col min="8" max="8" width="20.453125" customWidth="1"/>
  </cols>
  <sheetData>
    <row r="1" spans="1:11" ht="15.75" customHeight="1" x14ac:dyDescent="0.25">
      <c r="A1" s="3"/>
      <c r="B1" s="3">
        <v>2011</v>
      </c>
      <c r="D1" s="3"/>
    </row>
    <row r="3" spans="1:11" ht="15.75" customHeight="1" x14ac:dyDescent="0.25">
      <c r="A3" s="3" t="s">
        <v>2</v>
      </c>
      <c r="B3" s="2">
        <v>75349</v>
      </c>
      <c r="D3" s="2"/>
      <c r="H3" s="3"/>
      <c r="I3" s="17"/>
      <c r="K3" s="15"/>
    </row>
    <row r="4" spans="1:11" ht="15.75" customHeight="1" x14ac:dyDescent="0.25">
      <c r="A4" s="3" t="s">
        <v>4</v>
      </c>
      <c r="B4" s="2">
        <v>8708</v>
      </c>
      <c r="D4" s="2"/>
      <c r="H4" s="3"/>
      <c r="I4" s="17"/>
      <c r="K4" s="15"/>
    </row>
    <row r="5" spans="1:11" ht="15.75" customHeight="1" x14ac:dyDescent="0.25">
      <c r="A5" s="10" t="s">
        <v>41</v>
      </c>
      <c r="B5" s="2">
        <v>84057</v>
      </c>
      <c r="D5" s="2"/>
      <c r="H5" s="3"/>
      <c r="I5" s="17"/>
      <c r="K5" s="15"/>
    </row>
    <row r="6" spans="1:11" ht="15.75" customHeight="1" x14ac:dyDescent="0.25">
      <c r="H6" s="3"/>
      <c r="I6" s="17"/>
      <c r="K6" s="15"/>
    </row>
    <row r="8" spans="1:11" ht="15.75" customHeight="1" x14ac:dyDescent="0.25">
      <c r="A8" s="3"/>
    </row>
    <row r="9" spans="1:11" ht="15.75" customHeight="1" x14ac:dyDescent="0.25">
      <c r="A9" s="3"/>
    </row>
    <row r="10" spans="1:11" ht="15.75" customHeight="1" x14ac:dyDescent="0.25">
      <c r="A10" s="3"/>
    </row>
    <row r="11" spans="1:11" ht="15.75" customHeight="1" x14ac:dyDescent="0.25">
      <c r="A11" s="3"/>
    </row>
    <row r="12" spans="1:11" ht="15.75" customHeight="1" x14ac:dyDescent="0.25">
      <c r="A12" s="3"/>
    </row>
    <row r="13" spans="1:11" ht="15.75" customHeight="1" x14ac:dyDescent="0.25">
      <c r="A13" s="3"/>
    </row>
    <row r="14" spans="1:11" ht="15.75" customHeight="1" x14ac:dyDescent="0.25">
      <c r="A14" s="3"/>
    </row>
    <row r="15" spans="1:11" ht="15.75" customHeight="1" x14ac:dyDescent="0.25">
      <c r="A15" s="3"/>
    </row>
    <row r="16" spans="1:11" ht="15.75" customHeight="1" x14ac:dyDescent="0.25">
      <c r="A16" s="3"/>
      <c r="F16" s="3"/>
    </row>
    <row r="17" spans="1:6" ht="15.75" customHeight="1" x14ac:dyDescent="0.25">
      <c r="B17" s="3"/>
      <c r="D17" s="3"/>
      <c r="F17" s="3"/>
    </row>
    <row r="18" spans="1:6" ht="15.75" customHeight="1" x14ac:dyDescent="0.25">
      <c r="A18" s="3"/>
      <c r="B18" s="2"/>
      <c r="D18" s="2"/>
      <c r="F18" s="3"/>
    </row>
    <row r="19" spans="1:6" ht="15.75" customHeight="1" x14ac:dyDescent="0.25">
      <c r="A19" s="3"/>
      <c r="B19" s="2"/>
      <c r="D19" s="2"/>
      <c r="F19" s="3"/>
    </row>
    <row r="20" spans="1:6" ht="15.75" customHeight="1" x14ac:dyDescent="0.25">
      <c r="A20" s="3"/>
      <c r="B20" s="2"/>
      <c r="D20" s="2"/>
      <c r="F20" s="3"/>
    </row>
    <row r="21" spans="1:6" ht="12.5" x14ac:dyDescent="0.25">
      <c r="A21" s="3"/>
      <c r="B21" s="2"/>
      <c r="D21" s="2"/>
      <c r="F21" s="3"/>
    </row>
    <row r="22" spans="1:6" ht="12.5" x14ac:dyDescent="0.25">
      <c r="A22" s="3"/>
      <c r="B22" s="2"/>
      <c r="D22" s="2"/>
    </row>
    <row r="23" spans="1:6" ht="15.75" customHeight="1" x14ac:dyDescent="0.25">
      <c r="A23" s="3"/>
      <c r="B23" s="3"/>
      <c r="D2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25"/>
  <sheetViews>
    <sheetView zoomScaleNormal="100" workbookViewId="0">
      <selection activeCell="B19" sqref="B19"/>
    </sheetView>
  </sheetViews>
  <sheetFormatPr defaultColWidth="14.453125" defaultRowHeight="15.75" customHeight="1" x14ac:dyDescent="0.25"/>
  <cols>
    <col min="9" max="9" width="20.453125" customWidth="1"/>
  </cols>
  <sheetData>
    <row r="1" spans="1:12" ht="15.75" customHeight="1" x14ac:dyDescent="0.25">
      <c r="A1" s="1" t="s">
        <v>0</v>
      </c>
      <c r="B1" s="1"/>
      <c r="C1" s="1"/>
      <c r="D1" s="1"/>
      <c r="E1" s="1"/>
    </row>
    <row r="2" spans="1:12" ht="15.75" customHeight="1" x14ac:dyDescent="0.25">
      <c r="A2" s="1" t="s">
        <v>1</v>
      </c>
      <c r="C2" s="1">
        <v>2019</v>
      </c>
      <c r="E2" s="1">
        <v>2018</v>
      </c>
    </row>
    <row r="4" spans="1:12" ht="15.75" customHeight="1" x14ac:dyDescent="0.25">
      <c r="A4" s="1" t="s">
        <v>2</v>
      </c>
      <c r="C4" s="2">
        <v>89276</v>
      </c>
      <c r="E4" s="2">
        <v>92679</v>
      </c>
      <c r="I4" s="1" t="s">
        <v>3</v>
      </c>
      <c r="J4" s="17">
        <v>0.72700000000000009</v>
      </c>
      <c r="K4" s="1"/>
      <c r="L4" s="15"/>
    </row>
    <row r="5" spans="1:12" ht="15.75" customHeight="1" x14ac:dyDescent="0.25">
      <c r="A5" s="1" t="s">
        <v>4</v>
      </c>
      <c r="C5" s="2">
        <v>7719</v>
      </c>
      <c r="E5" s="2">
        <v>8696</v>
      </c>
      <c r="I5" s="1" t="s">
        <v>5</v>
      </c>
      <c r="J5" s="17">
        <v>0.01</v>
      </c>
      <c r="K5" s="1"/>
      <c r="L5" s="15"/>
    </row>
    <row r="6" spans="1:12" ht="15.75" customHeight="1" x14ac:dyDescent="0.25">
      <c r="A6" s="10" t="s">
        <v>41</v>
      </c>
      <c r="C6" s="2">
        <v>96995</v>
      </c>
      <c r="E6" s="2">
        <v>101375</v>
      </c>
      <c r="I6" s="1" t="s">
        <v>6</v>
      </c>
      <c r="J6" s="17">
        <v>0.17399999999999999</v>
      </c>
      <c r="K6" s="1"/>
      <c r="L6" s="15"/>
    </row>
    <row r="7" spans="1:12" ht="15.75" customHeight="1" x14ac:dyDescent="0.25">
      <c r="I7" s="1" t="s">
        <v>7</v>
      </c>
      <c r="J7" s="17">
        <v>8.8000000000000009E-2</v>
      </c>
      <c r="K7" s="1"/>
      <c r="L7" s="15"/>
    </row>
    <row r="16" spans="1:12" ht="15.75" customHeight="1" x14ac:dyDescent="0.25">
      <c r="A16" s="1"/>
      <c r="B16" s="1"/>
      <c r="C16" s="1"/>
      <c r="D16" s="1"/>
      <c r="E16" s="1"/>
      <c r="F16" s="1"/>
      <c r="G16" s="1"/>
    </row>
    <row r="17" spans="1:7" ht="15.75" customHeight="1" x14ac:dyDescent="0.25">
      <c r="C17" s="1"/>
      <c r="E17" s="1"/>
      <c r="G17" s="1"/>
    </row>
    <row r="19" spans="1:7" ht="15.75" customHeight="1" x14ac:dyDescent="0.25">
      <c r="A19" s="1"/>
      <c r="C19" s="1"/>
      <c r="E19" s="1"/>
      <c r="G19" s="1"/>
    </row>
    <row r="20" spans="1:7" ht="15.75" customHeight="1" x14ac:dyDescent="0.25">
      <c r="A20" s="1"/>
      <c r="C20" s="1"/>
      <c r="E20" s="1"/>
      <c r="G20" s="3"/>
    </row>
    <row r="21" spans="1:7" ht="15.75" customHeight="1" x14ac:dyDescent="0.25">
      <c r="A21" s="1"/>
      <c r="C21" s="1"/>
      <c r="E21" s="1"/>
      <c r="G21" s="3"/>
    </row>
    <row r="22" spans="1:7" ht="12.5" x14ac:dyDescent="0.25">
      <c r="A22" s="1"/>
      <c r="C22" s="1"/>
      <c r="E22" s="1"/>
      <c r="G22" s="1"/>
    </row>
    <row r="23" spans="1:7" ht="12.5" x14ac:dyDescent="0.25">
      <c r="A23" s="1"/>
      <c r="C23" s="2"/>
      <c r="E23" s="2"/>
      <c r="G23" s="3"/>
    </row>
    <row r="24" spans="1:7" ht="12.5" x14ac:dyDescent="0.25">
      <c r="A24" s="1"/>
      <c r="C24" s="2"/>
      <c r="E24" s="2"/>
      <c r="G24" s="3"/>
    </row>
    <row r="25" spans="1:7" ht="12.5" x14ac:dyDescent="0.25">
      <c r="A25" s="1"/>
      <c r="C25" s="1"/>
      <c r="E2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25"/>
  <sheetViews>
    <sheetView zoomScaleNormal="100" workbookViewId="0">
      <selection activeCell="B19" sqref="B19"/>
    </sheetView>
  </sheetViews>
  <sheetFormatPr defaultColWidth="14.453125" defaultRowHeight="15.75" customHeight="1" x14ac:dyDescent="0.25"/>
  <cols>
    <col min="9" max="9" width="20.453125" customWidth="1"/>
  </cols>
  <sheetData>
    <row r="1" spans="1:12" ht="15.75" customHeight="1" x14ac:dyDescent="0.25">
      <c r="A1" s="1" t="s">
        <v>0</v>
      </c>
      <c r="B1" s="1"/>
      <c r="C1" s="1"/>
      <c r="D1" s="1"/>
      <c r="E1" s="1"/>
    </row>
    <row r="2" spans="1:12" ht="15.75" customHeight="1" x14ac:dyDescent="0.25">
      <c r="A2" s="1" t="s">
        <v>1</v>
      </c>
      <c r="C2" s="1">
        <v>2018</v>
      </c>
      <c r="E2" s="1">
        <v>2017</v>
      </c>
    </row>
    <row r="4" spans="1:12" ht="15.75" customHeight="1" x14ac:dyDescent="0.25">
      <c r="A4" s="1" t="s">
        <v>2</v>
      </c>
      <c r="C4" s="2">
        <v>92679</v>
      </c>
      <c r="E4" s="2">
        <v>87454</v>
      </c>
      <c r="I4" s="1" t="s">
        <v>3</v>
      </c>
      <c r="J4" s="17">
        <v>0.74</v>
      </c>
      <c r="K4" s="1"/>
      <c r="L4" s="15"/>
    </row>
    <row r="5" spans="1:12" ht="15.75" customHeight="1" x14ac:dyDescent="0.25">
      <c r="A5" s="1" t="s">
        <v>4</v>
      </c>
      <c r="C5" s="2">
        <v>8696</v>
      </c>
      <c r="E5" s="2">
        <v>8327</v>
      </c>
      <c r="I5" s="1" t="s">
        <v>5</v>
      </c>
      <c r="J5" s="17">
        <v>8.0000000000000002E-3</v>
      </c>
      <c r="K5" s="1"/>
      <c r="L5" s="15"/>
    </row>
    <row r="6" spans="1:12" ht="15.75" customHeight="1" x14ac:dyDescent="0.25">
      <c r="A6" s="10" t="s">
        <v>41</v>
      </c>
      <c r="C6" s="2">
        <v>101375</v>
      </c>
      <c r="E6" s="2">
        <v>95781</v>
      </c>
      <c r="I6" s="1" t="s">
        <v>6</v>
      </c>
      <c r="J6" s="17">
        <v>0.153</v>
      </c>
      <c r="K6" s="1"/>
      <c r="L6" s="15"/>
    </row>
    <row r="7" spans="1:12" ht="15.75" customHeight="1" x14ac:dyDescent="0.25">
      <c r="I7" s="1" t="s">
        <v>7</v>
      </c>
      <c r="J7" s="17">
        <v>9.9000000000000005E-2</v>
      </c>
      <c r="K7" s="1"/>
      <c r="L7" s="15"/>
    </row>
    <row r="16" spans="1:12" ht="15.75" customHeight="1" x14ac:dyDescent="0.25">
      <c r="A16" s="1"/>
      <c r="B16" s="1"/>
      <c r="C16" s="1"/>
      <c r="D16" s="1"/>
      <c r="E16" s="1"/>
      <c r="F16" s="1"/>
      <c r="G16" s="1"/>
    </row>
    <row r="17" spans="1:7" ht="15.75" customHeight="1" x14ac:dyDescent="0.25">
      <c r="C17" s="1"/>
      <c r="E17" s="1"/>
      <c r="G17" s="1"/>
    </row>
    <row r="19" spans="1:7" ht="15.75" customHeight="1" x14ac:dyDescent="0.25">
      <c r="A19" s="1"/>
      <c r="C19" s="1"/>
      <c r="E19" s="1"/>
      <c r="G19" s="1"/>
    </row>
    <row r="20" spans="1:7" ht="15.75" customHeight="1" x14ac:dyDescent="0.25">
      <c r="A20" s="1"/>
      <c r="C20" s="1"/>
      <c r="E20" s="1"/>
      <c r="G20" s="3"/>
    </row>
    <row r="21" spans="1:7" ht="15.75" customHeight="1" x14ac:dyDescent="0.25">
      <c r="A21" s="1"/>
      <c r="C21" s="1"/>
      <c r="E21" s="1"/>
      <c r="G21" s="3"/>
    </row>
    <row r="22" spans="1:7" ht="12.5" x14ac:dyDescent="0.25">
      <c r="A22" s="1"/>
      <c r="C22" s="1"/>
      <c r="E22" s="1"/>
      <c r="G22" s="3"/>
    </row>
    <row r="23" spans="1:7" ht="12.5" x14ac:dyDescent="0.25">
      <c r="A23" s="1"/>
      <c r="C23" s="2"/>
      <c r="E23" s="2"/>
      <c r="G23" s="3"/>
    </row>
    <row r="24" spans="1:7" ht="12.5" x14ac:dyDescent="0.25">
      <c r="A24" s="1"/>
      <c r="C24" s="2"/>
      <c r="E24" s="2"/>
      <c r="G24" s="3"/>
    </row>
    <row r="25" spans="1:7" ht="12.5" x14ac:dyDescent="0.25">
      <c r="A25" s="1"/>
      <c r="C25" s="1"/>
      <c r="E2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29"/>
  <sheetViews>
    <sheetView zoomScaleNormal="100" workbookViewId="0">
      <selection activeCell="B19" sqref="B19"/>
    </sheetView>
  </sheetViews>
  <sheetFormatPr defaultColWidth="14.453125" defaultRowHeight="15.75" customHeight="1" x14ac:dyDescent="0.25"/>
  <cols>
    <col min="1" max="8" width="14.453125" style="5"/>
    <col min="9" max="9" width="20.453125" style="5" customWidth="1"/>
    <col min="10" max="16384" width="14.453125" style="5"/>
  </cols>
  <sheetData>
    <row r="1" spans="1:12" ht="15.75" customHeight="1" x14ac:dyDescent="0.25">
      <c r="A1" s="4" t="s">
        <v>0</v>
      </c>
      <c r="B1" s="4"/>
      <c r="C1" s="4"/>
      <c r="D1" s="4"/>
      <c r="E1" s="4"/>
      <c r="F1" s="4"/>
      <c r="G1" s="4"/>
      <c r="H1" s="4"/>
    </row>
    <row r="2" spans="1:12" ht="15.75" customHeight="1" x14ac:dyDescent="0.25">
      <c r="A2" s="4" t="s">
        <v>1</v>
      </c>
      <c r="B2" s="4"/>
      <c r="C2" s="6">
        <v>2017</v>
      </c>
      <c r="D2" s="4"/>
      <c r="E2" s="6">
        <v>2016</v>
      </c>
      <c r="F2" s="4"/>
      <c r="G2" s="4"/>
      <c r="H2" s="4"/>
    </row>
    <row r="3" spans="1:12" ht="15.75" customHeight="1" x14ac:dyDescent="0.25">
      <c r="A3" s="4"/>
      <c r="B3" s="4"/>
      <c r="C3" s="4"/>
      <c r="D3" s="4"/>
      <c r="E3" s="4"/>
      <c r="F3" s="4"/>
      <c r="G3" s="4"/>
      <c r="H3" s="4"/>
    </row>
    <row r="4" spans="1:12" ht="15.75" customHeight="1" x14ac:dyDescent="0.25">
      <c r="A4" s="4" t="s">
        <v>2</v>
      </c>
      <c r="B4" s="4"/>
      <c r="C4" s="7">
        <v>87454</v>
      </c>
      <c r="D4" s="4"/>
      <c r="E4" s="7">
        <v>75452</v>
      </c>
      <c r="F4" s="4"/>
      <c r="G4" s="4"/>
      <c r="H4" s="4"/>
      <c r="I4" s="8" t="s">
        <v>3</v>
      </c>
      <c r="J4" s="18">
        <v>0.752</v>
      </c>
      <c r="K4" s="8"/>
      <c r="L4" s="16"/>
    </row>
    <row r="5" spans="1:12" ht="15.75" customHeight="1" x14ac:dyDescent="0.25">
      <c r="A5" s="4" t="s">
        <v>4</v>
      </c>
      <c r="B5" s="4"/>
      <c r="C5" s="7">
        <v>8327</v>
      </c>
      <c r="D5" s="4"/>
      <c r="E5" s="7">
        <v>8488</v>
      </c>
      <c r="F5" s="4"/>
      <c r="G5" s="4"/>
      <c r="H5" s="4"/>
      <c r="I5" s="8" t="s">
        <v>5</v>
      </c>
      <c r="J5" s="18">
        <v>9.0000000000000011E-3</v>
      </c>
      <c r="K5" s="8"/>
      <c r="L5" s="16"/>
    </row>
    <row r="6" spans="1:12" ht="15.75" customHeight="1" x14ac:dyDescent="0.25">
      <c r="A6" s="10" t="s">
        <v>41</v>
      </c>
      <c r="B6" s="4"/>
      <c r="C6" s="7">
        <v>95781</v>
      </c>
      <c r="D6" s="4"/>
      <c r="E6" s="7">
        <v>83940</v>
      </c>
      <c r="F6" s="4"/>
      <c r="G6" s="4"/>
      <c r="H6" s="4"/>
      <c r="I6" s="8" t="s">
        <v>6</v>
      </c>
      <c r="J6" s="18">
        <v>0.12300000000000001</v>
      </c>
      <c r="K6" s="8"/>
      <c r="L6" s="16"/>
    </row>
    <row r="7" spans="1:12" ht="15.75" customHeight="1" x14ac:dyDescent="0.25">
      <c r="A7" s="4"/>
      <c r="B7" s="4"/>
      <c r="C7" s="4"/>
      <c r="D7" s="4"/>
      <c r="E7" s="4"/>
      <c r="F7" s="4"/>
      <c r="G7" s="4"/>
      <c r="H7" s="4"/>
      <c r="I7" s="8" t="s">
        <v>7</v>
      </c>
      <c r="J7" s="18">
        <v>0.11599999999999999</v>
      </c>
      <c r="K7" s="8"/>
      <c r="L7" s="16"/>
    </row>
    <row r="8" spans="1:12" ht="15.75" customHeight="1" x14ac:dyDescent="0.25">
      <c r="A8" s="4"/>
      <c r="B8" s="4"/>
      <c r="C8" s="4"/>
      <c r="D8" s="4"/>
      <c r="E8" s="4"/>
      <c r="F8" s="4"/>
      <c r="G8" s="4"/>
      <c r="H8" s="4"/>
    </row>
    <row r="9" spans="1:12" ht="15.75" customHeight="1" x14ac:dyDescent="0.25">
      <c r="A9" s="4"/>
      <c r="B9" s="4"/>
      <c r="C9" s="4"/>
      <c r="D9" s="4"/>
      <c r="E9" s="4"/>
      <c r="F9" s="4"/>
      <c r="G9" s="4"/>
      <c r="H9" s="4"/>
    </row>
    <row r="10" spans="1:12" ht="15.75" customHeight="1" x14ac:dyDescent="0.25">
      <c r="A10" s="4"/>
      <c r="B10" s="4"/>
      <c r="C10" s="4"/>
      <c r="D10" s="4"/>
      <c r="E10" s="4"/>
      <c r="F10" s="4"/>
      <c r="G10" s="4"/>
      <c r="H10" s="4"/>
    </row>
    <row r="11" spans="1:12" ht="15.75" customHeight="1" x14ac:dyDescent="0.25">
      <c r="A11" s="4"/>
      <c r="B11" s="4"/>
      <c r="C11" s="4"/>
      <c r="D11" s="4"/>
      <c r="E11" s="4"/>
      <c r="F11" s="4"/>
      <c r="G11" s="4"/>
      <c r="H11" s="4"/>
    </row>
    <row r="12" spans="1:12" ht="15.75" customHeight="1" x14ac:dyDescent="0.25">
      <c r="A12" s="4"/>
      <c r="B12" s="4"/>
      <c r="C12" s="4"/>
      <c r="D12" s="4"/>
      <c r="E12" s="4"/>
      <c r="F12" s="4"/>
      <c r="G12" s="4"/>
      <c r="H12" s="4"/>
    </row>
    <row r="13" spans="1:12" ht="15.75" customHeight="1" x14ac:dyDescent="0.25">
      <c r="A13" s="4"/>
      <c r="B13" s="4"/>
      <c r="C13" s="4"/>
      <c r="D13" s="4"/>
      <c r="E13" s="4"/>
      <c r="F13" s="4"/>
      <c r="G13" s="4"/>
      <c r="H13" s="4"/>
    </row>
    <row r="14" spans="1:12" ht="15.75" customHeight="1" x14ac:dyDescent="0.25">
      <c r="A14" s="4"/>
      <c r="B14" s="4"/>
      <c r="C14" s="4"/>
      <c r="D14" s="4"/>
      <c r="E14" s="4"/>
      <c r="F14" s="4"/>
      <c r="G14" s="4"/>
      <c r="H14" s="4"/>
    </row>
    <row r="15" spans="1:12" ht="15.75" customHeight="1" x14ac:dyDescent="0.25">
      <c r="A15" s="4"/>
      <c r="B15" s="4"/>
      <c r="C15" s="4"/>
      <c r="D15" s="4"/>
      <c r="E15" s="4"/>
      <c r="F15" s="4"/>
      <c r="G15" s="4"/>
      <c r="H15" s="4"/>
    </row>
    <row r="16" spans="1:12" ht="15.75" customHeight="1" x14ac:dyDescent="0.25">
      <c r="A16" s="9"/>
      <c r="B16" s="4"/>
      <c r="C16" s="4"/>
      <c r="D16" s="4"/>
      <c r="E16" s="4"/>
      <c r="F16" s="4"/>
      <c r="G16" s="4"/>
      <c r="H16" s="4"/>
    </row>
    <row r="17" spans="1:8" ht="15.75" customHeight="1" x14ac:dyDescent="0.25">
      <c r="A17" s="4"/>
      <c r="B17" s="4"/>
      <c r="C17" s="6"/>
      <c r="D17" s="4"/>
      <c r="E17" s="6"/>
      <c r="F17" s="4"/>
      <c r="G17" s="4"/>
      <c r="H17" s="4"/>
    </row>
    <row r="18" spans="1:8" ht="15.75" customHeight="1" x14ac:dyDescent="0.25">
      <c r="A18" s="4"/>
      <c r="B18" s="4"/>
      <c r="C18" s="4"/>
      <c r="D18" s="4"/>
      <c r="E18" s="4"/>
      <c r="F18" s="4"/>
      <c r="G18" s="4"/>
      <c r="H18" s="4"/>
    </row>
    <row r="19" spans="1:8" ht="15.75" customHeight="1" x14ac:dyDescent="0.25">
      <c r="A19" s="9"/>
      <c r="B19" s="4"/>
      <c r="C19" s="6"/>
      <c r="D19" s="4"/>
      <c r="E19" s="6"/>
      <c r="F19" s="4"/>
      <c r="G19" s="6"/>
      <c r="H19" s="4"/>
    </row>
    <row r="20" spans="1:8" ht="15.75" customHeight="1" x14ac:dyDescent="0.25">
      <c r="A20" s="4"/>
      <c r="B20" s="4"/>
      <c r="C20" s="6"/>
      <c r="D20" s="4"/>
      <c r="E20" s="6"/>
      <c r="F20" s="4"/>
      <c r="G20" s="6"/>
      <c r="H20" s="4"/>
    </row>
    <row r="21" spans="1:8" ht="15.75" customHeight="1" x14ac:dyDescent="0.25">
      <c r="A21" s="4"/>
      <c r="B21" s="4"/>
      <c r="C21" s="6"/>
      <c r="D21" s="4"/>
      <c r="E21" s="6"/>
      <c r="F21" s="4"/>
      <c r="G21" s="6"/>
      <c r="H21" s="4"/>
    </row>
    <row r="22" spans="1:8" ht="12.5" x14ac:dyDescent="0.25">
      <c r="A22" s="4"/>
      <c r="B22" s="4"/>
      <c r="C22" s="6"/>
      <c r="D22" s="4"/>
      <c r="E22" s="6"/>
      <c r="F22" s="4"/>
      <c r="G22" s="6"/>
      <c r="H22" s="4"/>
    </row>
    <row r="23" spans="1:8" ht="12.5" x14ac:dyDescent="0.25">
      <c r="A23" s="9"/>
      <c r="B23" s="4"/>
      <c r="C23" s="7"/>
      <c r="D23" s="4"/>
      <c r="E23" s="7"/>
      <c r="F23" s="4"/>
      <c r="G23" s="6"/>
      <c r="H23" s="4"/>
    </row>
    <row r="24" spans="1:8" ht="12.5" x14ac:dyDescent="0.25">
      <c r="A24" s="9"/>
      <c r="B24" s="4"/>
      <c r="C24" s="7"/>
      <c r="D24" s="4"/>
      <c r="E24" s="7"/>
      <c r="F24" s="4"/>
      <c r="G24" s="6"/>
      <c r="H24" s="4"/>
    </row>
    <row r="25" spans="1:8" ht="12.5" x14ac:dyDescent="0.25">
      <c r="A25" s="9"/>
      <c r="B25" s="4"/>
      <c r="C25" s="6"/>
      <c r="D25" s="4"/>
      <c r="E25" s="6"/>
      <c r="F25" s="4"/>
      <c r="G25" s="4"/>
      <c r="H25" s="4"/>
    </row>
    <row r="26" spans="1:8" ht="12.5" x14ac:dyDescent="0.25">
      <c r="A26" s="4"/>
      <c r="B26" s="4"/>
      <c r="C26" s="4"/>
      <c r="D26" s="4"/>
      <c r="E26" s="4"/>
      <c r="F26" s="4"/>
      <c r="G26" s="4"/>
      <c r="H26" s="4"/>
    </row>
    <row r="27" spans="1:8" ht="15.75" customHeight="1" x14ac:dyDescent="0.25">
      <c r="A27" s="4"/>
      <c r="B27" s="4"/>
      <c r="C27" s="4"/>
      <c r="D27" s="4"/>
      <c r="E27" s="4"/>
      <c r="F27" s="4"/>
      <c r="G27" s="4"/>
      <c r="H27" s="4"/>
    </row>
    <row r="28" spans="1:8" ht="15.75" customHeight="1" x14ac:dyDescent="0.25">
      <c r="A28" s="4"/>
      <c r="B28" s="4"/>
      <c r="C28" s="4"/>
      <c r="D28" s="4"/>
      <c r="E28" s="4"/>
      <c r="F28" s="4"/>
      <c r="G28" s="4"/>
      <c r="H28" s="4"/>
    </row>
    <row r="29" spans="1:8" ht="15.75" customHeight="1" x14ac:dyDescent="0.25">
      <c r="A29" s="4"/>
      <c r="B29" s="4"/>
      <c r="C29" s="4"/>
      <c r="D29" s="4"/>
      <c r="E29" s="4"/>
      <c r="F29" s="4"/>
      <c r="G29" s="4"/>
      <c r="H29" s="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25"/>
  <sheetViews>
    <sheetView zoomScaleNormal="100" workbookViewId="0">
      <selection activeCell="B19" sqref="B19"/>
    </sheetView>
  </sheetViews>
  <sheetFormatPr defaultColWidth="14.453125" defaultRowHeight="15.75" customHeight="1" x14ac:dyDescent="0.25"/>
  <cols>
    <col min="9" max="9" width="20.453125" customWidth="1"/>
  </cols>
  <sheetData>
    <row r="1" spans="1:12" ht="15.75" customHeight="1" x14ac:dyDescent="0.25">
      <c r="A1" s="1" t="s">
        <v>0</v>
      </c>
      <c r="B1" s="1"/>
      <c r="C1" s="1"/>
      <c r="D1" s="1"/>
      <c r="E1" s="1"/>
    </row>
    <row r="2" spans="1:12" ht="15.75" customHeight="1" x14ac:dyDescent="0.25">
      <c r="A2" s="1" t="s">
        <v>1</v>
      </c>
      <c r="C2" s="1">
        <v>2016</v>
      </c>
      <c r="E2" s="1">
        <v>2015</v>
      </c>
    </row>
    <row r="4" spans="1:12" ht="15.75" customHeight="1" x14ac:dyDescent="0.25">
      <c r="A4" s="1" t="s">
        <v>2</v>
      </c>
      <c r="C4" s="2">
        <v>75452</v>
      </c>
      <c r="E4" s="2">
        <v>72382</v>
      </c>
      <c r="I4" s="1" t="s">
        <v>3</v>
      </c>
      <c r="J4" s="17">
        <v>0.78300000000000003</v>
      </c>
      <c r="K4" s="1"/>
      <c r="L4" s="15"/>
    </row>
    <row r="5" spans="1:12" ht="15.75" customHeight="1" x14ac:dyDescent="0.25">
      <c r="A5" s="1" t="s">
        <v>4</v>
      </c>
      <c r="C5" s="2">
        <v>8488</v>
      </c>
      <c r="E5" s="2">
        <v>6964</v>
      </c>
      <c r="I5" s="1" t="s">
        <v>5</v>
      </c>
      <c r="J5" s="17">
        <v>1.1000000000000001E-2</v>
      </c>
      <c r="K5" s="1"/>
      <c r="L5" s="15"/>
    </row>
    <row r="6" spans="1:12" ht="15.75" customHeight="1" x14ac:dyDescent="0.25">
      <c r="A6" s="10" t="s">
        <v>41</v>
      </c>
      <c r="C6" s="2">
        <v>83940</v>
      </c>
      <c r="E6" s="2">
        <v>79346</v>
      </c>
      <c r="I6" s="1" t="s">
        <v>6</v>
      </c>
      <c r="J6" s="17">
        <v>0.10400000000000001</v>
      </c>
      <c r="K6" s="1"/>
      <c r="L6" s="15"/>
    </row>
    <row r="7" spans="1:12" ht="15.75" customHeight="1" x14ac:dyDescent="0.25">
      <c r="I7" s="1" t="s">
        <v>7</v>
      </c>
      <c r="J7" s="17">
        <v>0.10199999999999999</v>
      </c>
      <c r="K7" s="1"/>
      <c r="L7" s="15"/>
    </row>
    <row r="9" spans="1:12" ht="15.75" customHeight="1" x14ac:dyDescent="0.25">
      <c r="A9" s="1"/>
      <c r="B9" s="1"/>
      <c r="C9" s="1"/>
      <c r="D9" s="1"/>
      <c r="E9" s="1"/>
      <c r="F9" s="1"/>
      <c r="G9" s="1"/>
    </row>
    <row r="10" spans="1:12" ht="15.75" customHeight="1" x14ac:dyDescent="0.25">
      <c r="A10" s="1"/>
      <c r="B10" s="1"/>
      <c r="C10" s="1"/>
      <c r="D10" s="1"/>
      <c r="E10" s="1"/>
      <c r="F10" s="1"/>
      <c r="G10" s="1"/>
    </row>
    <row r="11" spans="1:12" ht="15.75" customHeight="1" x14ac:dyDescent="0.25">
      <c r="A11" s="1"/>
      <c r="B11" s="1"/>
      <c r="C11" s="1"/>
      <c r="D11" s="1"/>
      <c r="E11" s="1"/>
      <c r="F11" s="1"/>
      <c r="G11" s="1"/>
    </row>
    <row r="12" spans="1:12" ht="15.75" customHeight="1" x14ac:dyDescent="0.25">
      <c r="A12" s="1"/>
      <c r="B12" s="1"/>
      <c r="C12" s="1"/>
      <c r="D12" s="1"/>
      <c r="E12" s="1"/>
      <c r="F12" s="1"/>
      <c r="G12" s="1"/>
    </row>
    <row r="13" spans="1:12" ht="15.75" customHeight="1" x14ac:dyDescent="0.25">
      <c r="A13" s="1"/>
      <c r="B13" s="1"/>
      <c r="C13" s="1"/>
      <c r="D13" s="1"/>
      <c r="E13" s="1"/>
      <c r="F13" s="1"/>
      <c r="G13" s="1"/>
    </row>
    <row r="14" spans="1:12" ht="15.75" customHeight="1" x14ac:dyDescent="0.25">
      <c r="A14" s="1"/>
      <c r="B14" s="1"/>
      <c r="C14" s="1"/>
      <c r="D14" s="1"/>
      <c r="E14" s="1"/>
      <c r="F14" s="1"/>
      <c r="G14" s="1"/>
    </row>
    <row r="15" spans="1:12" ht="15.75" customHeight="1" x14ac:dyDescent="0.25">
      <c r="A15" s="1"/>
      <c r="B15" s="1"/>
      <c r="C15" s="1"/>
      <c r="D15" s="1"/>
      <c r="E15" s="1"/>
      <c r="F15" s="1"/>
      <c r="G15" s="1"/>
    </row>
    <row r="16" spans="1:12" ht="15.75" customHeight="1" x14ac:dyDescent="0.25">
      <c r="A16" s="1"/>
      <c r="B16" s="1"/>
      <c r="C16" s="1"/>
      <c r="D16" s="1"/>
      <c r="E16" s="1"/>
      <c r="F16" s="1"/>
      <c r="G16" s="1"/>
    </row>
    <row r="17" spans="1:7" ht="15.75" customHeight="1" x14ac:dyDescent="0.25">
      <c r="C17" s="1"/>
      <c r="E17" s="1"/>
      <c r="G17" s="1"/>
    </row>
    <row r="19" spans="1:7" ht="15.75" customHeight="1" x14ac:dyDescent="0.25">
      <c r="A19" s="1"/>
      <c r="C19" s="1"/>
      <c r="E19" s="1"/>
      <c r="G19" s="3"/>
    </row>
    <row r="20" spans="1:7" ht="15.75" customHeight="1" x14ac:dyDescent="0.25">
      <c r="A20" s="1"/>
      <c r="C20" s="1"/>
      <c r="E20" s="1"/>
      <c r="G20" s="3"/>
    </row>
    <row r="21" spans="1:7" ht="15.75" customHeight="1" x14ac:dyDescent="0.25">
      <c r="A21" s="1"/>
      <c r="C21" s="1"/>
      <c r="E21" s="1"/>
      <c r="G21" s="3"/>
    </row>
    <row r="22" spans="1:7" ht="12.5" x14ac:dyDescent="0.25">
      <c r="A22" s="1"/>
      <c r="C22" s="1"/>
      <c r="E22" s="1"/>
      <c r="G22" s="3"/>
    </row>
    <row r="23" spans="1:7" ht="12.5" x14ac:dyDescent="0.25">
      <c r="A23" s="1"/>
      <c r="C23" s="2"/>
      <c r="E23" s="2"/>
      <c r="G23" s="3"/>
    </row>
    <row r="24" spans="1:7" ht="12.5" x14ac:dyDescent="0.25">
      <c r="A24" s="1"/>
      <c r="C24" s="2"/>
      <c r="E24" s="2"/>
      <c r="G24" s="3"/>
    </row>
    <row r="25" spans="1:7" ht="12.5" x14ac:dyDescent="0.25">
      <c r="A25" s="1"/>
      <c r="C25" s="1"/>
      <c r="E2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24"/>
  <sheetViews>
    <sheetView zoomScaleNormal="100" workbookViewId="0">
      <selection activeCell="B19" sqref="B19"/>
    </sheetView>
  </sheetViews>
  <sheetFormatPr defaultColWidth="14.453125" defaultRowHeight="15.75" customHeight="1" x14ac:dyDescent="0.25"/>
  <cols>
    <col min="9" max="9" width="20.453125" customWidth="1"/>
  </cols>
  <sheetData>
    <row r="1" spans="1:12" ht="15.75" customHeight="1" x14ac:dyDescent="0.25">
      <c r="A1" s="1" t="s">
        <v>0</v>
      </c>
    </row>
    <row r="2" spans="1:12" ht="15.75" customHeight="1" x14ac:dyDescent="0.25">
      <c r="A2" s="1" t="s">
        <v>1</v>
      </c>
      <c r="C2" s="1">
        <v>2015</v>
      </c>
      <c r="E2" s="1">
        <v>2014</v>
      </c>
    </row>
    <row r="4" spans="1:12" ht="15.75" customHeight="1" x14ac:dyDescent="0.25">
      <c r="A4" s="1" t="s">
        <v>2</v>
      </c>
      <c r="C4" s="2">
        <v>72382</v>
      </c>
      <c r="E4" s="2">
        <v>75287</v>
      </c>
      <c r="I4" s="1" t="s">
        <v>3</v>
      </c>
      <c r="J4" s="17">
        <v>0.78</v>
      </c>
      <c r="K4" s="1"/>
      <c r="L4" s="15"/>
    </row>
    <row r="5" spans="1:12" ht="15.75" customHeight="1" x14ac:dyDescent="0.25">
      <c r="A5" s="1" t="s">
        <v>4</v>
      </c>
      <c r="C5" s="2">
        <v>6964</v>
      </c>
      <c r="E5" s="2">
        <v>6921</v>
      </c>
      <c r="I5" s="1" t="s">
        <v>5</v>
      </c>
      <c r="J5" s="17">
        <v>9.0000000000000011E-3</v>
      </c>
      <c r="K5" s="1"/>
      <c r="L5" s="15"/>
    </row>
    <row r="6" spans="1:12" ht="15.75" customHeight="1" x14ac:dyDescent="0.25">
      <c r="A6" s="10" t="s">
        <v>41</v>
      </c>
      <c r="C6" s="2">
        <v>79346</v>
      </c>
      <c r="E6" s="2">
        <v>82208</v>
      </c>
      <c r="I6" s="1" t="s">
        <v>6</v>
      </c>
      <c r="J6" s="17">
        <v>0.125</v>
      </c>
      <c r="K6" s="1"/>
      <c r="L6" s="15"/>
    </row>
    <row r="7" spans="1:12" ht="15.75" customHeight="1" x14ac:dyDescent="0.25">
      <c r="I7" s="1" t="s">
        <v>7</v>
      </c>
      <c r="J7" s="17">
        <v>8.5999999999999993E-2</v>
      </c>
      <c r="K7" s="1"/>
      <c r="L7" s="15"/>
    </row>
    <row r="9" spans="1:12" ht="15.75" customHeight="1" x14ac:dyDescent="0.25">
      <c r="A9" s="1"/>
    </row>
    <row r="10" spans="1:12" ht="15.75" customHeight="1" x14ac:dyDescent="0.25">
      <c r="A10" s="1"/>
    </row>
    <row r="11" spans="1:12" ht="15.75" customHeight="1" x14ac:dyDescent="0.25">
      <c r="A11" s="1"/>
    </row>
    <row r="12" spans="1:12" ht="15.75" customHeight="1" x14ac:dyDescent="0.25">
      <c r="A12" s="1"/>
    </row>
    <row r="13" spans="1:12" ht="15.75" customHeight="1" x14ac:dyDescent="0.25">
      <c r="A13" s="1"/>
    </row>
    <row r="14" spans="1:12" ht="15.75" customHeight="1" x14ac:dyDescent="0.25">
      <c r="A14" s="1"/>
    </row>
    <row r="15" spans="1:12" ht="15.75" customHeight="1" x14ac:dyDescent="0.25">
      <c r="A15" s="1"/>
    </row>
    <row r="16" spans="1:12" ht="15.75" customHeight="1" x14ac:dyDescent="0.25">
      <c r="C16" s="1"/>
      <c r="E16" s="1"/>
      <c r="G16" s="1"/>
    </row>
    <row r="18" spans="1:7" ht="15.75" customHeight="1" x14ac:dyDescent="0.25">
      <c r="A18" s="1"/>
      <c r="C18" s="1"/>
      <c r="E18" s="1"/>
      <c r="G18" s="1"/>
    </row>
    <row r="19" spans="1:7" ht="15.75" customHeight="1" x14ac:dyDescent="0.25">
      <c r="A19" s="1"/>
      <c r="C19" s="1"/>
      <c r="E19" s="1"/>
      <c r="G19" s="1"/>
    </row>
    <row r="20" spans="1:7" ht="15.75" customHeight="1" x14ac:dyDescent="0.25">
      <c r="A20" s="1"/>
      <c r="C20" s="1"/>
      <c r="E20" s="1"/>
      <c r="G20" s="1"/>
    </row>
    <row r="21" spans="1:7" ht="15.75" customHeight="1" x14ac:dyDescent="0.25">
      <c r="A21" s="1"/>
      <c r="C21" s="1"/>
      <c r="E21" s="1"/>
      <c r="G21" s="1"/>
    </row>
    <row r="22" spans="1:7" ht="12.5" x14ac:dyDescent="0.25">
      <c r="A22" s="1"/>
      <c r="C22" s="2"/>
      <c r="E22" s="2"/>
      <c r="G22" s="3"/>
    </row>
    <row r="23" spans="1:7" ht="12.5" x14ac:dyDescent="0.25">
      <c r="A23" s="1"/>
      <c r="C23" s="2"/>
      <c r="E23" s="1"/>
      <c r="G23" s="3"/>
    </row>
    <row r="24" spans="1:7" ht="12.5" x14ac:dyDescent="0.25">
      <c r="A24" s="1"/>
      <c r="C24" s="1"/>
      <c r="E24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25"/>
  <sheetViews>
    <sheetView zoomScaleNormal="100" workbookViewId="0">
      <selection activeCell="B19" sqref="B19"/>
    </sheetView>
  </sheetViews>
  <sheetFormatPr defaultColWidth="14.453125" defaultRowHeight="15.75" customHeight="1" x14ac:dyDescent="0.25"/>
  <cols>
    <col min="9" max="9" width="20.453125" customWidth="1"/>
  </cols>
  <sheetData>
    <row r="1" spans="1:12" ht="15.75" customHeight="1" x14ac:dyDescent="0.25">
      <c r="A1" s="1" t="s">
        <v>0</v>
      </c>
    </row>
    <row r="2" spans="1:12" ht="15.75" customHeight="1" x14ac:dyDescent="0.25">
      <c r="A2" s="1" t="s">
        <v>1</v>
      </c>
      <c r="C2" s="1">
        <v>2014</v>
      </c>
      <c r="E2" s="1">
        <v>2013</v>
      </c>
    </row>
    <row r="4" spans="1:12" ht="15.75" customHeight="1" x14ac:dyDescent="0.25">
      <c r="A4" s="1" t="s">
        <v>2</v>
      </c>
      <c r="C4" s="2">
        <v>75287</v>
      </c>
      <c r="E4" s="2">
        <v>75957</v>
      </c>
      <c r="I4" s="1" t="s">
        <v>3</v>
      </c>
      <c r="J4" s="17">
        <v>0.67700000000000005</v>
      </c>
      <c r="K4" s="1"/>
      <c r="L4" s="15"/>
    </row>
    <row r="5" spans="1:12" ht="15.75" customHeight="1" x14ac:dyDescent="0.25">
      <c r="A5" s="1" t="s">
        <v>4</v>
      </c>
      <c r="C5" s="2">
        <v>6921</v>
      </c>
      <c r="E5" s="2">
        <v>6897</v>
      </c>
      <c r="I5" s="1" t="s">
        <v>5</v>
      </c>
      <c r="J5" s="17">
        <v>1.1000000000000001E-2</v>
      </c>
      <c r="K5" s="1"/>
      <c r="L5" s="15"/>
    </row>
    <row r="6" spans="1:12" ht="15.75" customHeight="1" x14ac:dyDescent="0.25">
      <c r="A6" s="10" t="s">
        <v>41</v>
      </c>
      <c r="C6" s="2">
        <v>82208</v>
      </c>
      <c r="E6" s="2">
        <v>82854</v>
      </c>
      <c r="I6" s="1" t="s">
        <v>6</v>
      </c>
      <c r="J6" s="17">
        <v>0.223</v>
      </c>
      <c r="K6" s="1"/>
      <c r="L6" s="15"/>
    </row>
    <row r="7" spans="1:12" ht="15.75" customHeight="1" x14ac:dyDescent="0.25">
      <c r="I7" s="1" t="s">
        <v>7</v>
      </c>
      <c r="J7" s="17">
        <v>8.900000000000001E-2</v>
      </c>
      <c r="K7" s="1"/>
      <c r="L7" s="15"/>
    </row>
    <row r="16" spans="1:12" ht="15.75" customHeight="1" x14ac:dyDescent="0.25">
      <c r="A16" s="1"/>
    </row>
    <row r="17" spans="1:7" ht="15.75" customHeight="1" x14ac:dyDescent="0.25">
      <c r="C17" s="1"/>
      <c r="E17" s="1"/>
      <c r="G17" s="1"/>
    </row>
    <row r="19" spans="1:7" ht="15.75" customHeight="1" x14ac:dyDescent="0.25">
      <c r="A19" s="1"/>
      <c r="C19" s="1"/>
      <c r="E19" s="1"/>
      <c r="G19" s="3"/>
    </row>
    <row r="20" spans="1:7" ht="15.75" customHeight="1" x14ac:dyDescent="0.25">
      <c r="A20" s="1"/>
      <c r="C20" s="1"/>
      <c r="E20" s="1"/>
      <c r="G20" s="1"/>
    </row>
    <row r="21" spans="1:7" ht="15.75" customHeight="1" x14ac:dyDescent="0.25">
      <c r="A21" s="1"/>
      <c r="C21" s="1"/>
      <c r="E21" s="1"/>
      <c r="G21" s="1"/>
    </row>
    <row r="22" spans="1:7" ht="12.5" x14ac:dyDescent="0.25">
      <c r="A22" s="1"/>
      <c r="C22" s="1"/>
      <c r="E22" s="1"/>
      <c r="G22" s="1"/>
    </row>
    <row r="23" spans="1:7" ht="12.5" x14ac:dyDescent="0.25">
      <c r="A23" s="1"/>
      <c r="C23" s="2"/>
      <c r="E23" s="2"/>
      <c r="G23" s="3"/>
    </row>
    <row r="24" spans="1:7" ht="12.5" x14ac:dyDescent="0.25">
      <c r="A24" s="1"/>
      <c r="C24" s="1"/>
      <c r="E24" s="1"/>
      <c r="G24" s="1"/>
    </row>
    <row r="25" spans="1:7" ht="12.5" x14ac:dyDescent="0.25">
      <c r="A25" s="1"/>
      <c r="C25" s="1"/>
      <c r="E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ALL - Scania</vt:lpstr>
      <vt:lpstr>Sheet1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2020 (2)</vt:lpstr>
      <vt:lpstr>2019 (2)</vt:lpstr>
      <vt:lpstr>2018 (2)</vt:lpstr>
      <vt:lpstr>2017 (2)</vt:lpstr>
      <vt:lpstr>2016 (2)</vt:lpstr>
      <vt:lpstr>2015 (2)</vt:lpstr>
      <vt:lpstr>2014 (2)</vt:lpstr>
      <vt:lpstr>2013 (2)</vt:lpstr>
      <vt:lpstr>2012 (2)</vt:lpstr>
      <vt:lpstr>2011 (2)</vt:lpstr>
      <vt:lpstr>Consol</vt:lpstr>
      <vt:lpstr>2020 (3)</vt:lpstr>
      <vt:lpstr>2019 (3)</vt:lpstr>
      <vt:lpstr>2018 (3)</vt:lpstr>
      <vt:lpstr>2017 (3)</vt:lpstr>
      <vt:lpstr>2016 (3)</vt:lpstr>
      <vt:lpstr>2015 (3)</vt:lpstr>
      <vt:lpstr>2014 (3)</vt:lpstr>
      <vt:lpstr>2013 (3)</vt:lpstr>
      <vt:lpstr>2012 (3)</vt:lpstr>
      <vt:lpstr>2011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def8</dc:creator>
  <cp:lastModifiedBy>s</cp:lastModifiedBy>
  <dcterms:created xsi:type="dcterms:W3CDTF">2021-04-26T13:31:33Z</dcterms:created>
  <dcterms:modified xsi:type="dcterms:W3CDTF">2021-05-01T11:43:23Z</dcterms:modified>
</cp:coreProperties>
</file>