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C:\Users\def8\Desktop\Excels - VW\"/>
    </mc:Choice>
  </mc:AlternateContent>
  <xr:revisionPtr revIDLastSave="0" documentId="13_ncr:1_{3AD2327C-9A74-4927-A68E-A86E9773692E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ALL - Skoda" sheetId="21" r:id="rId1"/>
    <sheet name="2020" sheetId="1" r:id="rId2"/>
    <sheet name="2019" sheetId="2" r:id="rId3"/>
    <sheet name="2018" sheetId="3" r:id="rId4"/>
    <sheet name="2017" sheetId="4" r:id="rId5"/>
    <sheet name="2016" sheetId="5" r:id="rId6"/>
    <sheet name="2015" sheetId="6" r:id="rId7"/>
    <sheet name="2014" sheetId="7" r:id="rId8"/>
    <sheet name="2013" sheetId="8" r:id="rId9"/>
    <sheet name="2012" sheetId="9" r:id="rId10"/>
    <sheet name="2011" sheetId="10" r:id="rId11"/>
    <sheet name="2020 (2)" sheetId="11" r:id="rId12"/>
    <sheet name="2019 (2)" sheetId="12" r:id="rId13"/>
    <sheet name="2018 (2)" sheetId="13" r:id="rId14"/>
    <sheet name="2017 (2)" sheetId="14" r:id="rId15"/>
    <sheet name="2016 (2)" sheetId="15" r:id="rId16"/>
    <sheet name="2015 (2)" sheetId="16" r:id="rId17"/>
    <sheet name="2014 (2)" sheetId="17" r:id="rId18"/>
    <sheet name="2013 (2)" sheetId="18" r:id="rId19"/>
    <sheet name="2012 (2)" sheetId="19" r:id="rId20"/>
    <sheet name="2011 (2)" sheetId="20" r:id="rId21"/>
    <sheet name="Sheet11" sheetId="32" r:id="rId22"/>
    <sheet name="2020 (3)" sheetId="22" r:id="rId23"/>
    <sheet name="2019 (3)" sheetId="23" r:id="rId24"/>
    <sheet name="2018 (3)" sheetId="24" r:id="rId25"/>
    <sheet name="2017 (3)" sheetId="25" r:id="rId26"/>
    <sheet name="2016 (3)" sheetId="26" r:id="rId27"/>
    <sheet name="2015 (3)" sheetId="27" r:id="rId28"/>
    <sheet name="2014 (3)" sheetId="28" r:id="rId29"/>
    <sheet name="2013 (3)" sheetId="29" r:id="rId30"/>
    <sheet name="2012 (3)" sheetId="30" r:id="rId31"/>
    <sheet name="2011 (3)" sheetId="31" r:id="rId32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55" i="21" l="1"/>
  <c r="K55" i="21"/>
  <c r="J55" i="21"/>
  <c r="I55" i="21"/>
  <c r="H55" i="21"/>
  <c r="G55" i="21"/>
  <c r="F55" i="21"/>
  <c r="E55" i="21"/>
  <c r="D55" i="21"/>
  <c r="C55" i="21"/>
  <c r="L53" i="21"/>
  <c r="K53" i="21"/>
  <c r="J53" i="21"/>
  <c r="I53" i="21"/>
  <c r="H53" i="21"/>
  <c r="G53" i="21"/>
  <c r="F53" i="21"/>
  <c r="E53" i="21"/>
  <c r="D53" i="21"/>
  <c r="C53" i="21"/>
  <c r="L51" i="21"/>
  <c r="K51" i="21"/>
  <c r="J51" i="21"/>
  <c r="I51" i="21"/>
  <c r="H51" i="21"/>
  <c r="G51" i="21"/>
  <c r="F51" i="21"/>
  <c r="E51" i="21"/>
  <c r="D51" i="21"/>
  <c r="C51" i="21"/>
  <c r="L49" i="21"/>
  <c r="K49" i="21"/>
  <c r="J49" i="21"/>
  <c r="I49" i="21"/>
  <c r="H49" i="21"/>
  <c r="G49" i="21"/>
  <c r="F49" i="21"/>
  <c r="E49" i="21"/>
  <c r="D49" i="21"/>
  <c r="C49" i="21"/>
  <c r="L47" i="21"/>
  <c r="K47" i="21"/>
  <c r="J47" i="21"/>
  <c r="I47" i="21"/>
  <c r="H47" i="21"/>
  <c r="G47" i="21"/>
  <c r="F47" i="21"/>
  <c r="E47" i="21"/>
  <c r="D47" i="21"/>
  <c r="C47" i="21"/>
  <c r="L45" i="21"/>
  <c r="K45" i="21"/>
  <c r="J45" i="21"/>
  <c r="I45" i="21"/>
  <c r="H45" i="21"/>
  <c r="G45" i="21"/>
  <c r="F45" i="21"/>
  <c r="E45" i="21"/>
  <c r="D45" i="21"/>
  <c r="C45" i="21"/>
  <c r="L41" i="21"/>
  <c r="K41" i="21"/>
  <c r="J41" i="21"/>
  <c r="I41" i="21"/>
  <c r="H41" i="21"/>
  <c r="G41" i="21"/>
  <c r="F41" i="21"/>
  <c r="E41" i="21"/>
  <c r="D41" i="21"/>
  <c r="C41" i="21"/>
  <c r="L39" i="21"/>
  <c r="K39" i="21"/>
  <c r="J39" i="21"/>
  <c r="I39" i="21"/>
  <c r="H39" i="21"/>
  <c r="G39" i="21"/>
  <c r="F39" i="21"/>
  <c r="E39" i="21"/>
  <c r="D39" i="21"/>
  <c r="C39" i="21"/>
  <c r="L37" i="21"/>
  <c r="K37" i="21"/>
  <c r="J37" i="21"/>
  <c r="I37" i="21"/>
  <c r="H37" i="21"/>
  <c r="G37" i="21"/>
  <c r="F37" i="21"/>
  <c r="E37" i="21"/>
  <c r="D37" i="21"/>
  <c r="C37" i="21"/>
  <c r="L35" i="21"/>
  <c r="K35" i="21"/>
  <c r="J35" i="21"/>
  <c r="I35" i="21"/>
  <c r="H35" i="21"/>
  <c r="G35" i="21"/>
  <c r="F35" i="21"/>
  <c r="E35" i="21"/>
  <c r="D35" i="21"/>
  <c r="C35" i="21"/>
  <c r="L33" i="21"/>
  <c r="K33" i="21"/>
  <c r="J33" i="21"/>
  <c r="I33" i="21"/>
  <c r="H33" i="21"/>
  <c r="G33" i="21"/>
  <c r="F33" i="21"/>
  <c r="E33" i="21"/>
  <c r="D33" i="21"/>
  <c r="C33" i="21"/>
  <c r="D31" i="21"/>
  <c r="E31" i="21"/>
  <c r="F31" i="21"/>
  <c r="G31" i="21"/>
  <c r="H31" i="21"/>
  <c r="I31" i="21"/>
  <c r="J31" i="21"/>
  <c r="K31" i="21"/>
  <c r="L31" i="21"/>
  <c r="C31" i="21"/>
  <c r="E10" i="21" l="1"/>
  <c r="C16" i="21"/>
  <c r="D16" i="21"/>
  <c r="E16" i="21"/>
  <c r="E8" i="21" s="1"/>
  <c r="F16" i="21"/>
  <c r="G16" i="21"/>
  <c r="H16" i="21"/>
  <c r="I16" i="21"/>
  <c r="I10" i="21" s="1"/>
  <c r="J16" i="21"/>
  <c r="K16" i="21"/>
  <c r="L16" i="21"/>
  <c r="E17" i="21"/>
  <c r="G17" i="21"/>
  <c r="H17" i="21"/>
  <c r="C21" i="21"/>
  <c r="D21" i="21"/>
  <c r="E21" i="21"/>
  <c r="F21" i="21"/>
  <c r="G21" i="21"/>
  <c r="H21" i="21"/>
  <c r="I21" i="21"/>
  <c r="J21" i="21"/>
  <c r="K21" i="21"/>
  <c r="L21" i="21"/>
  <c r="C22" i="21"/>
  <c r="D22" i="21"/>
  <c r="D10" i="21" s="1"/>
  <c r="E22" i="21"/>
  <c r="F22" i="21"/>
  <c r="F10" i="21" s="1"/>
  <c r="F11" i="21" s="1"/>
  <c r="G22" i="21"/>
  <c r="G10" i="21" s="1"/>
  <c r="G11" i="21" s="1"/>
  <c r="H22" i="21"/>
  <c r="I22" i="21"/>
  <c r="J22" i="21"/>
  <c r="K22" i="21"/>
  <c r="L22" i="21"/>
  <c r="L10" i="21" s="1"/>
  <c r="M10" i="21" s="1"/>
  <c r="N10" i="21" s="1"/>
  <c r="O10" i="21" s="1"/>
  <c r="P10" i="21" s="1"/>
  <c r="Q10" i="21" s="1"/>
  <c r="R10" i="21" s="1"/>
  <c r="S10" i="21" s="1"/>
  <c r="T10" i="21" s="1"/>
  <c r="U10" i="21" s="1"/>
  <c r="V10" i="21" s="1"/>
  <c r="C23" i="21"/>
  <c r="D23" i="21"/>
  <c r="E23" i="21"/>
  <c r="F23" i="21"/>
  <c r="G23" i="21"/>
  <c r="H23" i="21"/>
  <c r="I23" i="21"/>
  <c r="J23" i="21"/>
  <c r="K23" i="21"/>
  <c r="L23" i="21"/>
  <c r="C24" i="21"/>
  <c r="D24" i="21"/>
  <c r="D14" i="21" s="1"/>
  <c r="E24" i="21"/>
  <c r="E14" i="21" s="1"/>
  <c r="F24" i="21"/>
  <c r="F14" i="21" s="1"/>
  <c r="F15" i="21" s="1"/>
  <c r="G24" i="21"/>
  <c r="G14" i="21" s="1"/>
  <c r="H24" i="21"/>
  <c r="I24" i="21"/>
  <c r="J24" i="21"/>
  <c r="K24" i="21"/>
  <c r="L24" i="21"/>
  <c r="L14" i="21" s="1"/>
  <c r="M14" i="21" s="1"/>
  <c r="N14" i="21" s="1"/>
  <c r="O14" i="21" s="1"/>
  <c r="P14" i="21" s="1"/>
  <c r="Q14" i="21" s="1"/>
  <c r="R14" i="21" s="1"/>
  <c r="S14" i="21" s="1"/>
  <c r="T14" i="21" s="1"/>
  <c r="U14" i="21" s="1"/>
  <c r="V14" i="21" s="1"/>
  <c r="E15" i="21" l="1"/>
  <c r="G15" i="21"/>
  <c r="J17" i="21"/>
  <c r="H10" i="21"/>
  <c r="H11" i="21" s="1"/>
  <c r="I11" i="21"/>
  <c r="G12" i="21"/>
  <c r="F17" i="21"/>
  <c r="F12" i="21"/>
  <c r="L8" i="21"/>
  <c r="I17" i="21"/>
  <c r="K8" i="21"/>
  <c r="C8" i="21"/>
  <c r="C9" i="21" s="1"/>
  <c r="E11" i="21"/>
  <c r="D8" i="21"/>
  <c r="J8" i="21"/>
  <c r="I8" i="21"/>
  <c r="H8" i="21"/>
  <c r="G8" i="21"/>
  <c r="G9" i="21" s="1"/>
  <c r="F8" i="21"/>
  <c r="F9" i="21" s="1"/>
  <c r="I12" i="21"/>
  <c r="C14" i="21"/>
  <c r="C10" i="21"/>
  <c r="J14" i="21"/>
  <c r="J10" i="21"/>
  <c r="J11" i="21" s="1"/>
  <c r="I14" i="21"/>
  <c r="E12" i="21"/>
  <c r="J12" i="21"/>
  <c r="H12" i="21"/>
  <c r="H13" i="21" s="1"/>
  <c r="K14" i="21"/>
  <c r="K10" i="21"/>
  <c r="L17" i="21"/>
  <c r="D17" i="21"/>
  <c r="K17" i="21"/>
  <c r="C17" i="21"/>
  <c r="H14" i="21"/>
  <c r="H15" i="21" s="1"/>
  <c r="L12" i="21"/>
  <c r="D12" i="21"/>
  <c r="K12" i="21"/>
  <c r="C12" i="21"/>
  <c r="C13" i="21" s="1"/>
  <c r="L25" i="21"/>
  <c r="K25" i="21"/>
  <c r="J25" i="21"/>
  <c r="I25" i="21"/>
  <c r="H25" i="21"/>
  <c r="G25" i="21"/>
  <c r="F25" i="21"/>
  <c r="E25" i="21"/>
  <c r="G8" i="20"/>
  <c r="G7" i="20"/>
  <c r="G6" i="20"/>
  <c r="G5" i="20"/>
  <c r="G4" i="20"/>
  <c r="G7" i="19"/>
  <c r="G6" i="19"/>
  <c r="G5" i="19"/>
  <c r="G4" i="19"/>
  <c r="G8" i="17"/>
  <c r="G7" i="17"/>
  <c r="G6" i="17"/>
  <c r="G5" i="17"/>
  <c r="G4" i="17"/>
  <c r="G8" i="16"/>
  <c r="G7" i="16"/>
  <c r="G5" i="16"/>
  <c r="G4" i="16"/>
  <c r="G8" i="15"/>
  <c r="G7" i="15"/>
  <c r="G6" i="15"/>
  <c r="G5" i="15"/>
  <c r="G4" i="15"/>
  <c r="G8" i="14"/>
  <c r="G7" i="14"/>
  <c r="G6" i="14"/>
  <c r="G5" i="14"/>
  <c r="G4" i="14"/>
  <c r="G7" i="13"/>
  <c r="G6" i="13"/>
  <c r="G5" i="13"/>
  <c r="G4" i="13"/>
  <c r="G8" i="12"/>
  <c r="G7" i="12"/>
  <c r="G5" i="12"/>
  <c r="G13" i="21" l="1"/>
  <c r="L13" i="21"/>
  <c r="M12" i="21"/>
  <c r="N12" i="21" s="1"/>
  <c r="O12" i="21" s="1"/>
  <c r="P12" i="21" s="1"/>
  <c r="Q12" i="21" s="1"/>
  <c r="R12" i="21" s="1"/>
  <c r="S12" i="21" s="1"/>
  <c r="T12" i="21" s="1"/>
  <c r="U12" i="21" s="1"/>
  <c r="V12" i="21" s="1"/>
  <c r="I9" i="21"/>
  <c r="J15" i="21"/>
  <c r="J9" i="21"/>
  <c r="L9" i="21"/>
  <c r="M8" i="21"/>
  <c r="D9" i="21"/>
  <c r="E13" i="21"/>
  <c r="E9" i="21"/>
  <c r="I13" i="21"/>
  <c r="J13" i="21"/>
  <c r="I15" i="21"/>
  <c r="H9" i="21"/>
  <c r="K13" i="21"/>
  <c r="K11" i="21"/>
  <c r="L11" i="21"/>
  <c r="D11" i="21"/>
  <c r="C11" i="21"/>
  <c r="K9" i="21"/>
  <c r="D13" i="21"/>
  <c r="K15" i="21"/>
  <c r="L15" i="21"/>
  <c r="C15" i="21"/>
  <c r="D15" i="21"/>
  <c r="F13" i="21"/>
  <c r="M16" i="21" l="1"/>
  <c r="M17" i="21" s="1"/>
  <c r="N8" i="21"/>
  <c r="O8" i="21" l="1"/>
  <c r="N16" i="21"/>
  <c r="N17" i="21" s="1"/>
  <c r="O16" i="21" l="1"/>
  <c r="O17" i="21" s="1"/>
  <c r="P8" i="21"/>
  <c r="P16" i="21" l="1"/>
  <c r="P17" i="21" s="1"/>
  <c r="Q8" i="21"/>
  <c r="R8" i="21" l="1"/>
  <c r="Q16" i="21"/>
  <c r="Q17" i="21" s="1"/>
  <c r="S8" i="21" l="1"/>
  <c r="R16" i="21"/>
  <c r="R17" i="21" s="1"/>
  <c r="S16" i="21" l="1"/>
  <c r="S17" i="21" s="1"/>
  <c r="T8" i="21"/>
  <c r="U8" i="21" l="1"/>
  <c r="T16" i="21"/>
  <c r="T17" i="21" s="1"/>
  <c r="V8" i="21" l="1"/>
  <c r="V16" i="21" s="1"/>
  <c r="U16" i="21"/>
  <c r="U17" i="21" s="1"/>
  <c r="V17" i="21" l="1"/>
</calcChain>
</file>

<file path=xl/sharedStrings.xml><?xml version="1.0" encoding="utf-8"?>
<sst xmlns="http://schemas.openxmlformats.org/spreadsheetml/2006/main" count="372" uniqueCount="53">
  <si>
    <t>PRODUCTION</t>
  </si>
  <si>
    <t>Units</t>
  </si>
  <si>
    <t>Octavia</t>
  </si>
  <si>
    <t>Europe/Other markets</t>
  </si>
  <si>
    <t>Rapid/Scala</t>
  </si>
  <si>
    <t>North America</t>
  </si>
  <si>
    <t>Karoq/Kamiq/Yeti</t>
  </si>
  <si>
    <t>South America</t>
  </si>
  <si>
    <t>Kodiaq</t>
  </si>
  <si>
    <t>Asia-Pacific</t>
  </si>
  <si>
    <t>Fabia</t>
  </si>
  <si>
    <t>Superb</t>
  </si>
  <si>
    <t>Citigo</t>
  </si>
  <si>
    <t>Enyaq iV</t>
  </si>
  <si>
    <t>–</t>
  </si>
  <si>
    <t>ŠKODA BRAND</t>
  </si>
  <si>
    <t>%</t>
  </si>
  <si>
    <t>Deliveries (thousand units)</t>
  </si>
  <si>
    <t>−19.1</t>
  </si>
  <si>
    <t>Vehicle sales</t>
  </si>
  <si>
    <t>−20.0</t>
  </si>
  <si>
    <t>Production</t>
  </si>
  <si>
    <t>−24.3</t>
  </si>
  <si>
    <t>Sales revenue (€ million)</t>
  </si>
  <si>
    <t>−13.8</t>
  </si>
  <si>
    <t>Operating result</t>
  </si>
  <si>
    <t>−54.4</t>
  </si>
  <si>
    <t>Operating return on sales (%)</t>
  </si>
  <si>
    <t>−0.9</t>
  </si>
  <si>
    <t>−3.3</t>
  </si>
  <si>
    <t>Rapid</t>
  </si>
  <si>
    <t>−14.6</t>
  </si>
  <si>
    <t>Karoq/Yeti</t>
  </si>
  <si>
    <t>as % of sales revenue</t>
  </si>
  <si>
    <t>Yeti</t>
  </si>
  <si>
    <t>Roomster</t>
  </si>
  <si>
    <t>−1.2</t>
  </si>
  <si>
    <t>Operating profit</t>
  </si>
  <si>
    <t>–2.0</t>
  </si>
  <si>
    <t>–1.1</t>
  </si>
  <si>
    <t>–1.2</t>
  </si>
  <si>
    <t>–26.7</t>
  </si>
  <si>
    <t>–4.1</t>
  </si>
  <si>
    <t>Total</t>
  </si>
  <si>
    <t>Historical</t>
  </si>
  <si>
    <t>Forecast Period</t>
  </si>
  <si>
    <t>Skoda</t>
  </si>
  <si>
    <t>Unit Deliveries by Region</t>
  </si>
  <si>
    <t>Europe/Other</t>
  </si>
  <si>
    <t>change y/y</t>
  </si>
  <si>
    <t>Total Deliveries</t>
  </si>
  <si>
    <t>Mix By Region</t>
  </si>
  <si>
    <t>Unit Production by model family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</si>
</sst>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_);_(* \(#,##0.00\);_(* &quot;-&quot;??_);_(@_)"/>
    <numFmt numFmtId="165" formatCode="0.0%"/>
  </numFmts>
  <fonts count="11" x14ac:knownFonts="1">
    <font>
      <sz val="10"/>
      <color rgb="FF000000"/>
      <name val="Arial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1"/>
      <color rgb="FFFF0000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4"/>
      <color theme="1"/>
      <name val="Arial"/>
      <family val="2"/>
      <scheme val="minor"/>
    </font>
    <font>
      <sz val="11"/>
      <color rgb="FF00B0F0"/>
      <name val="Arial"/>
      <family val="2"/>
      <scheme val="minor"/>
    </font>
    <font>
      <sz val="11"/>
      <color rgb="FF0000FF"/>
      <name val="Arial"/>
      <family val="2"/>
      <scheme val="minor"/>
    </font>
    <font>
      <sz val="11"/>
      <color rgb="FF00B050"/>
      <name val="Arial"/>
      <family val="2"/>
      <scheme val="minor"/>
    </font>
    <font>
      <b/>
      <sz val="11"/>
      <color rgb="FF0000FF"/>
      <name val="Arial"/>
      <family val="2"/>
      <scheme val="minor"/>
    </font>
    <font>
      <b/>
      <sz val="10"/>
      <color rgb="FF0000FF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6">
    <xf numFmtId="0" fontId="0" fillId="0" borderId="0" xfId="0" applyFont="1" applyAlignment="1"/>
    <xf numFmtId="0" fontId="1" fillId="0" borderId="0" xfId="0" applyFont="1"/>
    <xf numFmtId="3" fontId="1" fillId="0" borderId="0" xfId="0" applyNumberFormat="1" applyFont="1"/>
    <xf numFmtId="0" fontId="1" fillId="0" borderId="0" xfId="0" applyFont="1"/>
    <xf numFmtId="0" fontId="1" fillId="0" borderId="0" xfId="0" applyFont="1" applyAlignment="1"/>
    <xf numFmtId="0" fontId="0" fillId="0" borderId="0" xfId="0"/>
    <xf numFmtId="0" fontId="0" fillId="0" borderId="1" xfId="0" applyBorder="1"/>
    <xf numFmtId="165" fontId="0" fillId="0" borderId="0" xfId="1" applyNumberFormat="1" applyFont="1"/>
    <xf numFmtId="165" fontId="0" fillId="0" borderId="0" xfId="0" applyNumberFormat="1"/>
    <xf numFmtId="9" fontId="7" fillId="0" borderId="0" xfId="0" applyNumberFormat="1" applyFont="1"/>
    <xf numFmtId="165" fontId="0" fillId="0" borderId="0" xfId="1" applyNumberFormat="1" applyFont="1" applyAlignment="1"/>
    <xf numFmtId="165" fontId="0" fillId="0" borderId="0" xfId="0" applyNumberFormat="1" applyFont="1" applyAlignment="1"/>
    <xf numFmtId="164" fontId="0" fillId="0" borderId="0" xfId="0" applyNumberFormat="1"/>
    <xf numFmtId="0" fontId="0" fillId="0" borderId="0" xfId="0" applyNumberFormat="1"/>
    <xf numFmtId="0" fontId="5" fillId="0" borderId="0" xfId="0" applyNumberFormat="1" applyFont="1"/>
    <xf numFmtId="0" fontId="6" fillId="0" borderId="1" xfId="0" applyNumberFormat="1" applyFont="1" applyBorder="1"/>
    <xf numFmtId="0" fontId="0" fillId="0" borderId="0" xfId="1" applyNumberFormat="1" applyFont="1"/>
    <xf numFmtId="0" fontId="8" fillId="0" borderId="1" xfId="0" applyNumberFormat="1" applyFont="1" applyBorder="1"/>
    <xf numFmtId="0" fontId="3" fillId="0" borderId="1" xfId="0" applyNumberFormat="1" applyFont="1" applyBorder="1"/>
    <xf numFmtId="164" fontId="0" fillId="0" borderId="0" xfId="0" applyNumberFormat="1" applyFill="1"/>
    <xf numFmtId="165" fontId="0" fillId="0" borderId="0" xfId="1" applyNumberFormat="1" applyFont="1" applyFill="1"/>
    <xf numFmtId="165" fontId="9" fillId="0" borderId="0" xfId="0" applyNumberFormat="1" applyFont="1" applyFill="1"/>
    <xf numFmtId="165" fontId="10" fillId="0" borderId="0" xfId="1" applyNumberFormat="1" applyFont="1" applyFill="1"/>
    <xf numFmtId="0" fontId="0" fillId="0" borderId="0" xfId="0" applyFill="1"/>
    <xf numFmtId="0" fontId="4" fillId="0" borderId="0" xfId="0" applyFont="1" applyAlignment="1">
      <alignment horizontal="center"/>
    </xf>
    <xf numFmtId="164" fontId="0" fillId="0" borderId="0" xfId="0" applyNumberFormat="1" applyFont="1" applyAlignme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1EC28A-27E3-43EC-8BB2-A247B9E72170}">
  <dimension ref="B2:AE57"/>
  <sheetViews>
    <sheetView tabSelected="1" topLeftCell="A26" workbookViewId="0">
      <selection activeCell="E36" sqref="E36"/>
    </sheetView>
  </sheetViews>
  <sheetFormatPr defaultRowHeight="12.5" x14ac:dyDescent="0.25"/>
  <cols>
    <col min="1" max="1" width="8.7265625" style="5"/>
    <col min="2" max="2" width="23.7265625" style="13" bestFit="1" customWidth="1"/>
    <col min="3" max="3" width="8.6328125" style="5" bestFit="1" customWidth="1"/>
    <col min="4" max="4" width="11.90625" style="5" bestFit="1" customWidth="1"/>
    <col min="5" max="5" width="12.54296875" style="5" bestFit="1" customWidth="1"/>
    <col min="6" max="7" width="10.1796875" style="5" bestFit="1" customWidth="1"/>
    <col min="8" max="10" width="11.90625" style="5" bestFit="1" customWidth="1"/>
    <col min="11" max="12" width="12.54296875" style="5" bestFit="1" customWidth="1"/>
    <col min="13" max="22" width="10.1796875" style="5" bestFit="1" customWidth="1"/>
    <col min="23" max="16384" width="8.7265625" style="5"/>
  </cols>
  <sheetData>
    <row r="2" spans="2:31" ht="14" x14ac:dyDescent="0.3">
      <c r="C2" s="24" t="s">
        <v>44</v>
      </c>
      <c r="D2" s="24"/>
      <c r="E2" s="24"/>
      <c r="F2" s="24"/>
      <c r="G2" s="24"/>
      <c r="H2" s="24"/>
      <c r="I2" s="24"/>
      <c r="J2" s="24"/>
      <c r="K2" s="24"/>
      <c r="L2" s="24"/>
      <c r="M2" s="24" t="s">
        <v>45</v>
      </c>
      <c r="N2" s="24"/>
      <c r="O2" s="24"/>
      <c r="P2" s="24"/>
      <c r="Q2" s="24"/>
      <c r="R2" s="24"/>
      <c r="S2" s="24"/>
      <c r="T2" s="24"/>
      <c r="U2" s="24"/>
      <c r="V2" s="24"/>
    </row>
    <row r="3" spans="2:31" x14ac:dyDescent="0.25">
      <c r="C3" s="5">
        <v>2011</v>
      </c>
      <c r="D3" s="5">
        <v>2012</v>
      </c>
      <c r="E3" s="5">
        <v>2013</v>
      </c>
      <c r="F3" s="5">
        <v>2014</v>
      </c>
      <c r="G3" s="5">
        <v>2015</v>
      </c>
      <c r="H3" s="5">
        <v>2016</v>
      </c>
      <c r="I3" s="5">
        <v>2017</v>
      </c>
      <c r="J3" s="5">
        <v>2018</v>
      </c>
      <c r="K3" s="5">
        <v>2019</v>
      </c>
      <c r="L3" s="5">
        <v>2020</v>
      </c>
      <c r="M3" s="5">
        <v>2021</v>
      </c>
      <c r="N3" s="5">
        <v>2022</v>
      </c>
      <c r="O3" s="5">
        <v>2023</v>
      </c>
      <c r="P3" s="5">
        <v>2024</v>
      </c>
      <c r="Q3" s="5">
        <v>2025</v>
      </c>
      <c r="R3" s="5">
        <v>2026</v>
      </c>
      <c r="S3" s="5">
        <v>2027</v>
      </c>
      <c r="T3" s="5">
        <v>2028</v>
      </c>
      <c r="U3" s="5">
        <v>2029</v>
      </c>
      <c r="V3" s="5">
        <v>2030</v>
      </c>
    </row>
    <row r="5" spans="2:31" ht="18" x14ac:dyDescent="0.4">
      <c r="B5" s="14" t="s">
        <v>46</v>
      </c>
    </row>
    <row r="7" spans="2:31" s="6" customFormat="1" ht="14" x14ac:dyDescent="0.3">
      <c r="B7" s="15" t="s">
        <v>47</v>
      </c>
    </row>
    <row r="8" spans="2:31" s="12" customFormat="1" x14ac:dyDescent="0.25">
      <c r="B8" s="13" t="s">
        <v>48</v>
      </c>
      <c r="C8" s="19">
        <f t="shared" ref="C8:L8" si="0" xml:space="preserve"> IFERROR(C21*C16, "-")</f>
        <v>0</v>
      </c>
      <c r="D8" s="19">
        <f t="shared" si="0"/>
        <v>0</v>
      </c>
      <c r="E8" s="19">
        <f t="shared" si="0"/>
        <v>663120</v>
      </c>
      <c r="F8" s="19">
        <f t="shared" si="0"/>
        <v>732122</v>
      </c>
      <c r="G8" s="19">
        <f t="shared" si="0"/>
        <v>748704.00000000012</v>
      </c>
      <c r="H8" s="19">
        <f t="shared" si="0"/>
        <v>784822.00000000012</v>
      </c>
      <c r="I8" s="19">
        <f t="shared" si="0"/>
        <v>845504.00000000012</v>
      </c>
      <c r="J8" s="19">
        <f t="shared" si="0"/>
        <v>880308.00000000012</v>
      </c>
      <c r="K8" s="19">
        <f t="shared" si="0"/>
        <v>929764</v>
      </c>
      <c r="L8" s="19">
        <f t="shared" si="0"/>
        <v>804000</v>
      </c>
      <c r="M8" s="19">
        <f>L8*(1+M9)</f>
        <v>852240</v>
      </c>
      <c r="N8" s="19">
        <f xml:space="preserve"> M8*(1+N9)</f>
        <v>903374.4</v>
      </c>
      <c r="O8" s="19">
        <f t="shared" ref="O8" si="1">N8*(1+O9)</f>
        <v>957576.86400000006</v>
      </c>
      <c r="P8" s="19">
        <f t="shared" ref="P8" si="2" xml:space="preserve"> O8*(1+P9)</f>
        <v>1015031.4758400001</v>
      </c>
      <c r="Q8" s="19">
        <f t="shared" ref="Q8" si="3">P8*(1+Q9)</f>
        <v>1075933.3643904002</v>
      </c>
      <c r="R8" s="19">
        <f t="shared" ref="R8" si="4" xml:space="preserve"> Q8*(1+R9)</f>
        <v>1140489.3662538242</v>
      </c>
      <c r="S8" s="19">
        <f t="shared" ref="S8" si="5">R8*(1+S9)</f>
        <v>1208918.7282290538</v>
      </c>
      <c r="T8" s="19">
        <f xml:space="preserve"> S8*(1+T9)</f>
        <v>1281453.851922797</v>
      </c>
      <c r="U8" s="19">
        <f t="shared" ref="U8" si="6">T8*(1+U9)</f>
        <v>1358341.083038165</v>
      </c>
      <c r="V8" s="19">
        <f t="shared" ref="V8" si="7" xml:space="preserve"> U8*(1+V9)</f>
        <v>1439841.5480204551</v>
      </c>
      <c r="W8" s="19"/>
      <c r="X8" s="19"/>
      <c r="Y8" s="19"/>
      <c r="Z8" s="19"/>
      <c r="AA8" s="19"/>
      <c r="AB8" s="19"/>
      <c r="AC8" s="19"/>
      <c r="AD8" s="19"/>
      <c r="AE8" s="19"/>
    </row>
    <row r="9" spans="2:31" s="7" customFormat="1" ht="14" x14ac:dyDescent="0.3">
      <c r="B9" s="16" t="s">
        <v>49</v>
      </c>
      <c r="C9" s="20" t="str">
        <f t="shared" ref="C9:L9" si="8" xml:space="preserve"> IFERROR(C8/B8-1,"-")</f>
        <v>-</v>
      </c>
      <c r="D9" s="20" t="str">
        <f t="shared" si="8"/>
        <v>-</v>
      </c>
      <c r="E9" s="20" t="str">
        <f t="shared" si="8"/>
        <v>-</v>
      </c>
      <c r="F9" s="20">
        <f t="shared" si="8"/>
        <v>0.10405658101097837</v>
      </c>
      <c r="G9" s="20">
        <f t="shared" si="8"/>
        <v>2.2649230592715508E-2</v>
      </c>
      <c r="H9" s="20">
        <f t="shared" si="8"/>
        <v>4.824069325127156E-2</v>
      </c>
      <c r="I9" s="20">
        <f t="shared" si="8"/>
        <v>7.7319443134876487E-2</v>
      </c>
      <c r="J9" s="20">
        <f t="shared" si="8"/>
        <v>4.1163613655287312E-2</v>
      </c>
      <c r="K9" s="20">
        <f t="shared" si="8"/>
        <v>5.6180336882091231E-2</v>
      </c>
      <c r="L9" s="20">
        <f t="shared" si="8"/>
        <v>-0.1352644326947483</v>
      </c>
      <c r="M9" s="21">
        <v>0.06</v>
      </c>
      <c r="N9" s="21">
        <v>0.06</v>
      </c>
      <c r="O9" s="21">
        <v>0.06</v>
      </c>
      <c r="P9" s="21">
        <v>0.06</v>
      </c>
      <c r="Q9" s="21">
        <v>0.06</v>
      </c>
      <c r="R9" s="21">
        <v>0.06</v>
      </c>
      <c r="S9" s="21">
        <v>0.06</v>
      </c>
      <c r="T9" s="21">
        <v>0.06</v>
      </c>
      <c r="U9" s="21">
        <v>0.06</v>
      </c>
      <c r="V9" s="21">
        <v>0.06</v>
      </c>
      <c r="W9" s="20"/>
      <c r="X9" s="20"/>
      <c r="Y9" s="20"/>
      <c r="Z9" s="20"/>
      <c r="AA9" s="20"/>
      <c r="AB9" s="20"/>
      <c r="AC9" s="20"/>
      <c r="AD9" s="20"/>
      <c r="AE9" s="20"/>
    </row>
    <row r="10" spans="2:31" s="12" customFormat="1" x14ac:dyDescent="0.25">
      <c r="B10" s="13" t="s">
        <v>5</v>
      </c>
      <c r="C10" s="19">
        <f t="shared" ref="C10:L10" si="9" xml:space="preserve"> IFERROR(C22*C16, "-")</f>
        <v>0</v>
      </c>
      <c r="D10" s="19">
        <f t="shared" si="9"/>
        <v>0</v>
      </c>
      <c r="E10" s="19">
        <f t="shared" si="9"/>
        <v>0</v>
      </c>
      <c r="F10" s="19">
        <f t="shared" si="9"/>
        <v>0</v>
      </c>
      <c r="G10" s="19">
        <f t="shared" si="9"/>
        <v>0</v>
      </c>
      <c r="H10" s="19">
        <f t="shared" si="9"/>
        <v>0</v>
      </c>
      <c r="I10" s="19">
        <f t="shared" si="9"/>
        <v>0</v>
      </c>
      <c r="J10" s="19">
        <f t="shared" si="9"/>
        <v>0</v>
      </c>
      <c r="K10" s="19">
        <f t="shared" si="9"/>
        <v>0</v>
      </c>
      <c r="L10" s="19">
        <f t="shared" si="9"/>
        <v>0</v>
      </c>
      <c r="M10" s="19">
        <f>L10*(1+M11)</f>
        <v>0</v>
      </c>
      <c r="N10" s="19">
        <f>M10*(1+N11)</f>
        <v>0</v>
      </c>
      <c r="O10" s="19">
        <f t="shared" ref="O10:V10" si="10">N10*(1+O11)</f>
        <v>0</v>
      </c>
      <c r="P10" s="19">
        <f t="shared" si="10"/>
        <v>0</v>
      </c>
      <c r="Q10" s="19">
        <f t="shared" si="10"/>
        <v>0</v>
      </c>
      <c r="R10" s="19">
        <f t="shared" si="10"/>
        <v>0</v>
      </c>
      <c r="S10" s="19">
        <f t="shared" si="10"/>
        <v>0</v>
      </c>
      <c r="T10" s="19">
        <f t="shared" si="10"/>
        <v>0</v>
      </c>
      <c r="U10" s="19">
        <f t="shared" si="10"/>
        <v>0</v>
      </c>
      <c r="V10" s="19">
        <f t="shared" si="10"/>
        <v>0</v>
      </c>
      <c r="W10" s="19"/>
      <c r="X10" s="19"/>
      <c r="Y10" s="19"/>
      <c r="Z10" s="19"/>
      <c r="AA10" s="19"/>
      <c r="AB10" s="19"/>
      <c r="AC10" s="19"/>
      <c r="AD10" s="19"/>
      <c r="AE10" s="19"/>
    </row>
    <row r="11" spans="2:31" s="7" customFormat="1" ht="14" x14ac:dyDescent="0.3">
      <c r="B11" s="16" t="s">
        <v>49</v>
      </c>
      <c r="C11" s="20" t="str">
        <f t="shared" ref="C11:L11" si="11" xml:space="preserve"> IFERROR(C10/B10-1,"-")</f>
        <v>-</v>
      </c>
      <c r="D11" s="20" t="str">
        <f t="shared" si="11"/>
        <v>-</v>
      </c>
      <c r="E11" s="20" t="str">
        <f t="shared" si="11"/>
        <v>-</v>
      </c>
      <c r="F11" s="20" t="str">
        <f t="shared" si="11"/>
        <v>-</v>
      </c>
      <c r="G11" s="20" t="str">
        <f t="shared" si="11"/>
        <v>-</v>
      </c>
      <c r="H11" s="20" t="str">
        <f t="shared" si="11"/>
        <v>-</v>
      </c>
      <c r="I11" s="20" t="str">
        <f t="shared" si="11"/>
        <v>-</v>
      </c>
      <c r="J11" s="20" t="str">
        <f t="shared" si="11"/>
        <v>-</v>
      </c>
      <c r="K11" s="20" t="str">
        <f t="shared" si="11"/>
        <v>-</v>
      </c>
      <c r="L11" s="20" t="str">
        <f t="shared" si="11"/>
        <v>-</v>
      </c>
      <c r="M11" s="21">
        <v>0.06</v>
      </c>
      <c r="N11" s="21">
        <v>0.06</v>
      </c>
      <c r="O11" s="21">
        <v>0.06</v>
      </c>
      <c r="P11" s="21">
        <v>0.06</v>
      </c>
      <c r="Q11" s="21">
        <v>0.06</v>
      </c>
      <c r="R11" s="21">
        <v>0.06</v>
      </c>
      <c r="S11" s="21">
        <v>0.06</v>
      </c>
      <c r="T11" s="21">
        <v>0.06</v>
      </c>
      <c r="U11" s="21">
        <v>0.06</v>
      </c>
      <c r="V11" s="21">
        <v>0.06</v>
      </c>
      <c r="W11" s="20"/>
      <c r="X11" s="20"/>
      <c r="Y11" s="20"/>
      <c r="Z11" s="20"/>
      <c r="AA11" s="20"/>
      <c r="AB11" s="20"/>
      <c r="AC11" s="20"/>
      <c r="AD11" s="20"/>
      <c r="AE11" s="20"/>
    </row>
    <row r="12" spans="2:31" s="12" customFormat="1" x14ac:dyDescent="0.25">
      <c r="B12" s="13" t="s">
        <v>7</v>
      </c>
      <c r="C12" s="19">
        <f t="shared" ref="C12:L12" si="12" xml:space="preserve"> IFERROR(C23*C16, "-")</f>
        <v>0</v>
      </c>
      <c r="D12" s="19">
        <f t="shared" si="12"/>
        <v>0</v>
      </c>
      <c r="E12" s="19">
        <f t="shared" si="12"/>
        <v>1842</v>
      </c>
      <c r="F12" s="19">
        <f t="shared" si="12"/>
        <v>1037</v>
      </c>
      <c r="G12" s="19">
        <f t="shared" si="12"/>
        <v>1056</v>
      </c>
      <c r="H12" s="19">
        <f t="shared" si="12"/>
        <v>1126</v>
      </c>
      <c r="I12" s="19">
        <f t="shared" si="12"/>
        <v>1201</v>
      </c>
      <c r="J12" s="19">
        <f t="shared" si="12"/>
        <v>1254</v>
      </c>
      <c r="K12" s="19">
        <f t="shared" si="12"/>
        <v>1243</v>
      </c>
      <c r="L12" s="19">
        <f t="shared" si="12"/>
        <v>1005</v>
      </c>
      <c r="M12" s="19">
        <f>L12*(1+M13)</f>
        <v>1065.3</v>
      </c>
      <c r="N12" s="19">
        <f>M12*(1+N13)</f>
        <v>1129.2180000000001</v>
      </c>
      <c r="O12" s="19">
        <f t="shared" ref="O12:V12" si="13">N12*(1+O13)</f>
        <v>1196.97108</v>
      </c>
      <c r="P12" s="19">
        <f t="shared" si="13"/>
        <v>1268.7893448000002</v>
      </c>
      <c r="Q12" s="19">
        <f t="shared" si="13"/>
        <v>1344.9167054880004</v>
      </c>
      <c r="R12" s="19">
        <f t="shared" si="13"/>
        <v>1425.6117078172804</v>
      </c>
      <c r="S12" s="19">
        <f t="shared" si="13"/>
        <v>1511.1484102863174</v>
      </c>
      <c r="T12" s="19">
        <f t="shared" si="13"/>
        <v>1601.8173149034965</v>
      </c>
      <c r="U12" s="19">
        <f t="shared" si="13"/>
        <v>1697.9263537977063</v>
      </c>
      <c r="V12" s="19">
        <f t="shared" si="13"/>
        <v>1799.8019350255688</v>
      </c>
      <c r="W12" s="19"/>
      <c r="X12" s="19"/>
      <c r="Y12" s="19"/>
      <c r="Z12" s="19"/>
      <c r="AA12" s="19"/>
      <c r="AB12" s="19"/>
      <c r="AC12" s="19"/>
      <c r="AD12" s="19"/>
      <c r="AE12" s="19"/>
    </row>
    <row r="13" spans="2:31" s="7" customFormat="1" ht="14" x14ac:dyDescent="0.3">
      <c r="B13" s="16" t="s">
        <v>49</v>
      </c>
      <c r="C13" s="20" t="str">
        <f t="shared" ref="C13:L13" si="14" xml:space="preserve"> IFERROR(C12/B12-1,"-")</f>
        <v>-</v>
      </c>
      <c r="D13" s="20" t="str">
        <f t="shared" si="14"/>
        <v>-</v>
      </c>
      <c r="E13" s="20" t="str">
        <f t="shared" si="14"/>
        <v>-</v>
      </c>
      <c r="F13" s="20">
        <f t="shared" si="14"/>
        <v>-0.43702497285559172</v>
      </c>
      <c r="G13" s="20">
        <f t="shared" si="14"/>
        <v>1.8322082931533368E-2</v>
      </c>
      <c r="H13" s="20">
        <f t="shared" si="14"/>
        <v>6.6287878787878896E-2</v>
      </c>
      <c r="I13" s="20">
        <f t="shared" si="14"/>
        <v>6.660746003552398E-2</v>
      </c>
      <c r="J13" s="20">
        <f t="shared" si="14"/>
        <v>4.4129891756869322E-2</v>
      </c>
      <c r="K13" s="20">
        <f t="shared" si="14"/>
        <v>-8.7719298245614308E-3</v>
      </c>
      <c r="L13" s="20">
        <f t="shared" si="14"/>
        <v>-0.19147224456958967</v>
      </c>
      <c r="M13" s="21">
        <v>0.06</v>
      </c>
      <c r="N13" s="21">
        <v>0.06</v>
      </c>
      <c r="O13" s="21">
        <v>0.06</v>
      </c>
      <c r="P13" s="21">
        <v>0.06</v>
      </c>
      <c r="Q13" s="21">
        <v>0.06</v>
      </c>
      <c r="R13" s="21">
        <v>0.06</v>
      </c>
      <c r="S13" s="21">
        <v>0.06</v>
      </c>
      <c r="T13" s="21">
        <v>0.06</v>
      </c>
      <c r="U13" s="21">
        <v>0.06</v>
      </c>
      <c r="V13" s="21">
        <v>0.06</v>
      </c>
      <c r="W13" s="20"/>
      <c r="X13" s="20"/>
      <c r="Y13" s="20"/>
      <c r="Z13" s="20"/>
      <c r="AA13" s="20"/>
      <c r="AB13" s="20"/>
      <c r="AC13" s="20"/>
      <c r="AD13" s="20"/>
      <c r="AE13" s="20"/>
    </row>
    <row r="14" spans="2:31" s="12" customFormat="1" x14ac:dyDescent="0.25">
      <c r="B14" s="13" t="s">
        <v>9</v>
      </c>
      <c r="C14" s="19">
        <f t="shared" ref="C14:L14" si="15" xml:space="preserve"> IFERROR(C24*C16, "-")</f>
        <v>0</v>
      </c>
      <c r="D14" s="19">
        <f t="shared" si="15"/>
        <v>0</v>
      </c>
      <c r="E14" s="19">
        <f t="shared" si="15"/>
        <v>256038.00000000003</v>
      </c>
      <c r="F14" s="19">
        <f t="shared" si="15"/>
        <v>303841.00000000006</v>
      </c>
      <c r="G14" s="19">
        <f t="shared" si="15"/>
        <v>306240</v>
      </c>
      <c r="H14" s="19">
        <f t="shared" si="15"/>
        <v>340052</v>
      </c>
      <c r="I14" s="19">
        <f t="shared" si="15"/>
        <v>354295</v>
      </c>
      <c r="J14" s="19">
        <f t="shared" si="15"/>
        <v>372438</v>
      </c>
      <c r="K14" s="19">
        <f t="shared" si="15"/>
        <v>311993</v>
      </c>
      <c r="L14" s="19">
        <f t="shared" si="15"/>
        <v>199994.99999999997</v>
      </c>
      <c r="M14" s="19">
        <f>L14*(1+M15)</f>
        <v>211994.69999999998</v>
      </c>
      <c r="N14" s="19">
        <f>M14*(1+N15)</f>
        <v>224714.38199999998</v>
      </c>
      <c r="O14" s="19">
        <f t="shared" ref="O14:V14" si="16">N14*(1+O15)</f>
        <v>238197.24492</v>
      </c>
      <c r="P14" s="19">
        <f t="shared" si="16"/>
        <v>252489.0796152</v>
      </c>
      <c r="Q14" s="19">
        <f t="shared" si="16"/>
        <v>267638.42439211201</v>
      </c>
      <c r="R14" s="19">
        <f t="shared" si="16"/>
        <v>283696.72985563875</v>
      </c>
      <c r="S14" s="19">
        <f t="shared" si="16"/>
        <v>300718.5336469771</v>
      </c>
      <c r="T14" s="19">
        <f t="shared" si="16"/>
        <v>318761.64566579572</v>
      </c>
      <c r="U14" s="19">
        <f t="shared" si="16"/>
        <v>337887.34440574347</v>
      </c>
      <c r="V14" s="19">
        <f t="shared" si="16"/>
        <v>358160.5850700881</v>
      </c>
      <c r="W14" s="19"/>
      <c r="X14" s="19"/>
      <c r="Y14" s="19"/>
      <c r="Z14" s="19"/>
      <c r="AA14" s="19"/>
      <c r="AB14" s="19"/>
      <c r="AC14" s="19"/>
      <c r="AD14" s="19"/>
      <c r="AE14" s="19"/>
    </row>
    <row r="15" spans="2:31" s="7" customFormat="1" ht="14" x14ac:dyDescent="0.3">
      <c r="B15" s="16" t="s">
        <v>49</v>
      </c>
      <c r="C15" s="20" t="str">
        <f t="shared" ref="C15:L15" si="17" xml:space="preserve"> IFERROR(C14/B14-1,"-")</f>
        <v>-</v>
      </c>
      <c r="D15" s="20" t="str">
        <f t="shared" si="17"/>
        <v>-</v>
      </c>
      <c r="E15" s="20" t="str">
        <f t="shared" si="17"/>
        <v>-</v>
      </c>
      <c r="F15" s="20">
        <f t="shared" si="17"/>
        <v>0.18670275505979594</v>
      </c>
      <c r="G15" s="20">
        <f t="shared" si="17"/>
        <v>7.8955769629507344E-3</v>
      </c>
      <c r="H15" s="20">
        <f t="shared" si="17"/>
        <v>0.11041013584117043</v>
      </c>
      <c r="I15" s="20">
        <f t="shared" si="17"/>
        <v>4.1884770564501794E-2</v>
      </c>
      <c r="J15" s="20">
        <f t="shared" si="17"/>
        <v>5.1208738480644556E-2</v>
      </c>
      <c r="K15" s="20">
        <f t="shared" si="17"/>
        <v>-0.1622954693130132</v>
      </c>
      <c r="L15" s="20">
        <f t="shared" si="17"/>
        <v>-0.35897600266672658</v>
      </c>
      <c r="M15" s="21">
        <v>0.06</v>
      </c>
      <c r="N15" s="21">
        <v>0.06</v>
      </c>
      <c r="O15" s="21">
        <v>0.06</v>
      </c>
      <c r="P15" s="21">
        <v>0.06</v>
      </c>
      <c r="Q15" s="21">
        <v>0.06</v>
      </c>
      <c r="R15" s="21">
        <v>0.06</v>
      </c>
      <c r="S15" s="21">
        <v>0.06</v>
      </c>
      <c r="T15" s="21">
        <v>0.06</v>
      </c>
      <c r="U15" s="21">
        <v>0.06</v>
      </c>
      <c r="V15" s="21">
        <v>0.06</v>
      </c>
      <c r="W15" s="20"/>
      <c r="X15" s="20"/>
      <c r="Y15" s="20"/>
      <c r="Z15" s="20"/>
      <c r="AA15" s="20"/>
      <c r="AB15" s="20"/>
      <c r="AC15" s="20"/>
      <c r="AD15" s="20"/>
      <c r="AE15" s="20"/>
    </row>
    <row r="16" spans="2:31" s="12" customFormat="1" x14ac:dyDescent="0.25">
      <c r="B16" s="13" t="s">
        <v>50</v>
      </c>
      <c r="C16" s="19">
        <f xml:space="preserve"> '2011 (2)'!C4 * 1000</f>
        <v>879000</v>
      </c>
      <c r="D16" s="19">
        <f xml:space="preserve"> '2012 (2)'!C4 * 1000</f>
        <v>939000</v>
      </c>
      <c r="E16" s="19">
        <f xml:space="preserve"> '2013 (2)'!C4 * 1000</f>
        <v>921000</v>
      </c>
      <c r="F16" s="19">
        <f xml:space="preserve"> '2014 (2)'!C4 * 1000</f>
        <v>1037000</v>
      </c>
      <c r="G16" s="19">
        <f xml:space="preserve"> '2015 (2)'!C4 * 1000</f>
        <v>1056000</v>
      </c>
      <c r="H16" s="19">
        <f xml:space="preserve"> '2016 (2)'!C4 * 1000</f>
        <v>1126000</v>
      </c>
      <c r="I16" s="19">
        <f xml:space="preserve"> '2017 (2)'!C4 * 1000</f>
        <v>1201000</v>
      </c>
      <c r="J16" s="19">
        <f xml:space="preserve"> '2018 (2)'!C4 * 1000</f>
        <v>1254000</v>
      </c>
      <c r="K16" s="19">
        <f xml:space="preserve"> '2019 (2)'!C4 * 1000</f>
        <v>1243000</v>
      </c>
      <c r="L16" s="19">
        <f xml:space="preserve"> '2020 (2)'!C4 * 1000</f>
        <v>1005000</v>
      </c>
      <c r="M16" s="19">
        <f>M8+M10+M12+M14</f>
        <v>1065300</v>
      </c>
      <c r="N16" s="19">
        <f t="shared" ref="N16:V16" si="18">N8+N10+N12+N14</f>
        <v>1129218</v>
      </c>
      <c r="O16" s="19">
        <f t="shared" si="18"/>
        <v>1196971.08</v>
      </c>
      <c r="P16" s="19">
        <f t="shared" si="18"/>
        <v>1268789.3448000001</v>
      </c>
      <c r="Q16" s="19">
        <f t="shared" si="18"/>
        <v>1344916.7054880003</v>
      </c>
      <c r="R16" s="19">
        <f t="shared" si="18"/>
        <v>1425611.7078172802</v>
      </c>
      <c r="S16" s="19">
        <f t="shared" si="18"/>
        <v>1511148.4102863171</v>
      </c>
      <c r="T16" s="19">
        <f t="shared" si="18"/>
        <v>1601817.3149034963</v>
      </c>
      <c r="U16" s="19">
        <f t="shared" si="18"/>
        <v>1697926.3537977063</v>
      </c>
      <c r="V16" s="19">
        <f t="shared" si="18"/>
        <v>1799801.9350255686</v>
      </c>
      <c r="W16" s="19"/>
      <c r="X16" s="19"/>
      <c r="Y16" s="19"/>
      <c r="Z16" s="19"/>
      <c r="AA16" s="19"/>
      <c r="AB16" s="19"/>
      <c r="AC16" s="19"/>
      <c r="AD16" s="19"/>
      <c r="AE16" s="19"/>
    </row>
    <row r="17" spans="2:31" s="7" customFormat="1" ht="13" x14ac:dyDescent="0.3">
      <c r="B17" s="16" t="s">
        <v>49</v>
      </c>
      <c r="C17" s="20" t="str">
        <f t="shared" ref="C17:L17" si="19" xml:space="preserve"> IFERROR(C16/B16-1,"")</f>
        <v/>
      </c>
      <c r="D17" s="20">
        <f t="shared" si="19"/>
        <v>6.8259385665528916E-2</v>
      </c>
      <c r="E17" s="20">
        <f t="shared" si="19"/>
        <v>-1.9169329073482455E-2</v>
      </c>
      <c r="F17" s="20">
        <f t="shared" si="19"/>
        <v>0.12595005428881656</v>
      </c>
      <c r="G17" s="20">
        <f t="shared" si="19"/>
        <v>1.8322082931533368E-2</v>
      </c>
      <c r="H17" s="20">
        <f t="shared" si="19"/>
        <v>6.6287878787878896E-2</v>
      </c>
      <c r="I17" s="20">
        <f t="shared" si="19"/>
        <v>6.660746003552398E-2</v>
      </c>
      <c r="J17" s="20">
        <f t="shared" si="19"/>
        <v>4.4129891756869322E-2</v>
      </c>
      <c r="K17" s="20">
        <f t="shared" si="19"/>
        <v>-8.7719298245614308E-3</v>
      </c>
      <c r="L17" s="20">
        <f t="shared" si="19"/>
        <v>-0.19147224456958967</v>
      </c>
      <c r="M17" s="22">
        <f t="shared" ref="M17:V17" si="20">IFERROR(M16/L16-1,"")</f>
        <v>6.0000000000000053E-2</v>
      </c>
      <c r="N17" s="22">
        <f t="shared" si="20"/>
        <v>6.0000000000000053E-2</v>
      </c>
      <c r="O17" s="22">
        <f t="shared" si="20"/>
        <v>6.0000000000000053E-2</v>
      </c>
      <c r="P17" s="22">
        <f t="shared" si="20"/>
        <v>6.0000000000000053E-2</v>
      </c>
      <c r="Q17" s="22">
        <f t="shared" si="20"/>
        <v>6.0000000000000275E-2</v>
      </c>
      <c r="R17" s="22">
        <f t="shared" si="20"/>
        <v>5.9999999999999831E-2</v>
      </c>
      <c r="S17" s="22">
        <f t="shared" si="20"/>
        <v>6.0000000000000053E-2</v>
      </c>
      <c r="T17" s="22">
        <f t="shared" si="20"/>
        <v>6.0000000000000053E-2</v>
      </c>
      <c r="U17" s="22">
        <f t="shared" si="20"/>
        <v>6.0000000000000053E-2</v>
      </c>
      <c r="V17" s="22">
        <f t="shared" si="20"/>
        <v>5.9999999999999831E-2</v>
      </c>
      <c r="W17" s="20"/>
      <c r="X17" s="20"/>
      <c r="Y17" s="20"/>
      <c r="Z17" s="20"/>
      <c r="AA17" s="20"/>
      <c r="AB17" s="20"/>
      <c r="AC17" s="20"/>
      <c r="AD17" s="20"/>
      <c r="AE17" s="20"/>
    </row>
    <row r="18" spans="2:31" x14ac:dyDescent="0.25"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</row>
    <row r="20" spans="2:31" s="6" customFormat="1" ht="14" x14ac:dyDescent="0.3">
      <c r="B20" s="17" t="s">
        <v>51</v>
      </c>
    </row>
    <row r="21" spans="2:31" x14ac:dyDescent="0.25">
      <c r="B21" s="13" t="s">
        <v>48</v>
      </c>
      <c r="C21" s="5">
        <f xml:space="preserve"> '2011'!J4</f>
        <v>0</v>
      </c>
      <c r="D21" s="5">
        <f xml:space="preserve"> '2012'!J4</f>
        <v>0</v>
      </c>
      <c r="E21" s="8">
        <f xml:space="preserve"> '2013'!J4</f>
        <v>0.72</v>
      </c>
      <c r="F21" s="8">
        <f xml:space="preserve"> '2014'!J4</f>
        <v>0.70599999999999996</v>
      </c>
      <c r="G21" s="8">
        <f xml:space="preserve"> '2015'!J4</f>
        <v>0.70900000000000007</v>
      </c>
      <c r="H21" s="8">
        <f xml:space="preserve"> '2016'!J4</f>
        <v>0.69700000000000006</v>
      </c>
      <c r="I21" s="8">
        <f xml:space="preserve"> '2017'!J4</f>
        <v>0.70400000000000007</v>
      </c>
      <c r="J21" s="8">
        <f xml:space="preserve"> '2018'!J4</f>
        <v>0.70200000000000007</v>
      </c>
      <c r="K21" s="8">
        <f xml:space="preserve"> '2019'!J4</f>
        <v>0.748</v>
      </c>
      <c r="L21" s="8">
        <f xml:space="preserve"> '2020'!J4</f>
        <v>0.8</v>
      </c>
    </row>
    <row r="22" spans="2:31" x14ac:dyDescent="0.25">
      <c r="B22" s="13" t="s">
        <v>5</v>
      </c>
      <c r="C22" s="5">
        <f xml:space="preserve"> '2011'!J5</f>
        <v>0</v>
      </c>
      <c r="D22" s="5">
        <f xml:space="preserve"> '2012'!J5</f>
        <v>0</v>
      </c>
      <c r="E22" s="8">
        <f xml:space="preserve"> '2013'!J5</f>
        <v>0</v>
      </c>
      <c r="F22" s="8">
        <f xml:space="preserve"> '2014'!J5</f>
        <v>0</v>
      </c>
      <c r="G22" s="8">
        <f xml:space="preserve"> '2015'!J5</f>
        <v>0</v>
      </c>
      <c r="H22" s="8">
        <f xml:space="preserve"> '2016'!J5</f>
        <v>0</v>
      </c>
      <c r="I22" s="8">
        <f xml:space="preserve"> '2017'!J5</f>
        <v>0</v>
      </c>
      <c r="J22" s="8">
        <f xml:space="preserve"> '2018'!J5</f>
        <v>0</v>
      </c>
      <c r="K22" s="8">
        <f xml:space="preserve"> '2019'!J5</f>
        <v>0</v>
      </c>
      <c r="L22" s="8">
        <f xml:space="preserve"> '2020'!J5</f>
        <v>0</v>
      </c>
    </row>
    <row r="23" spans="2:31" x14ac:dyDescent="0.25">
      <c r="B23" s="13" t="s">
        <v>7</v>
      </c>
      <c r="C23" s="5">
        <f xml:space="preserve"> '2011'!J6</f>
        <v>0</v>
      </c>
      <c r="D23" s="5">
        <f xml:space="preserve"> '2012'!J6</f>
        <v>0</v>
      </c>
      <c r="E23" s="8">
        <f xml:space="preserve"> '2013'!J6</f>
        <v>2E-3</v>
      </c>
      <c r="F23" s="8">
        <f xml:space="preserve"> '2014'!J6</f>
        <v>1E-3</v>
      </c>
      <c r="G23" s="8">
        <f xml:space="preserve"> '2015'!J6</f>
        <v>1E-3</v>
      </c>
      <c r="H23" s="8">
        <f xml:space="preserve"> '2016'!J6</f>
        <v>1E-3</v>
      </c>
      <c r="I23" s="8">
        <f xml:space="preserve"> '2017'!J6</f>
        <v>1E-3</v>
      </c>
      <c r="J23" s="8">
        <f xml:space="preserve"> '2018'!J6</f>
        <v>1E-3</v>
      </c>
      <c r="K23" s="8">
        <f xml:space="preserve"> '2019'!J6</f>
        <v>1E-3</v>
      </c>
      <c r="L23" s="8">
        <f xml:space="preserve"> '2020'!J6</f>
        <v>1E-3</v>
      </c>
    </row>
    <row r="24" spans="2:31" x14ac:dyDescent="0.25">
      <c r="B24" s="13" t="s">
        <v>9</v>
      </c>
      <c r="C24" s="5">
        <f xml:space="preserve"> '2011'!J7</f>
        <v>0</v>
      </c>
      <c r="D24" s="5">
        <f xml:space="preserve"> '2012'!J7</f>
        <v>0</v>
      </c>
      <c r="E24" s="8">
        <f xml:space="preserve"> '2013'!J7</f>
        <v>0.27800000000000002</v>
      </c>
      <c r="F24" s="8">
        <f xml:space="preserve"> '2014'!J7</f>
        <v>0.29300000000000004</v>
      </c>
      <c r="G24" s="8">
        <f xml:space="preserve"> '2015'!J7</f>
        <v>0.28999999999999998</v>
      </c>
      <c r="H24" s="8">
        <f xml:space="preserve"> '2016'!J7</f>
        <v>0.30199999999999999</v>
      </c>
      <c r="I24" s="8">
        <f xml:space="preserve"> '2017'!J7</f>
        <v>0.29499999999999998</v>
      </c>
      <c r="J24" s="8">
        <f xml:space="preserve"> '2018'!J7</f>
        <v>0.29699999999999999</v>
      </c>
      <c r="K24" s="8">
        <f xml:space="preserve"> '2019'!J7</f>
        <v>0.251</v>
      </c>
      <c r="L24" s="8">
        <f xml:space="preserve"> '2020'!J7</f>
        <v>0.19899999999999998</v>
      </c>
    </row>
    <row r="25" spans="2:31" x14ac:dyDescent="0.25">
      <c r="B25" s="13" t="s">
        <v>50</v>
      </c>
      <c r="E25" s="8">
        <f>SUM(E21:E24)</f>
        <v>1</v>
      </c>
      <c r="F25" s="8">
        <f t="shared" ref="F25:L25" si="21">SUM(F21:F24)</f>
        <v>1</v>
      </c>
      <c r="G25" s="8">
        <f t="shared" si="21"/>
        <v>1</v>
      </c>
      <c r="H25" s="8">
        <f t="shared" si="21"/>
        <v>1</v>
      </c>
      <c r="I25" s="8">
        <f t="shared" si="21"/>
        <v>1</v>
      </c>
      <c r="J25" s="8">
        <f t="shared" si="21"/>
        <v>1</v>
      </c>
      <c r="K25" s="8">
        <f t="shared" si="21"/>
        <v>1</v>
      </c>
      <c r="L25" s="8">
        <f t="shared" si="21"/>
        <v>1</v>
      </c>
    </row>
    <row r="28" spans="2:31" s="6" customFormat="1" ht="14" x14ac:dyDescent="0.3">
      <c r="B28" s="18" t="s">
        <v>52</v>
      </c>
    </row>
    <row r="30" spans="2:31" ht="14" x14ac:dyDescent="0.3">
      <c r="B30" t="s">
        <v>12</v>
      </c>
      <c r="C30" s="25">
        <v>1027</v>
      </c>
      <c r="D30" s="25">
        <v>36687</v>
      </c>
      <c r="E30" s="25">
        <v>42971</v>
      </c>
      <c r="F30" s="25">
        <v>41974</v>
      </c>
      <c r="G30" s="25">
        <v>41280</v>
      </c>
      <c r="H30" s="25">
        <v>41247</v>
      </c>
      <c r="I30" s="25">
        <v>38749</v>
      </c>
      <c r="J30" s="25">
        <v>37095</v>
      </c>
      <c r="K30" s="25">
        <v>27306</v>
      </c>
      <c r="L30" s="25">
        <v>14482</v>
      </c>
      <c r="M30" s="9"/>
      <c r="N30" s="9"/>
      <c r="O30" s="9"/>
      <c r="P30" s="9"/>
      <c r="Q30" s="9"/>
      <c r="R30" s="9"/>
      <c r="S30" s="9"/>
      <c r="T30" s="9"/>
      <c r="U30" s="9"/>
      <c r="V30" s="9"/>
    </row>
    <row r="31" spans="2:31" x14ac:dyDescent="0.25">
      <c r="B31"/>
      <c r="C31" s="7" t="str">
        <f>IFERROR(C30/B30-1,"")</f>
        <v/>
      </c>
      <c r="D31" s="7">
        <f t="shared" ref="D31:L31" si="22">IFERROR(D30/C30-1,"")</f>
        <v>34.722492697176243</v>
      </c>
      <c r="E31" s="7">
        <f t="shared" si="22"/>
        <v>0.17128683184779359</v>
      </c>
      <c r="F31" s="7">
        <f t="shared" si="22"/>
        <v>-2.3201694165832731E-2</v>
      </c>
      <c r="G31" s="7">
        <f t="shared" si="22"/>
        <v>-1.6534044884928711E-2</v>
      </c>
      <c r="H31" s="7">
        <f t="shared" si="22"/>
        <v>-7.9941860465115866E-4</v>
      </c>
      <c r="I31" s="7">
        <f t="shared" si="22"/>
        <v>-6.0561980265231408E-2</v>
      </c>
      <c r="J31" s="7">
        <f t="shared" si="22"/>
        <v>-4.2684972515419806E-2</v>
      </c>
      <c r="K31" s="7">
        <f t="shared" si="22"/>
        <v>-0.26389001213101493</v>
      </c>
      <c r="L31" s="7">
        <f t="shared" si="22"/>
        <v>-0.46964037207939646</v>
      </c>
    </row>
    <row r="32" spans="2:31" x14ac:dyDescent="0.25">
      <c r="B32" t="s">
        <v>13</v>
      </c>
      <c r="C32" s="25"/>
      <c r="D32" s="25"/>
      <c r="E32" s="25"/>
      <c r="F32" s="25"/>
      <c r="G32" s="25"/>
      <c r="H32" s="25"/>
      <c r="I32" s="25"/>
      <c r="J32" s="25"/>
      <c r="K32" s="25"/>
      <c r="L32" s="25">
        <v>939</v>
      </c>
    </row>
    <row r="33" spans="2:12" x14ac:dyDescent="0.25">
      <c r="B33"/>
      <c r="C33" s="7" t="str">
        <f>IFERROR(C32/B32-1,"")</f>
        <v/>
      </c>
      <c r="D33" s="7" t="str">
        <f t="shared" ref="D33" si="23">IFERROR(D32/C32-1,"")</f>
        <v/>
      </c>
      <c r="E33" s="7" t="str">
        <f t="shared" ref="E33" si="24">IFERROR(E32/D32-1,"")</f>
        <v/>
      </c>
      <c r="F33" s="7" t="str">
        <f t="shared" ref="F33" si="25">IFERROR(F32/E32-1,"")</f>
        <v/>
      </c>
      <c r="G33" s="7" t="str">
        <f t="shared" ref="G33" si="26">IFERROR(G32/F32-1,"")</f>
        <v/>
      </c>
      <c r="H33" s="7" t="str">
        <f t="shared" ref="H33" si="27">IFERROR(H32/G32-1,"")</f>
        <v/>
      </c>
      <c r="I33" s="7" t="str">
        <f t="shared" ref="I33" si="28">IFERROR(I32/H32-1,"")</f>
        <v/>
      </c>
      <c r="J33" s="7" t="str">
        <f t="shared" ref="J33" si="29">IFERROR(J32/I32-1,"")</f>
        <v/>
      </c>
      <c r="K33" s="7" t="str">
        <f t="shared" ref="K33" si="30">IFERROR(K32/J32-1,"")</f>
        <v/>
      </c>
      <c r="L33" s="7" t="str">
        <f t="shared" ref="L33" si="31">IFERROR(L32/K32-1,"")</f>
        <v/>
      </c>
    </row>
    <row r="34" spans="2:12" x14ac:dyDescent="0.25">
      <c r="B34" t="s">
        <v>10</v>
      </c>
      <c r="C34" s="25">
        <v>262497</v>
      </c>
      <c r="D34" s="25">
        <v>255025</v>
      </c>
      <c r="E34" s="25">
        <v>196597</v>
      </c>
      <c r="F34" s="25">
        <v>162954</v>
      </c>
      <c r="G34" s="25">
        <v>195349</v>
      </c>
      <c r="H34" s="25">
        <v>203308</v>
      </c>
      <c r="I34" s="25">
        <v>209471</v>
      </c>
      <c r="J34" s="25">
        <v>186213</v>
      </c>
      <c r="K34" s="25">
        <v>166237</v>
      </c>
      <c r="L34" s="25">
        <v>100425</v>
      </c>
    </row>
    <row r="35" spans="2:12" x14ac:dyDescent="0.25">
      <c r="B35"/>
      <c r="C35" s="7" t="str">
        <f>IFERROR(C34/B34-1,"")</f>
        <v/>
      </c>
      <c r="D35" s="7">
        <f t="shared" ref="D35" si="32">IFERROR(D34/C34-1,"")</f>
        <v>-2.8465087220044372E-2</v>
      </c>
      <c r="E35" s="7">
        <f t="shared" ref="E35" si="33">IFERROR(E34/D34-1,"")</f>
        <v>-0.22910695029899031</v>
      </c>
      <c r="F35" s="7">
        <f t="shared" ref="F35" si="34">IFERROR(F34/E34-1,"")</f>
        <v>-0.17112672116054672</v>
      </c>
      <c r="G35" s="7">
        <f t="shared" ref="G35" si="35">IFERROR(G34/F34-1,"")</f>
        <v>0.19879843391386531</v>
      </c>
      <c r="H35" s="7">
        <f t="shared" ref="H35" si="36">IFERROR(H34/G34-1,"")</f>
        <v>4.0742466047944959E-2</v>
      </c>
      <c r="I35" s="7">
        <f t="shared" ref="I35" si="37">IFERROR(I34/H34-1,"")</f>
        <v>3.0313612843567483E-2</v>
      </c>
      <c r="J35" s="7">
        <f t="shared" ref="J35" si="38">IFERROR(J34/I34-1,"")</f>
        <v>-0.11103207603916532</v>
      </c>
      <c r="K35" s="7">
        <f t="shared" ref="K35" si="39">IFERROR(K34/J34-1,"")</f>
        <v>-0.10727500228233255</v>
      </c>
      <c r="L35" s="7">
        <f t="shared" ref="L35" si="40">IFERROR(L34/K34-1,"")</f>
        <v>-0.39589261115154872</v>
      </c>
    </row>
    <row r="36" spans="2:12" x14ac:dyDescent="0.25">
      <c r="B36" t="s">
        <v>32</v>
      </c>
      <c r="C36" s="25"/>
      <c r="D36" s="25"/>
      <c r="E36" s="25"/>
      <c r="F36" s="25"/>
      <c r="G36" s="25"/>
      <c r="H36" s="25"/>
      <c r="I36" s="25">
        <v>81963</v>
      </c>
      <c r="J36" s="25"/>
      <c r="K36" s="25"/>
      <c r="L36" s="25"/>
    </row>
    <row r="37" spans="2:12" x14ac:dyDescent="0.25">
      <c r="B37"/>
      <c r="C37" s="7" t="str">
        <f>IFERROR(C36/B36-1,"")</f>
        <v/>
      </c>
      <c r="D37" s="7" t="str">
        <f t="shared" ref="D37" si="41">IFERROR(D36/C36-1,"")</f>
        <v/>
      </c>
      <c r="E37" s="7" t="str">
        <f t="shared" ref="E37" si="42">IFERROR(E36/D36-1,"")</f>
        <v/>
      </c>
      <c r="F37" s="7" t="str">
        <f t="shared" ref="F37" si="43">IFERROR(F36/E36-1,"")</f>
        <v/>
      </c>
      <c r="G37" s="7" t="str">
        <f t="shared" ref="G37" si="44">IFERROR(G36/F36-1,"")</f>
        <v/>
      </c>
      <c r="H37" s="7" t="str">
        <f t="shared" ref="H37" si="45">IFERROR(H36/G36-1,"")</f>
        <v/>
      </c>
      <c r="I37" s="7" t="str">
        <f t="shared" ref="I37" si="46">IFERROR(I36/H36-1,"")</f>
        <v/>
      </c>
      <c r="J37" s="7">
        <f t="shared" ref="J37" si="47">IFERROR(J36/I36-1,"")</f>
        <v>-1</v>
      </c>
      <c r="K37" s="7" t="str">
        <f t="shared" ref="K37" si="48">IFERROR(K36/J36-1,"")</f>
        <v/>
      </c>
      <c r="L37" s="7" t="str">
        <f t="shared" ref="L37" si="49">IFERROR(L36/K36-1,"")</f>
        <v/>
      </c>
    </row>
    <row r="38" spans="2:12" x14ac:dyDescent="0.25">
      <c r="B38" t="s">
        <v>6</v>
      </c>
      <c r="C38" s="25"/>
      <c r="D38" s="25"/>
      <c r="E38" s="25"/>
      <c r="F38" s="25"/>
      <c r="G38" s="25"/>
      <c r="H38" s="25"/>
      <c r="I38" s="25"/>
      <c r="J38" s="25">
        <v>173816</v>
      </c>
      <c r="K38" s="25">
        <v>203688</v>
      </c>
      <c r="L38" s="25">
        <v>172999</v>
      </c>
    </row>
    <row r="39" spans="2:12" x14ac:dyDescent="0.25">
      <c r="B39"/>
      <c r="C39" s="7" t="str">
        <f>IFERROR(C38/B38-1,"")</f>
        <v/>
      </c>
      <c r="D39" s="7" t="str">
        <f t="shared" ref="D39" si="50">IFERROR(D38/C38-1,"")</f>
        <v/>
      </c>
      <c r="E39" s="7" t="str">
        <f t="shared" ref="E39" si="51">IFERROR(E38/D38-1,"")</f>
        <v/>
      </c>
      <c r="F39" s="7" t="str">
        <f t="shared" ref="F39" si="52">IFERROR(F38/E38-1,"")</f>
        <v/>
      </c>
      <c r="G39" s="7" t="str">
        <f t="shared" ref="G39" si="53">IFERROR(G38/F38-1,"")</f>
        <v/>
      </c>
      <c r="H39" s="7" t="str">
        <f t="shared" ref="H39" si="54">IFERROR(H38/G38-1,"")</f>
        <v/>
      </c>
      <c r="I39" s="7" t="str">
        <f t="shared" ref="I39" si="55">IFERROR(I38/H38-1,"")</f>
        <v/>
      </c>
      <c r="J39" s="7" t="str">
        <f t="shared" ref="J39" si="56">IFERROR(J38/I38-1,"")</f>
        <v/>
      </c>
      <c r="K39" s="7">
        <f t="shared" ref="K39" si="57">IFERROR(K38/J38-1,"")</f>
        <v>0.17185989782298527</v>
      </c>
      <c r="L39" s="7">
        <f t="shared" ref="L39" si="58">IFERROR(L38/K38-1,"")</f>
        <v>-0.15066670594242171</v>
      </c>
    </row>
    <row r="40" spans="2:12" x14ac:dyDescent="0.25">
      <c r="B40" t="s">
        <v>8</v>
      </c>
      <c r="C40" s="25"/>
      <c r="D40" s="25"/>
      <c r="E40" s="25"/>
      <c r="F40" s="25"/>
      <c r="G40" s="25"/>
      <c r="H40" s="25">
        <v>1167</v>
      </c>
      <c r="I40" s="25">
        <v>123982</v>
      </c>
      <c r="J40" s="25">
        <v>155499</v>
      </c>
      <c r="K40" s="25">
        <v>177163</v>
      </c>
      <c r="L40" s="25">
        <v>117825</v>
      </c>
    </row>
    <row r="41" spans="2:12" x14ac:dyDescent="0.25">
      <c r="B41"/>
      <c r="C41" s="7" t="str">
        <f>IFERROR(C40/B40-1,"")</f>
        <v/>
      </c>
      <c r="D41" s="7" t="str">
        <f t="shared" ref="D41" si="59">IFERROR(D40/C40-1,"")</f>
        <v/>
      </c>
      <c r="E41" s="7" t="str">
        <f t="shared" ref="E41" si="60">IFERROR(E40/D40-1,"")</f>
        <v/>
      </c>
      <c r="F41" s="7" t="str">
        <f t="shared" ref="F41" si="61">IFERROR(F40/E40-1,"")</f>
        <v/>
      </c>
      <c r="G41" s="7" t="str">
        <f t="shared" ref="G41" si="62">IFERROR(G40/F40-1,"")</f>
        <v/>
      </c>
      <c r="H41" s="7" t="str">
        <f t="shared" ref="H41" si="63">IFERROR(H40/G40-1,"")</f>
        <v/>
      </c>
      <c r="I41" s="7">
        <f t="shared" ref="I41" si="64">IFERROR(I40/H40-1,"")</f>
        <v>105.23993144815766</v>
      </c>
      <c r="J41" s="7">
        <f t="shared" ref="J41" si="65">IFERROR(J40/I40-1,"")</f>
        <v>0.25420625574680189</v>
      </c>
      <c r="K41" s="7">
        <f t="shared" ref="K41" si="66">IFERROR(K40/J40-1,"")</f>
        <v>0.13931922391783869</v>
      </c>
      <c r="L41" s="7">
        <f t="shared" ref="L41" si="67">IFERROR(L40/K40-1,"")</f>
        <v>-0.33493449535173825</v>
      </c>
    </row>
    <row r="42" spans="2:12" x14ac:dyDescent="0.25">
      <c r="B42" t="s">
        <v>2</v>
      </c>
      <c r="C42" s="25">
        <v>402281</v>
      </c>
      <c r="D42" s="25">
        <v>406360</v>
      </c>
      <c r="E42" s="25">
        <v>356471</v>
      </c>
      <c r="F42" s="25">
        <v>397433</v>
      </c>
      <c r="G42" s="25">
        <v>425629</v>
      </c>
      <c r="H42" s="25">
        <v>445415</v>
      </c>
      <c r="I42" s="25">
        <v>420802</v>
      </c>
      <c r="J42" s="25">
        <v>400210</v>
      </c>
      <c r="K42" s="25">
        <v>358356</v>
      </c>
      <c r="L42" s="25">
        <v>233902</v>
      </c>
    </row>
    <row r="43" spans="2:12" x14ac:dyDescent="0.25">
      <c r="B43"/>
      <c r="C43"/>
      <c r="D43"/>
      <c r="E43"/>
      <c r="F43"/>
      <c r="G43"/>
      <c r="H43"/>
      <c r="I43"/>
      <c r="J43"/>
      <c r="K43"/>
      <c r="L43"/>
    </row>
    <row r="44" spans="2:12" x14ac:dyDescent="0.25">
      <c r="B44" t="s">
        <v>30</v>
      </c>
      <c r="C44" s="25">
        <v>2559</v>
      </c>
      <c r="D44" s="25">
        <v>8292</v>
      </c>
      <c r="E44" s="25">
        <v>124112</v>
      </c>
      <c r="F44" s="25">
        <v>228175</v>
      </c>
      <c r="G44" s="25">
        <v>189187</v>
      </c>
      <c r="H44" s="25">
        <v>216603</v>
      </c>
      <c r="I44" s="25">
        <v>210002</v>
      </c>
      <c r="J44" s="25">
        <v>195270</v>
      </c>
      <c r="K44" s="25"/>
      <c r="L44" s="25"/>
    </row>
    <row r="45" spans="2:12" x14ac:dyDescent="0.25">
      <c r="B45"/>
      <c r="C45" s="7" t="str">
        <f>IFERROR(C44/B44-1,"")</f>
        <v/>
      </c>
      <c r="D45" s="7">
        <f t="shared" ref="D45" si="68">IFERROR(D44/C44-1,"")</f>
        <v>2.2403282532239155</v>
      </c>
      <c r="E45" s="7">
        <f t="shared" ref="E45" si="69">IFERROR(E44/D44-1,"")</f>
        <v>13.967679691268692</v>
      </c>
      <c r="F45" s="7">
        <f t="shared" ref="F45" si="70">IFERROR(F44/E44-1,"")</f>
        <v>0.838460422843883</v>
      </c>
      <c r="G45" s="7">
        <f t="shared" ref="G45" si="71">IFERROR(G44/F44-1,"")</f>
        <v>-0.17086885066286839</v>
      </c>
      <c r="H45" s="7">
        <f t="shared" ref="H45" si="72">IFERROR(H44/G44-1,"")</f>
        <v>0.1449148197286283</v>
      </c>
      <c r="I45" s="7">
        <f t="shared" ref="I45" si="73">IFERROR(I44/H44-1,"")</f>
        <v>-3.0475108839674414E-2</v>
      </c>
      <c r="J45" s="7">
        <f t="shared" ref="J45" si="74">IFERROR(J44/I44-1,"")</f>
        <v>-7.0151712840830105E-2</v>
      </c>
      <c r="K45" s="7">
        <f t="shared" ref="K45" si="75">IFERROR(K44/J44-1,"")</f>
        <v>-1</v>
      </c>
      <c r="L45" s="7" t="str">
        <f t="shared" ref="L45" si="76">IFERROR(L44/K44-1,"")</f>
        <v/>
      </c>
    </row>
    <row r="46" spans="2:12" x14ac:dyDescent="0.25">
      <c r="B46" t="s">
        <v>4</v>
      </c>
      <c r="C46" s="25"/>
      <c r="D46" s="25"/>
      <c r="E46" s="25"/>
      <c r="F46" s="25"/>
      <c r="G46" s="25"/>
      <c r="H46" s="25"/>
      <c r="I46" s="25"/>
      <c r="J46" s="25"/>
      <c r="K46" s="25">
        <v>207724</v>
      </c>
      <c r="L46" s="25">
        <v>219401</v>
      </c>
    </row>
    <row r="47" spans="2:12" x14ac:dyDescent="0.25">
      <c r="B47"/>
      <c r="C47" s="7" t="str">
        <f>IFERROR(C46/B46-1,"")</f>
        <v/>
      </c>
      <c r="D47" s="7" t="str">
        <f t="shared" ref="D47" si="77">IFERROR(D46/C46-1,"")</f>
        <v/>
      </c>
      <c r="E47" s="7" t="str">
        <f t="shared" ref="E47" si="78">IFERROR(E46/D46-1,"")</f>
        <v/>
      </c>
      <c r="F47" s="7" t="str">
        <f t="shared" ref="F47" si="79">IFERROR(F46/E46-1,"")</f>
        <v/>
      </c>
      <c r="G47" s="7" t="str">
        <f t="shared" ref="G47" si="80">IFERROR(G46/F46-1,"")</f>
        <v/>
      </c>
      <c r="H47" s="7" t="str">
        <f t="shared" ref="H47" si="81">IFERROR(H46/G46-1,"")</f>
        <v/>
      </c>
      <c r="I47" s="7" t="str">
        <f t="shared" ref="I47" si="82">IFERROR(I46/H46-1,"")</f>
        <v/>
      </c>
      <c r="J47" s="7" t="str">
        <f t="shared" ref="J47" si="83">IFERROR(J46/I46-1,"")</f>
        <v/>
      </c>
      <c r="K47" s="7" t="str">
        <f t="shared" ref="K47" si="84">IFERROR(K46/J46-1,"")</f>
        <v/>
      </c>
      <c r="L47" s="7">
        <f t="shared" ref="L47" si="85">IFERROR(L46/K46-1,"")</f>
        <v>5.6214014750341823E-2</v>
      </c>
    </row>
    <row r="48" spans="2:12" x14ac:dyDescent="0.25">
      <c r="B48" t="s">
        <v>35</v>
      </c>
      <c r="C48" s="25">
        <v>36427</v>
      </c>
      <c r="D48" s="25">
        <v>39249</v>
      </c>
      <c r="E48" s="25">
        <v>31425</v>
      </c>
      <c r="F48" s="25">
        <v>29983</v>
      </c>
      <c r="G48" s="25">
        <v>11166</v>
      </c>
      <c r="H48" s="25"/>
      <c r="I48" s="25"/>
      <c r="J48" s="25"/>
      <c r="K48" s="25"/>
      <c r="L48" s="25"/>
    </row>
    <row r="49" spans="2:12" x14ac:dyDescent="0.25">
      <c r="B49"/>
      <c r="C49" s="7" t="str">
        <f>IFERROR(C48/B48-1,"")</f>
        <v/>
      </c>
      <c r="D49" s="7">
        <f t="shared" ref="D49" si="86">IFERROR(D48/C48-1,"")</f>
        <v>7.747000851017094E-2</v>
      </c>
      <c r="E49" s="7">
        <f t="shared" ref="E49" si="87">IFERROR(E48/D48-1,"")</f>
        <v>-0.19934265841167931</v>
      </c>
      <c r="F49" s="7">
        <f t="shared" ref="F49" si="88">IFERROR(F48/E48-1,"")</f>
        <v>-4.5887032617342838E-2</v>
      </c>
      <c r="G49" s="7">
        <f t="shared" ref="G49" si="89">IFERROR(G48/F48-1,"")</f>
        <v>-0.62758896708134615</v>
      </c>
      <c r="H49" s="7">
        <f t="shared" ref="H49" si="90">IFERROR(H48/G48-1,"")</f>
        <v>-1</v>
      </c>
      <c r="I49" s="7" t="str">
        <f t="shared" ref="I49" si="91">IFERROR(I48/H48-1,"")</f>
        <v/>
      </c>
      <c r="J49" s="7" t="str">
        <f t="shared" ref="J49" si="92">IFERROR(J48/I48-1,"")</f>
        <v/>
      </c>
      <c r="K49" s="7" t="str">
        <f t="shared" ref="K49" si="93">IFERROR(K48/J48-1,"")</f>
        <v/>
      </c>
      <c r="L49" s="7" t="str">
        <f t="shared" ref="L49" si="94">IFERROR(L48/K48-1,"")</f>
        <v/>
      </c>
    </row>
    <row r="50" spans="2:12" x14ac:dyDescent="0.25">
      <c r="B50" t="s">
        <v>11</v>
      </c>
      <c r="C50" s="25">
        <v>119732</v>
      </c>
      <c r="D50" s="25">
        <v>106847</v>
      </c>
      <c r="E50" s="25">
        <v>96226</v>
      </c>
      <c r="F50" s="25">
        <v>82079</v>
      </c>
      <c r="G50" s="25">
        <v>84550</v>
      </c>
      <c r="H50" s="25">
        <v>148880</v>
      </c>
      <c r="I50" s="25">
        <v>147103</v>
      </c>
      <c r="J50" s="25">
        <v>136985</v>
      </c>
      <c r="K50" s="25">
        <v>102592</v>
      </c>
      <c r="L50" s="25">
        <v>80880</v>
      </c>
    </row>
    <row r="51" spans="2:12" x14ac:dyDescent="0.25">
      <c r="B51"/>
      <c r="C51" s="7" t="str">
        <f>IFERROR(C50/B50-1,"")</f>
        <v/>
      </c>
      <c r="D51" s="7">
        <f t="shared" ref="D51" si="95">IFERROR(D50/C50-1,"")</f>
        <v>-0.10761534092807268</v>
      </c>
      <c r="E51" s="7">
        <f t="shared" ref="E51" si="96">IFERROR(E50/D50-1,"")</f>
        <v>-9.9403820416109068E-2</v>
      </c>
      <c r="F51" s="7">
        <f t="shared" ref="F51" si="97">IFERROR(F50/E50-1,"")</f>
        <v>-0.14701847733460816</v>
      </c>
      <c r="G51" s="7">
        <f t="shared" ref="G51" si="98">IFERROR(G50/F50-1,"")</f>
        <v>3.0105142606513313E-2</v>
      </c>
      <c r="H51" s="7">
        <f t="shared" ref="H51" si="99">IFERROR(H50/G50-1,"")</f>
        <v>0.76085156712004731</v>
      </c>
      <c r="I51" s="7">
        <f t="shared" ref="I51" si="100">IFERROR(I50/H50-1,"")</f>
        <v>-1.1935787211176829E-2</v>
      </c>
      <c r="J51" s="7">
        <f t="shared" ref="J51" si="101">IFERROR(J50/I50-1,"")</f>
        <v>-6.8781737965915024E-2</v>
      </c>
      <c r="K51" s="7">
        <f t="shared" ref="K51" si="102">IFERROR(K50/J50-1,"")</f>
        <v>-0.25107128517720922</v>
      </c>
      <c r="L51" s="7">
        <f t="shared" ref="L51" si="103">IFERROR(L50/K50-1,"")</f>
        <v>-0.21163443543356208</v>
      </c>
    </row>
    <row r="52" spans="2:12" x14ac:dyDescent="0.25">
      <c r="B52" t="s">
        <v>34</v>
      </c>
      <c r="C52" s="25">
        <v>77142</v>
      </c>
      <c r="D52" s="25">
        <v>90952</v>
      </c>
      <c r="E52" s="25">
        <v>84265</v>
      </c>
      <c r="F52" s="25">
        <v>107084</v>
      </c>
      <c r="G52" s="25">
        <v>89890</v>
      </c>
      <c r="H52" s="25">
        <v>95417</v>
      </c>
      <c r="I52" s="25"/>
      <c r="J52" s="25"/>
      <c r="K52" s="25"/>
      <c r="L52" s="25"/>
    </row>
    <row r="53" spans="2:12" x14ac:dyDescent="0.25">
      <c r="B53"/>
      <c r="C53" s="7" t="str">
        <f>IFERROR(C52/B52-1,"")</f>
        <v/>
      </c>
      <c r="D53" s="7">
        <f t="shared" ref="D53" si="104">IFERROR(D52/C52-1,"")</f>
        <v>0.17902050763527</v>
      </c>
      <c r="E53" s="7">
        <f t="shared" ref="E53" si="105">IFERROR(E52/D52-1,"")</f>
        <v>-7.3522297475591469E-2</v>
      </c>
      <c r="F53" s="7">
        <f t="shared" ref="F53" si="106">IFERROR(F52/E52-1,"")</f>
        <v>0.27080045095828642</v>
      </c>
      <c r="G53" s="7">
        <f t="shared" ref="G53" si="107">IFERROR(G52/F52-1,"")</f>
        <v>-0.16056553733517609</v>
      </c>
      <c r="H53" s="7">
        <f t="shared" ref="H53" si="108">IFERROR(H52/G52-1,"")</f>
        <v>6.1486260985649022E-2</v>
      </c>
      <c r="I53" s="7">
        <f t="shared" ref="I53" si="109">IFERROR(I52/H52-1,"")</f>
        <v>-1</v>
      </c>
      <c r="J53" s="7" t="str">
        <f t="shared" ref="J53" si="110">IFERROR(J52/I52-1,"")</f>
        <v/>
      </c>
      <c r="K53" s="7" t="str">
        <f t="shared" ref="K53" si="111">IFERROR(K52/J52-1,"")</f>
        <v/>
      </c>
      <c r="L53" s="7" t="str">
        <f t="shared" ref="L53" si="112">IFERROR(L52/K52-1,"")</f>
        <v/>
      </c>
    </row>
    <row r="54" spans="2:12" x14ac:dyDescent="0.25">
      <c r="B54" t="s">
        <v>43</v>
      </c>
      <c r="C54" s="25">
        <v>901665</v>
      </c>
      <c r="D54" s="25">
        <v>943412</v>
      </c>
      <c r="E54" s="25">
        <v>932067</v>
      </c>
      <c r="F54" s="25">
        <v>1049682</v>
      </c>
      <c r="G54" s="25">
        <v>1037051</v>
      </c>
      <c r="H54" s="25">
        <v>1152037</v>
      </c>
      <c r="I54" s="25">
        <v>1232072</v>
      </c>
      <c r="J54" s="25">
        <v>1285088</v>
      </c>
      <c r="K54" s="25">
        <v>1243066</v>
      </c>
      <c r="L54" s="25">
        <v>940853</v>
      </c>
    </row>
    <row r="55" spans="2:12" x14ac:dyDescent="0.25">
      <c r="B55"/>
      <c r="C55" s="7" t="str">
        <f>IFERROR(C54/B54-1,"")</f>
        <v/>
      </c>
      <c r="D55" s="7">
        <f t="shared" ref="D55" si="113">IFERROR(D54/C54-1,"")</f>
        <v>4.6299900739187994E-2</v>
      </c>
      <c r="E55" s="7">
        <f t="shared" ref="E55" si="114">IFERROR(E54/D54-1,"")</f>
        <v>-1.2025498933657786E-2</v>
      </c>
      <c r="F55" s="7">
        <f t="shared" ref="F55" si="115">IFERROR(F54/E54-1,"")</f>
        <v>0.12618728052811656</v>
      </c>
      <c r="G55" s="7">
        <f t="shared" ref="G55" si="116">IFERROR(G54/F54-1,"")</f>
        <v>-1.2033168140446304E-2</v>
      </c>
      <c r="H55" s="7">
        <f t="shared" ref="H55" si="117">IFERROR(H54/G54-1,"")</f>
        <v>0.1108778642516135</v>
      </c>
      <c r="I55" s="7">
        <f t="shared" ref="I55" si="118">IFERROR(I54/H54-1,"")</f>
        <v>6.9472595064220988E-2</v>
      </c>
      <c r="J55" s="7">
        <f t="shared" ref="J55" si="119">IFERROR(J54/I54-1,"")</f>
        <v>4.3029952794966464E-2</v>
      </c>
      <c r="K55" s="7">
        <f t="shared" ref="K55" si="120">IFERROR(K54/J54-1,"")</f>
        <v>-3.2699706167982234E-2</v>
      </c>
      <c r="L55" s="7">
        <f t="shared" ref="L55" si="121">IFERROR(L54/K54-1,"")</f>
        <v>-0.24311902988256451</v>
      </c>
    </row>
    <row r="56" spans="2:12" x14ac:dyDescent="0.25">
      <c r="B56"/>
      <c r="C56"/>
      <c r="D56"/>
      <c r="E56"/>
      <c r="F56"/>
      <c r="G56"/>
      <c r="H56"/>
      <c r="I56"/>
      <c r="J56"/>
      <c r="K56"/>
      <c r="L56"/>
    </row>
    <row r="57" spans="2:12" x14ac:dyDescent="0.25">
      <c r="B57"/>
      <c r="C57" s="7"/>
      <c r="D57" s="7"/>
      <c r="E57" s="7"/>
      <c r="F57" s="7"/>
      <c r="G57" s="7"/>
      <c r="H57" s="7"/>
      <c r="I57" s="7"/>
      <c r="J57" s="7"/>
      <c r="K57" s="7"/>
      <c r="L57" s="7"/>
    </row>
  </sheetData>
  <mergeCells count="2">
    <mergeCell ref="C2:L2"/>
    <mergeCell ref="M2:V2"/>
  </mergeCells>
  <pageMargins left="0.7" right="0.7" top="0.75" bottom="0.75" header="0.3" footer="0.3"/>
  <pageSetup orientation="portrait" r:id="rId1"/>
  <ignoredErrors>
    <ignoredError sqref="C10:L18 N8:V17" formula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L27"/>
  <sheetViews>
    <sheetView workbookViewId="0">
      <selection activeCell="A4" sqref="A4:E11"/>
    </sheetView>
  </sheetViews>
  <sheetFormatPr defaultColWidth="14.453125" defaultRowHeight="15.75" customHeight="1" x14ac:dyDescent="0.25"/>
  <cols>
    <col min="9" max="9" width="20.453125" customWidth="1"/>
  </cols>
  <sheetData>
    <row r="1" spans="1:12" ht="15.75" customHeight="1" x14ac:dyDescent="0.25">
      <c r="A1" s="1" t="s">
        <v>0</v>
      </c>
    </row>
    <row r="2" spans="1:12" ht="15.75" customHeight="1" x14ac:dyDescent="0.25">
      <c r="A2" s="1" t="s">
        <v>1</v>
      </c>
      <c r="C2" s="1">
        <v>2012</v>
      </c>
      <c r="E2" s="1">
        <v>2011</v>
      </c>
    </row>
    <row r="4" spans="1:12" ht="15.75" customHeight="1" x14ac:dyDescent="0.25">
      <c r="A4" s="1" t="s">
        <v>12</v>
      </c>
      <c r="C4" s="2">
        <v>36687</v>
      </c>
      <c r="E4" s="2">
        <v>1027</v>
      </c>
      <c r="I4" s="1" t="s">
        <v>3</v>
      </c>
      <c r="J4" s="11">
        <v>0</v>
      </c>
      <c r="L4" s="10"/>
    </row>
    <row r="5" spans="1:12" ht="15.75" customHeight="1" x14ac:dyDescent="0.25">
      <c r="A5" s="1" t="s">
        <v>10</v>
      </c>
      <c r="C5" s="2">
        <v>255025</v>
      </c>
      <c r="E5" s="2">
        <v>262497</v>
      </c>
      <c r="I5" s="1" t="s">
        <v>5</v>
      </c>
      <c r="J5" s="11">
        <v>0</v>
      </c>
      <c r="L5" s="10"/>
    </row>
    <row r="6" spans="1:12" ht="15.75" customHeight="1" x14ac:dyDescent="0.25">
      <c r="A6" s="1" t="s">
        <v>2</v>
      </c>
      <c r="C6" s="2">
        <v>406360</v>
      </c>
      <c r="E6" s="2">
        <v>402281</v>
      </c>
      <c r="I6" s="1" t="s">
        <v>7</v>
      </c>
      <c r="J6" s="11">
        <v>0</v>
      </c>
      <c r="L6" s="10"/>
    </row>
    <row r="7" spans="1:12" ht="15.75" customHeight="1" x14ac:dyDescent="0.25">
      <c r="A7" s="1" t="s">
        <v>30</v>
      </c>
      <c r="C7" s="2">
        <v>8292</v>
      </c>
      <c r="E7" s="2">
        <v>2559</v>
      </c>
      <c r="I7" s="1" t="s">
        <v>9</v>
      </c>
      <c r="J7" s="11">
        <v>0</v>
      </c>
      <c r="L7" s="10"/>
    </row>
    <row r="8" spans="1:12" ht="15.75" customHeight="1" x14ac:dyDescent="0.25">
      <c r="A8" s="1" t="s">
        <v>35</v>
      </c>
      <c r="C8" s="2">
        <v>39249</v>
      </c>
      <c r="E8" s="2">
        <v>36427</v>
      </c>
    </row>
    <row r="9" spans="1:12" ht="15.75" customHeight="1" x14ac:dyDescent="0.25">
      <c r="A9" s="1" t="s">
        <v>11</v>
      </c>
      <c r="C9" s="2">
        <v>106847</v>
      </c>
      <c r="E9" s="2">
        <v>119732</v>
      </c>
    </row>
    <row r="10" spans="1:12" ht="15.75" customHeight="1" x14ac:dyDescent="0.25">
      <c r="A10" s="1" t="s">
        <v>34</v>
      </c>
      <c r="C10" s="2">
        <v>90952</v>
      </c>
      <c r="E10" s="2">
        <v>77142</v>
      </c>
    </row>
    <row r="11" spans="1:12" ht="15.75" customHeight="1" x14ac:dyDescent="0.25">
      <c r="A11" s="4" t="s">
        <v>43</v>
      </c>
      <c r="C11" s="2">
        <v>943412</v>
      </c>
      <c r="E11" s="2">
        <v>901665</v>
      </c>
    </row>
    <row r="20" spans="1:7" ht="15.75" customHeight="1" x14ac:dyDescent="0.25">
      <c r="A20" s="1"/>
      <c r="G20" s="1"/>
    </row>
    <row r="21" spans="1:7" ht="15.75" customHeight="1" x14ac:dyDescent="0.25">
      <c r="C21" s="1"/>
      <c r="E21" s="1"/>
      <c r="G21" s="3"/>
    </row>
    <row r="22" spans="1:7" ht="12.5" x14ac:dyDescent="0.25">
      <c r="A22" s="1"/>
      <c r="C22" s="1"/>
      <c r="E22" s="1"/>
      <c r="G22" s="3"/>
    </row>
    <row r="23" spans="1:7" ht="12.5" x14ac:dyDescent="0.25">
      <c r="A23" s="1"/>
      <c r="C23" s="1"/>
      <c r="E23" s="1"/>
      <c r="G23" s="3"/>
    </row>
    <row r="24" spans="1:7" ht="12.5" x14ac:dyDescent="0.25">
      <c r="A24" s="1"/>
      <c r="C24" s="1"/>
      <c r="E24" s="1"/>
      <c r="G24" s="3"/>
    </row>
    <row r="25" spans="1:7" ht="12.5" x14ac:dyDescent="0.25">
      <c r="A25" s="1"/>
      <c r="C25" s="2"/>
      <c r="E25" s="2"/>
      <c r="G25" s="1"/>
    </row>
    <row r="26" spans="1:7" ht="12.5" x14ac:dyDescent="0.25">
      <c r="A26" s="1"/>
      <c r="C26" s="1"/>
      <c r="E26" s="1"/>
    </row>
    <row r="27" spans="1:7" ht="15.75" customHeight="1" x14ac:dyDescent="0.25">
      <c r="A27" s="1"/>
      <c r="C27" s="1"/>
      <c r="E27" s="1"/>
    </row>
  </sheetData>
  <sortState xmlns:xlrd2="http://schemas.microsoft.com/office/spreadsheetml/2017/richdata2" ref="A4:E10">
    <sortCondition ref="A4:A10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L27"/>
  <sheetViews>
    <sheetView workbookViewId="0">
      <selection activeCell="A4" sqref="A4:E11"/>
    </sheetView>
  </sheetViews>
  <sheetFormatPr defaultColWidth="14.453125" defaultRowHeight="15.75" customHeight="1" x14ac:dyDescent="0.25"/>
  <cols>
    <col min="9" max="9" width="20.453125" customWidth="1"/>
  </cols>
  <sheetData>
    <row r="1" spans="1:12" ht="15.75" customHeight="1" x14ac:dyDescent="0.25">
      <c r="A1" s="1" t="s">
        <v>0</v>
      </c>
    </row>
    <row r="2" spans="1:12" ht="15.75" customHeight="1" x14ac:dyDescent="0.25">
      <c r="A2" s="1" t="s">
        <v>1</v>
      </c>
      <c r="C2" s="1">
        <v>2011</v>
      </c>
      <c r="E2" s="1">
        <v>2010</v>
      </c>
    </row>
    <row r="4" spans="1:12" ht="15.75" customHeight="1" x14ac:dyDescent="0.25">
      <c r="A4" s="1" t="s">
        <v>12</v>
      </c>
      <c r="C4" s="2">
        <v>1027</v>
      </c>
      <c r="E4" s="3" t="s">
        <v>14</v>
      </c>
      <c r="I4" s="1" t="s">
        <v>3</v>
      </c>
      <c r="J4" s="11">
        <v>0</v>
      </c>
      <c r="L4" s="10"/>
    </row>
    <row r="5" spans="1:12" ht="15.75" customHeight="1" x14ac:dyDescent="0.25">
      <c r="A5" s="1" t="s">
        <v>10</v>
      </c>
      <c r="C5" s="2">
        <v>262497</v>
      </c>
      <c r="E5" s="2">
        <v>234593</v>
      </c>
      <c r="I5" s="1" t="s">
        <v>5</v>
      </c>
      <c r="J5" s="11">
        <v>0</v>
      </c>
      <c r="L5" s="10"/>
    </row>
    <row r="6" spans="1:12" ht="15.75" customHeight="1" x14ac:dyDescent="0.25">
      <c r="A6" s="1" t="s">
        <v>2</v>
      </c>
      <c r="C6" s="2">
        <v>402281</v>
      </c>
      <c r="E6" s="2">
        <v>357142</v>
      </c>
      <c r="I6" s="1" t="s">
        <v>7</v>
      </c>
      <c r="J6" s="11">
        <v>0</v>
      </c>
      <c r="L6" s="10"/>
    </row>
    <row r="7" spans="1:12" ht="15.75" customHeight="1" x14ac:dyDescent="0.25">
      <c r="A7" s="1" t="s">
        <v>30</v>
      </c>
      <c r="C7" s="2">
        <v>2559</v>
      </c>
      <c r="E7" s="3" t="s">
        <v>14</v>
      </c>
      <c r="I7" s="1" t="s">
        <v>9</v>
      </c>
      <c r="J7" s="11">
        <v>0</v>
      </c>
      <c r="L7" s="10"/>
    </row>
    <row r="8" spans="1:12" ht="15.75" customHeight="1" x14ac:dyDescent="0.25">
      <c r="A8" s="1" t="s">
        <v>35</v>
      </c>
      <c r="C8" s="2">
        <v>36427</v>
      </c>
      <c r="E8" s="2">
        <v>30418</v>
      </c>
    </row>
    <row r="9" spans="1:12" ht="15.75" customHeight="1" x14ac:dyDescent="0.25">
      <c r="A9" s="1" t="s">
        <v>11</v>
      </c>
      <c r="C9" s="2">
        <v>119732</v>
      </c>
      <c r="E9" s="2">
        <v>105709</v>
      </c>
    </row>
    <row r="10" spans="1:12" ht="15.75" customHeight="1" x14ac:dyDescent="0.25">
      <c r="A10" s="1" t="s">
        <v>34</v>
      </c>
      <c r="C10" s="2">
        <v>77142</v>
      </c>
      <c r="E10" s="2">
        <v>52632</v>
      </c>
    </row>
    <row r="11" spans="1:12" ht="15.75" customHeight="1" x14ac:dyDescent="0.25">
      <c r="A11" s="4" t="s">
        <v>43</v>
      </c>
      <c r="C11" s="2">
        <v>901665</v>
      </c>
      <c r="E11" s="2">
        <v>780494</v>
      </c>
    </row>
    <row r="20" spans="1:7" ht="15.75" customHeight="1" x14ac:dyDescent="0.25">
      <c r="A20" s="1"/>
      <c r="G20" s="1"/>
    </row>
    <row r="21" spans="1:7" ht="15.75" customHeight="1" x14ac:dyDescent="0.25">
      <c r="C21" s="1"/>
      <c r="E21" s="1"/>
      <c r="G21" s="3"/>
    </row>
    <row r="22" spans="1:7" ht="12.5" x14ac:dyDescent="0.25">
      <c r="A22" s="1"/>
      <c r="C22" s="1"/>
      <c r="E22" s="1"/>
      <c r="G22" s="3"/>
    </row>
    <row r="23" spans="1:7" ht="12.5" x14ac:dyDescent="0.25">
      <c r="A23" s="1"/>
      <c r="C23" s="1"/>
      <c r="E23" s="1"/>
      <c r="G23" s="3"/>
    </row>
    <row r="24" spans="1:7" ht="12.5" x14ac:dyDescent="0.25">
      <c r="A24" s="1"/>
      <c r="C24" s="1"/>
      <c r="E24" s="1"/>
      <c r="G24" s="3"/>
    </row>
    <row r="25" spans="1:7" ht="12.5" x14ac:dyDescent="0.25">
      <c r="A25" s="1"/>
      <c r="C25" s="2"/>
      <c r="E25" s="2"/>
      <c r="G25" s="3"/>
    </row>
    <row r="26" spans="1:7" ht="12.5" x14ac:dyDescent="0.25">
      <c r="A26" s="1"/>
      <c r="C26" s="1"/>
      <c r="E26" s="1"/>
    </row>
    <row r="27" spans="1:7" ht="15.75" customHeight="1" x14ac:dyDescent="0.25">
      <c r="A27" s="1"/>
      <c r="C27" s="1"/>
      <c r="E27" s="1"/>
    </row>
  </sheetData>
  <sortState xmlns:xlrd2="http://schemas.microsoft.com/office/spreadsheetml/2017/richdata2" ref="A4:E10">
    <sortCondition ref="A4:A10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6D6EC-9010-43A3-B996-A99F1EC29306}">
  <sheetPr>
    <outlinePr summaryBelow="0" summaryRight="0"/>
  </sheetPr>
  <dimension ref="A1:G9"/>
  <sheetViews>
    <sheetView workbookViewId="0">
      <selection activeCell="A19" sqref="A1:XFD19"/>
    </sheetView>
  </sheetViews>
  <sheetFormatPr defaultColWidth="14.453125" defaultRowHeight="15.75" customHeight="1" x14ac:dyDescent="0.25"/>
  <cols>
    <col min="9" max="9" width="20.453125" customWidth="1"/>
  </cols>
  <sheetData>
    <row r="1" spans="1:7" ht="15.75" customHeight="1" x14ac:dyDescent="0.25">
      <c r="A1" s="3" t="s">
        <v>15</v>
      </c>
      <c r="B1" s="3"/>
      <c r="C1" s="3"/>
      <c r="D1" s="3"/>
      <c r="E1" s="3"/>
      <c r="F1" s="3"/>
      <c r="G1" s="3"/>
    </row>
    <row r="2" spans="1:7" ht="15.75" customHeight="1" x14ac:dyDescent="0.25">
      <c r="C2" s="3">
        <v>2020</v>
      </c>
      <c r="E2" s="3">
        <v>2019</v>
      </c>
      <c r="G2" s="3" t="s">
        <v>16</v>
      </c>
    </row>
    <row r="4" spans="1:7" ht="12.5" x14ac:dyDescent="0.25">
      <c r="A4" s="3" t="s">
        <v>17</v>
      </c>
      <c r="C4" s="2">
        <v>1005</v>
      </c>
      <c r="E4" s="2">
        <v>1243</v>
      </c>
      <c r="G4" s="3" t="s">
        <v>18</v>
      </c>
    </row>
    <row r="5" spans="1:7" ht="12.5" x14ac:dyDescent="0.25">
      <c r="A5" s="3" t="s">
        <v>19</v>
      </c>
      <c r="C5" s="3">
        <v>849</v>
      </c>
      <c r="E5" s="2">
        <v>1062</v>
      </c>
      <c r="G5" s="3" t="s">
        <v>20</v>
      </c>
    </row>
    <row r="6" spans="1:7" ht="12.5" x14ac:dyDescent="0.25">
      <c r="A6" s="3" t="s">
        <v>21</v>
      </c>
      <c r="C6" s="3">
        <v>941</v>
      </c>
      <c r="E6" s="2">
        <v>1243</v>
      </c>
      <c r="G6" s="3" t="s">
        <v>22</v>
      </c>
    </row>
    <row r="7" spans="1:7" ht="12.5" x14ac:dyDescent="0.25">
      <c r="A7" s="3" t="s">
        <v>23</v>
      </c>
      <c r="C7" s="2">
        <v>17081</v>
      </c>
      <c r="E7" s="2">
        <v>19806</v>
      </c>
      <c r="G7" s="3" t="s">
        <v>24</v>
      </c>
    </row>
    <row r="8" spans="1:7" ht="12.5" x14ac:dyDescent="0.25">
      <c r="A8" s="3" t="s">
        <v>25</v>
      </c>
      <c r="C8" s="3">
        <v>756</v>
      </c>
      <c r="E8" s="2">
        <v>1660</v>
      </c>
      <c r="G8" s="3" t="s">
        <v>26</v>
      </c>
    </row>
    <row r="9" spans="1:7" ht="12.5" x14ac:dyDescent="0.25">
      <c r="A9" s="3" t="s">
        <v>27</v>
      </c>
      <c r="C9" s="3">
        <v>4.4000000000000004</v>
      </c>
      <c r="E9" s="3">
        <v>8.4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00468-0F0B-4D07-B9AE-782CB4B9CCE7}">
  <sheetPr>
    <outlinePr summaryBelow="0" summaryRight="0"/>
  </sheetPr>
  <dimension ref="A1:G9"/>
  <sheetViews>
    <sheetView workbookViewId="0">
      <selection activeCell="A18" sqref="A1:XFD18"/>
    </sheetView>
  </sheetViews>
  <sheetFormatPr defaultColWidth="14.453125" defaultRowHeight="15.75" customHeight="1" x14ac:dyDescent="0.25"/>
  <cols>
    <col min="9" max="9" width="20.453125" customWidth="1"/>
  </cols>
  <sheetData>
    <row r="1" spans="1:7" ht="15.75" customHeight="1" x14ac:dyDescent="0.25">
      <c r="A1" s="3" t="s">
        <v>15</v>
      </c>
      <c r="B1" s="3"/>
      <c r="C1" s="3"/>
      <c r="D1" s="3"/>
      <c r="E1" s="3"/>
      <c r="F1" s="3"/>
      <c r="G1" s="3"/>
    </row>
    <row r="2" spans="1:7" ht="15.75" customHeight="1" x14ac:dyDescent="0.25">
      <c r="C2" s="3">
        <v>2019</v>
      </c>
      <c r="E2" s="3">
        <v>2018</v>
      </c>
      <c r="G2" s="3" t="s">
        <v>16</v>
      </c>
    </row>
    <row r="4" spans="1:7" ht="12.5" x14ac:dyDescent="0.25">
      <c r="A4" s="3" t="s">
        <v>17</v>
      </c>
      <c r="C4" s="2">
        <v>1243</v>
      </c>
      <c r="E4" s="2">
        <v>1254</v>
      </c>
      <c r="G4" s="3" t="s">
        <v>28</v>
      </c>
    </row>
    <row r="5" spans="1:7" ht="12.5" x14ac:dyDescent="0.25">
      <c r="A5" s="3" t="s">
        <v>19</v>
      </c>
      <c r="C5" s="2">
        <v>1062</v>
      </c>
      <c r="E5" s="3">
        <v>957</v>
      </c>
      <c r="G5" s="3">
        <f>11</f>
        <v>11</v>
      </c>
    </row>
    <row r="6" spans="1:7" ht="12.5" x14ac:dyDescent="0.25">
      <c r="A6" s="3" t="s">
        <v>21</v>
      </c>
      <c r="C6" s="2">
        <v>1243</v>
      </c>
      <c r="E6" s="2">
        <v>1285</v>
      </c>
      <c r="G6" s="3" t="s">
        <v>29</v>
      </c>
    </row>
    <row r="7" spans="1:7" ht="12.5" x14ac:dyDescent="0.25">
      <c r="A7" s="3" t="s">
        <v>23</v>
      </c>
      <c r="C7" s="2">
        <v>19806</v>
      </c>
      <c r="E7" s="2">
        <v>17293</v>
      </c>
      <c r="G7" s="3">
        <f>14.5</f>
        <v>14.5</v>
      </c>
    </row>
    <row r="8" spans="1:7" ht="12.5" x14ac:dyDescent="0.25">
      <c r="A8" s="3" t="s">
        <v>25</v>
      </c>
      <c r="C8" s="2">
        <v>1660</v>
      </c>
      <c r="E8" s="2">
        <v>1377</v>
      </c>
      <c r="G8" s="3">
        <f>20.6</f>
        <v>20.6</v>
      </c>
    </row>
    <row r="9" spans="1:7" ht="12.5" x14ac:dyDescent="0.25">
      <c r="A9" s="3" t="s">
        <v>27</v>
      </c>
      <c r="C9" s="3">
        <v>8.4</v>
      </c>
      <c r="E9" s="3">
        <v>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A849A-9F4C-4ED1-B9BE-9B6A80EF5D54}">
  <sheetPr>
    <outlinePr summaryBelow="0" summaryRight="0"/>
  </sheetPr>
  <dimension ref="A1:G9"/>
  <sheetViews>
    <sheetView workbookViewId="0">
      <selection activeCell="A19" sqref="A1:XFD19"/>
    </sheetView>
  </sheetViews>
  <sheetFormatPr defaultColWidth="14.453125" defaultRowHeight="15.75" customHeight="1" x14ac:dyDescent="0.25"/>
  <cols>
    <col min="9" max="9" width="20.453125" customWidth="1"/>
  </cols>
  <sheetData>
    <row r="1" spans="1:7" ht="15.75" customHeight="1" x14ac:dyDescent="0.25">
      <c r="A1" s="3" t="s">
        <v>15</v>
      </c>
      <c r="B1" s="3"/>
      <c r="C1" s="3"/>
      <c r="D1" s="3"/>
      <c r="E1" s="3"/>
      <c r="F1" s="3"/>
      <c r="G1" s="3"/>
    </row>
    <row r="2" spans="1:7" ht="15.75" customHeight="1" x14ac:dyDescent="0.25">
      <c r="C2" s="3">
        <v>2018</v>
      </c>
      <c r="E2" s="3">
        <v>2017</v>
      </c>
      <c r="G2" s="3" t="s">
        <v>16</v>
      </c>
    </row>
    <row r="4" spans="1:7" ht="12.5" x14ac:dyDescent="0.25">
      <c r="A4" s="3" t="s">
        <v>17</v>
      </c>
      <c r="C4" s="2">
        <v>1254</v>
      </c>
      <c r="E4" s="2">
        <v>1201</v>
      </c>
      <c r="G4" s="3">
        <f>4.4</f>
        <v>4.4000000000000004</v>
      </c>
    </row>
    <row r="5" spans="1:7" ht="12.5" x14ac:dyDescent="0.25">
      <c r="A5" s="3" t="s">
        <v>19</v>
      </c>
      <c r="C5" s="3">
        <v>957</v>
      </c>
      <c r="E5" s="3">
        <v>937</v>
      </c>
      <c r="G5" s="3">
        <f>2.1</f>
        <v>2.1</v>
      </c>
    </row>
    <row r="6" spans="1:7" ht="12.5" x14ac:dyDescent="0.25">
      <c r="A6" s="3" t="s">
        <v>21</v>
      </c>
      <c r="C6" s="2">
        <v>1285</v>
      </c>
      <c r="E6" s="2">
        <v>1232</v>
      </c>
      <c r="G6" s="3">
        <f>4.3</f>
        <v>4.3</v>
      </c>
    </row>
    <row r="7" spans="1:7" ht="12.5" x14ac:dyDescent="0.25">
      <c r="A7" s="3" t="s">
        <v>23</v>
      </c>
      <c r="C7" s="2">
        <v>17293</v>
      </c>
      <c r="E7" s="2">
        <v>16559</v>
      </c>
      <c r="G7" s="3">
        <f>4.4</f>
        <v>4.4000000000000004</v>
      </c>
    </row>
    <row r="8" spans="1:7" ht="12.5" x14ac:dyDescent="0.25">
      <c r="A8" s="3" t="s">
        <v>25</v>
      </c>
      <c r="C8" s="2">
        <v>1377</v>
      </c>
      <c r="E8" s="2">
        <v>1611</v>
      </c>
      <c r="G8" s="3" t="s">
        <v>31</v>
      </c>
    </row>
    <row r="9" spans="1:7" ht="12.5" x14ac:dyDescent="0.25">
      <c r="A9" s="3" t="s">
        <v>27</v>
      </c>
      <c r="C9" s="3">
        <v>8</v>
      </c>
      <c r="E9" s="3">
        <v>9.6999999999999993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23355-25E4-4BFB-87AD-393B25B08D84}">
  <sheetPr>
    <outlinePr summaryBelow="0" summaryRight="0"/>
  </sheetPr>
  <dimension ref="A1:G9"/>
  <sheetViews>
    <sheetView workbookViewId="0">
      <selection activeCell="A18" sqref="A1:XFD18"/>
    </sheetView>
  </sheetViews>
  <sheetFormatPr defaultColWidth="14.453125" defaultRowHeight="15.75" customHeight="1" x14ac:dyDescent="0.25"/>
  <cols>
    <col min="9" max="9" width="20.453125" customWidth="1"/>
  </cols>
  <sheetData>
    <row r="1" spans="1:7" ht="15.75" customHeight="1" x14ac:dyDescent="0.25">
      <c r="A1" s="3" t="s">
        <v>15</v>
      </c>
      <c r="B1" s="3"/>
      <c r="C1" s="3"/>
      <c r="D1" s="3"/>
      <c r="E1" s="3"/>
      <c r="F1" s="3"/>
      <c r="G1" s="3"/>
    </row>
    <row r="2" spans="1:7" ht="15.75" customHeight="1" x14ac:dyDescent="0.25">
      <c r="C2" s="3">
        <v>2017</v>
      </c>
      <c r="E2" s="3">
        <v>2016</v>
      </c>
      <c r="G2" s="3" t="s">
        <v>16</v>
      </c>
    </row>
    <row r="4" spans="1:7" ht="12.5" x14ac:dyDescent="0.25">
      <c r="A4" s="3" t="s">
        <v>17</v>
      </c>
      <c r="C4" s="2">
        <v>1201</v>
      </c>
      <c r="E4" s="2">
        <v>1126</v>
      </c>
      <c r="G4" s="3">
        <f>6.6</f>
        <v>6.6</v>
      </c>
    </row>
    <row r="5" spans="1:7" ht="12.5" x14ac:dyDescent="0.25">
      <c r="A5" s="3" t="s">
        <v>19</v>
      </c>
      <c r="C5" s="3">
        <v>937</v>
      </c>
      <c r="E5" s="3">
        <v>814</v>
      </c>
      <c r="G5" s="3">
        <f>15.2</f>
        <v>15.2</v>
      </c>
    </row>
    <row r="6" spans="1:7" ht="12.5" x14ac:dyDescent="0.25">
      <c r="A6" s="3" t="s">
        <v>21</v>
      </c>
      <c r="C6" s="2">
        <v>1232</v>
      </c>
      <c r="E6" s="2">
        <v>1152</v>
      </c>
      <c r="G6" s="3">
        <f>6.9</f>
        <v>6.9</v>
      </c>
    </row>
    <row r="7" spans="1:7" ht="12.5" x14ac:dyDescent="0.25">
      <c r="A7" s="3" t="s">
        <v>23</v>
      </c>
      <c r="C7" s="2">
        <v>16559</v>
      </c>
      <c r="E7" s="2">
        <v>13705</v>
      </c>
      <c r="G7" s="3">
        <f>20.8</f>
        <v>20.8</v>
      </c>
    </row>
    <row r="8" spans="1:7" ht="12.5" x14ac:dyDescent="0.25">
      <c r="A8" s="3" t="s">
        <v>25</v>
      </c>
      <c r="C8" s="2">
        <v>1611</v>
      </c>
      <c r="E8" s="2">
        <v>1197</v>
      </c>
      <c r="G8" s="3">
        <f>34.6</f>
        <v>34.6</v>
      </c>
    </row>
    <row r="9" spans="1:7" ht="12.5" x14ac:dyDescent="0.25">
      <c r="A9" s="3" t="s">
        <v>33</v>
      </c>
      <c r="C9" s="3">
        <v>9.6999999999999993</v>
      </c>
      <c r="E9" s="3">
        <v>8.6999999999999993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92289-2EBE-44A9-A1ED-0952B0009314}">
  <sheetPr>
    <outlinePr summaryBelow="0" summaryRight="0"/>
  </sheetPr>
  <dimension ref="A1:G9"/>
  <sheetViews>
    <sheetView workbookViewId="0">
      <selection activeCell="A19" sqref="A1:XFD19"/>
    </sheetView>
  </sheetViews>
  <sheetFormatPr defaultColWidth="14.453125" defaultRowHeight="15.75" customHeight="1" x14ac:dyDescent="0.25"/>
  <cols>
    <col min="9" max="9" width="20.453125" customWidth="1"/>
  </cols>
  <sheetData>
    <row r="1" spans="1:7" ht="15.75" customHeight="1" x14ac:dyDescent="0.25">
      <c r="A1" s="3" t="s">
        <v>15</v>
      </c>
      <c r="B1" s="3"/>
      <c r="C1" s="3"/>
      <c r="D1" s="3"/>
      <c r="E1" s="3"/>
      <c r="F1" s="3"/>
      <c r="G1" s="3"/>
    </row>
    <row r="2" spans="1:7" ht="15.75" customHeight="1" x14ac:dyDescent="0.25">
      <c r="C2" s="3">
        <v>2016</v>
      </c>
      <c r="E2" s="3">
        <v>2015</v>
      </c>
      <c r="G2" s="3" t="s">
        <v>16</v>
      </c>
    </row>
    <row r="4" spans="1:7" ht="12.5" x14ac:dyDescent="0.25">
      <c r="A4" s="3" t="s">
        <v>17</v>
      </c>
      <c r="C4" s="2">
        <v>1126</v>
      </c>
      <c r="E4" s="2">
        <v>1056</v>
      </c>
      <c r="G4" s="3">
        <f>6.7</f>
        <v>6.7</v>
      </c>
    </row>
    <row r="5" spans="1:7" ht="12.5" x14ac:dyDescent="0.25">
      <c r="A5" s="3" t="s">
        <v>19</v>
      </c>
      <c r="C5" s="3">
        <v>814</v>
      </c>
      <c r="E5" s="3">
        <v>800</v>
      </c>
      <c r="G5" s="3">
        <f>1.7</f>
        <v>1.7</v>
      </c>
    </row>
    <row r="6" spans="1:7" ht="12.5" x14ac:dyDescent="0.25">
      <c r="A6" s="3" t="s">
        <v>21</v>
      </c>
      <c r="C6" s="2">
        <v>1152</v>
      </c>
      <c r="E6" s="2">
        <v>1037</v>
      </c>
      <c r="G6" s="3">
        <f>11.1</f>
        <v>11.1</v>
      </c>
    </row>
    <row r="7" spans="1:7" ht="12.5" x14ac:dyDescent="0.25">
      <c r="A7" s="3" t="s">
        <v>23</v>
      </c>
      <c r="C7" s="2">
        <v>13705</v>
      </c>
      <c r="E7" s="2">
        <v>12486</v>
      </c>
      <c r="G7" s="3">
        <f>9.8</f>
        <v>9.8000000000000007</v>
      </c>
    </row>
    <row r="8" spans="1:7" ht="12.5" x14ac:dyDescent="0.25">
      <c r="A8" s="3" t="s">
        <v>25</v>
      </c>
      <c r="C8" s="2">
        <v>1197</v>
      </c>
      <c r="E8" s="3">
        <v>915</v>
      </c>
      <c r="G8" s="3">
        <f>30.9</f>
        <v>30.9</v>
      </c>
    </row>
    <row r="9" spans="1:7" ht="12.5" x14ac:dyDescent="0.25">
      <c r="A9" s="3" t="s">
        <v>33</v>
      </c>
      <c r="C9" s="3">
        <v>8.6999999999999993</v>
      </c>
      <c r="E9" s="3">
        <v>7.3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B7F18-430E-4C89-9238-E8B6DD367688}">
  <sheetPr>
    <outlinePr summaryBelow="0" summaryRight="0"/>
  </sheetPr>
  <dimension ref="A1:G9"/>
  <sheetViews>
    <sheetView workbookViewId="0">
      <selection activeCell="A18" sqref="A1:XFD18"/>
    </sheetView>
  </sheetViews>
  <sheetFormatPr defaultColWidth="14.453125" defaultRowHeight="15.75" customHeight="1" x14ac:dyDescent="0.25"/>
  <cols>
    <col min="9" max="9" width="20.453125" customWidth="1"/>
  </cols>
  <sheetData>
    <row r="1" spans="1:7" ht="15.75" customHeight="1" x14ac:dyDescent="0.25">
      <c r="A1" s="3" t="s">
        <v>15</v>
      </c>
    </row>
    <row r="2" spans="1:7" ht="15.75" customHeight="1" x14ac:dyDescent="0.25">
      <c r="C2" s="3">
        <v>2015</v>
      </c>
      <c r="E2" s="3">
        <v>2014</v>
      </c>
      <c r="G2" s="3" t="s">
        <v>16</v>
      </c>
    </row>
    <row r="4" spans="1:7" ht="12.5" x14ac:dyDescent="0.25">
      <c r="A4" s="3" t="s">
        <v>17</v>
      </c>
      <c r="C4" s="2">
        <v>1056</v>
      </c>
      <c r="E4" s="2">
        <v>1037</v>
      </c>
      <c r="G4" s="3">
        <f>1.8</f>
        <v>1.8</v>
      </c>
    </row>
    <row r="5" spans="1:7" ht="12.5" x14ac:dyDescent="0.25">
      <c r="A5" s="3" t="s">
        <v>19</v>
      </c>
      <c r="C5" s="3">
        <v>800</v>
      </c>
      <c r="E5" s="3">
        <v>796</v>
      </c>
      <c r="G5" s="3">
        <f>0.5</f>
        <v>0.5</v>
      </c>
    </row>
    <row r="6" spans="1:7" ht="12.5" x14ac:dyDescent="0.25">
      <c r="A6" s="3" t="s">
        <v>21</v>
      </c>
      <c r="C6" s="2">
        <v>1037</v>
      </c>
      <c r="E6" s="2">
        <v>1050</v>
      </c>
      <c r="G6" s="3" t="s">
        <v>36</v>
      </c>
    </row>
    <row r="7" spans="1:7" ht="12.5" x14ac:dyDescent="0.25">
      <c r="A7" s="3" t="s">
        <v>23</v>
      </c>
      <c r="C7" s="2">
        <v>12486</v>
      </c>
      <c r="E7" s="2">
        <v>11758</v>
      </c>
      <c r="G7" s="3">
        <f>6.2</f>
        <v>6.2</v>
      </c>
    </row>
    <row r="8" spans="1:7" ht="12.5" x14ac:dyDescent="0.25">
      <c r="A8" s="3" t="s">
        <v>25</v>
      </c>
      <c r="C8" s="3">
        <v>915</v>
      </c>
      <c r="E8" s="3">
        <v>817</v>
      </c>
      <c r="G8" s="3">
        <f>11.9</f>
        <v>11.9</v>
      </c>
    </row>
    <row r="9" spans="1:7" ht="12.5" x14ac:dyDescent="0.25">
      <c r="A9" s="3" t="s">
        <v>33</v>
      </c>
      <c r="C9" s="3">
        <v>7.3</v>
      </c>
      <c r="E9" s="3">
        <v>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2813A-7B6F-4971-B603-7D62FB6AB439}">
  <sheetPr>
    <outlinePr summaryBelow="0" summaryRight="0"/>
  </sheetPr>
  <dimension ref="A1:G9"/>
  <sheetViews>
    <sheetView workbookViewId="0">
      <selection activeCell="A18" sqref="A1:XFD18"/>
    </sheetView>
  </sheetViews>
  <sheetFormatPr defaultColWidth="14.453125" defaultRowHeight="15.75" customHeight="1" x14ac:dyDescent="0.25"/>
  <cols>
    <col min="9" max="9" width="20.453125" customWidth="1"/>
  </cols>
  <sheetData>
    <row r="1" spans="1:7" ht="15.75" customHeight="1" x14ac:dyDescent="0.25">
      <c r="A1" s="3" t="s">
        <v>15</v>
      </c>
    </row>
    <row r="2" spans="1:7" ht="15.75" customHeight="1" x14ac:dyDescent="0.25">
      <c r="C2" s="3">
        <v>2014</v>
      </c>
      <c r="E2" s="3">
        <v>2013</v>
      </c>
      <c r="G2" s="3" t="s">
        <v>16</v>
      </c>
    </row>
    <row r="4" spans="1:7" ht="12.5" x14ac:dyDescent="0.25">
      <c r="A4" s="3" t="s">
        <v>17</v>
      </c>
      <c r="C4" s="2">
        <v>1037</v>
      </c>
      <c r="E4" s="3">
        <v>921</v>
      </c>
      <c r="G4" s="3">
        <f>12.7</f>
        <v>12.7</v>
      </c>
    </row>
    <row r="5" spans="1:7" ht="12.5" x14ac:dyDescent="0.25">
      <c r="A5" s="3" t="s">
        <v>19</v>
      </c>
      <c r="C5" s="3">
        <v>796</v>
      </c>
      <c r="E5" s="3">
        <v>719</v>
      </c>
      <c r="G5" s="3">
        <f>10.8</f>
        <v>10.8</v>
      </c>
    </row>
    <row r="6" spans="1:7" ht="12.5" x14ac:dyDescent="0.25">
      <c r="A6" s="3" t="s">
        <v>21</v>
      </c>
      <c r="C6" s="2">
        <v>1050</v>
      </c>
      <c r="E6" s="3">
        <v>932</v>
      </c>
      <c r="G6" s="3">
        <f>12.6</f>
        <v>12.6</v>
      </c>
    </row>
    <row r="7" spans="1:7" ht="12.5" x14ac:dyDescent="0.25">
      <c r="A7" s="3" t="s">
        <v>23</v>
      </c>
      <c r="C7" s="2">
        <v>11758</v>
      </c>
      <c r="E7" s="2">
        <v>10324</v>
      </c>
      <c r="G7" s="3">
        <f>13.9</f>
        <v>13.9</v>
      </c>
    </row>
    <row r="8" spans="1:7" ht="12.5" x14ac:dyDescent="0.25">
      <c r="A8" s="3" t="s">
        <v>37</v>
      </c>
      <c r="C8" s="3">
        <v>817</v>
      </c>
      <c r="E8" s="3">
        <v>522</v>
      </c>
      <c r="G8" s="3">
        <f>56.5</f>
        <v>56.5</v>
      </c>
    </row>
    <row r="9" spans="1:7" ht="12.5" x14ac:dyDescent="0.25">
      <c r="A9" s="3" t="s">
        <v>33</v>
      </c>
      <c r="C9" s="3">
        <v>7</v>
      </c>
      <c r="E9" s="3">
        <v>5.0999999999999996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E19E4-0FCC-4CEE-88D3-0FD763DC49AA}">
  <sheetPr>
    <outlinePr summaryBelow="0" summaryRight="0"/>
  </sheetPr>
  <dimension ref="A1:G9"/>
  <sheetViews>
    <sheetView workbookViewId="0">
      <selection activeCell="F22" sqref="F22"/>
    </sheetView>
  </sheetViews>
  <sheetFormatPr defaultColWidth="14.453125" defaultRowHeight="15.75" customHeight="1" x14ac:dyDescent="0.25"/>
  <cols>
    <col min="9" max="9" width="20.453125" customWidth="1"/>
  </cols>
  <sheetData>
    <row r="1" spans="1:7" ht="15.75" customHeight="1" x14ac:dyDescent="0.25">
      <c r="A1" s="3" t="s">
        <v>15</v>
      </c>
    </row>
    <row r="2" spans="1:7" ht="15.75" customHeight="1" x14ac:dyDescent="0.25">
      <c r="C2" s="3">
        <v>2013</v>
      </c>
      <c r="E2" s="3">
        <v>2012</v>
      </c>
      <c r="G2" s="3" t="s">
        <v>16</v>
      </c>
    </row>
    <row r="4" spans="1:7" ht="12.5" x14ac:dyDescent="0.25">
      <c r="A4" s="3" t="s">
        <v>17</v>
      </c>
      <c r="C4" s="3">
        <v>921</v>
      </c>
      <c r="E4" s="3">
        <v>939</v>
      </c>
      <c r="G4" s="3" t="s">
        <v>38</v>
      </c>
    </row>
    <row r="5" spans="1:7" ht="12.5" x14ac:dyDescent="0.25">
      <c r="A5" s="3" t="s">
        <v>19</v>
      </c>
      <c r="C5" s="3">
        <v>719</v>
      </c>
      <c r="E5" s="3">
        <v>727</v>
      </c>
      <c r="G5" s="3" t="s">
        <v>39</v>
      </c>
    </row>
    <row r="6" spans="1:7" ht="12.5" x14ac:dyDescent="0.25">
      <c r="A6" s="3" t="s">
        <v>21</v>
      </c>
      <c r="C6" s="3">
        <v>932</v>
      </c>
      <c r="E6" s="3">
        <v>943</v>
      </c>
      <c r="G6" s="3" t="s">
        <v>40</v>
      </c>
    </row>
    <row r="7" spans="1:7" ht="12.5" x14ac:dyDescent="0.25">
      <c r="A7" s="3" t="s">
        <v>23</v>
      </c>
      <c r="C7" s="2">
        <v>10324</v>
      </c>
      <c r="E7" s="2">
        <v>10438</v>
      </c>
      <c r="G7" s="3" t="s">
        <v>39</v>
      </c>
    </row>
    <row r="8" spans="1:7" ht="12.5" x14ac:dyDescent="0.25">
      <c r="A8" s="3" t="s">
        <v>37</v>
      </c>
      <c r="C8" s="3">
        <v>522</v>
      </c>
      <c r="E8" s="3">
        <v>712</v>
      </c>
      <c r="G8" s="3" t="s">
        <v>41</v>
      </c>
    </row>
    <row r="9" spans="1:7" ht="12.5" x14ac:dyDescent="0.25">
      <c r="A9" s="3" t="s">
        <v>33</v>
      </c>
      <c r="C9" s="3">
        <v>5.0999999999999996</v>
      </c>
      <c r="E9" s="3">
        <v>6.8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28"/>
  <sheetViews>
    <sheetView workbookViewId="0">
      <selection activeCell="A4" sqref="A4:E11"/>
    </sheetView>
  </sheetViews>
  <sheetFormatPr defaultColWidth="14.453125" defaultRowHeight="15.75" customHeight="1" x14ac:dyDescent="0.25"/>
  <cols>
    <col min="9" max="9" width="20.453125" customWidth="1"/>
  </cols>
  <sheetData>
    <row r="1" spans="1:12" ht="15.75" customHeight="1" x14ac:dyDescent="0.25">
      <c r="A1" s="1" t="s">
        <v>0</v>
      </c>
      <c r="B1" s="1"/>
      <c r="C1" s="1"/>
      <c r="D1" s="1"/>
      <c r="E1" s="1"/>
    </row>
    <row r="2" spans="1:12" ht="15.75" customHeight="1" x14ac:dyDescent="0.25">
      <c r="A2" s="1" t="s">
        <v>1</v>
      </c>
      <c r="C2" s="1">
        <v>2020</v>
      </c>
      <c r="E2" s="1">
        <v>2019</v>
      </c>
    </row>
    <row r="4" spans="1:12" ht="15.75" customHeight="1" x14ac:dyDescent="0.25">
      <c r="A4" s="1" t="s">
        <v>12</v>
      </c>
      <c r="C4" s="2">
        <v>14482</v>
      </c>
      <c r="E4" s="2">
        <v>27306</v>
      </c>
      <c r="I4" s="1" t="s">
        <v>3</v>
      </c>
      <c r="J4" s="11">
        <v>0.8</v>
      </c>
      <c r="K4" s="1"/>
      <c r="L4" s="10"/>
    </row>
    <row r="5" spans="1:12" ht="15.75" customHeight="1" x14ac:dyDescent="0.25">
      <c r="A5" s="1" t="s">
        <v>13</v>
      </c>
      <c r="C5" s="3">
        <v>939</v>
      </c>
      <c r="E5" s="3" t="s">
        <v>14</v>
      </c>
      <c r="I5" s="1" t="s">
        <v>5</v>
      </c>
      <c r="J5" s="11">
        <v>0</v>
      </c>
      <c r="K5" s="1"/>
      <c r="L5" s="10"/>
    </row>
    <row r="6" spans="1:12" ht="15.75" customHeight="1" x14ac:dyDescent="0.25">
      <c r="A6" s="1" t="s">
        <v>10</v>
      </c>
      <c r="C6" s="2">
        <v>100425</v>
      </c>
      <c r="E6" s="2">
        <v>166237</v>
      </c>
      <c r="I6" s="1" t="s">
        <v>7</v>
      </c>
      <c r="J6" s="11">
        <v>1E-3</v>
      </c>
      <c r="K6" s="1"/>
      <c r="L6" s="10"/>
    </row>
    <row r="7" spans="1:12" ht="15.75" customHeight="1" x14ac:dyDescent="0.25">
      <c r="A7" s="1" t="s">
        <v>6</v>
      </c>
      <c r="C7" s="2">
        <v>172999</v>
      </c>
      <c r="E7" s="2">
        <v>203688</v>
      </c>
      <c r="I7" s="1" t="s">
        <v>9</v>
      </c>
      <c r="J7" s="11">
        <v>0.19899999999999998</v>
      </c>
      <c r="K7" s="1"/>
      <c r="L7" s="10"/>
    </row>
    <row r="8" spans="1:12" ht="15.75" customHeight="1" x14ac:dyDescent="0.25">
      <c r="A8" s="1" t="s">
        <v>8</v>
      </c>
      <c r="C8" s="2">
        <v>117825</v>
      </c>
      <c r="E8" s="2">
        <v>177163</v>
      </c>
    </row>
    <row r="9" spans="1:12" ht="15.75" customHeight="1" x14ac:dyDescent="0.25">
      <c r="A9" s="1" t="s">
        <v>2</v>
      </c>
      <c r="C9" s="2">
        <v>233902</v>
      </c>
      <c r="E9" s="2">
        <v>358356</v>
      </c>
    </row>
    <row r="10" spans="1:12" ht="15.75" customHeight="1" x14ac:dyDescent="0.25">
      <c r="A10" s="1" t="s">
        <v>4</v>
      </c>
      <c r="C10" s="2">
        <v>219401</v>
      </c>
      <c r="E10" s="2">
        <v>207724</v>
      </c>
    </row>
    <row r="11" spans="1:12" ht="15.75" customHeight="1" x14ac:dyDescent="0.25">
      <c r="A11" s="1" t="s">
        <v>11</v>
      </c>
      <c r="C11" s="2">
        <v>80880</v>
      </c>
      <c r="E11" s="2">
        <v>102592</v>
      </c>
    </row>
    <row r="12" spans="1:12" ht="15.75" customHeight="1" x14ac:dyDescent="0.25">
      <c r="A12" s="4" t="s">
        <v>43</v>
      </c>
      <c r="C12" s="2">
        <v>940853</v>
      </c>
      <c r="E12" s="2">
        <v>1243066</v>
      </c>
    </row>
    <row r="13" spans="1:12" ht="15.75" customHeight="1" x14ac:dyDescent="0.25">
      <c r="A13" s="1"/>
    </row>
    <row r="14" spans="1:12" ht="15.75" customHeight="1" x14ac:dyDescent="0.25">
      <c r="A14" s="1"/>
    </row>
    <row r="15" spans="1:12" ht="15.75" customHeight="1" x14ac:dyDescent="0.25">
      <c r="A15" s="1"/>
    </row>
    <row r="16" spans="1:12" ht="15.75" customHeight="1" x14ac:dyDescent="0.25">
      <c r="A16" s="1"/>
    </row>
    <row r="17" spans="1:7" ht="15.75" customHeight="1" x14ac:dyDescent="0.25">
      <c r="A17" s="1"/>
    </row>
    <row r="18" spans="1:7" ht="15.75" customHeight="1" x14ac:dyDescent="0.25">
      <c r="A18" s="1"/>
    </row>
    <row r="19" spans="1:7" ht="15.75" customHeight="1" x14ac:dyDescent="0.25">
      <c r="A19" s="1"/>
    </row>
    <row r="20" spans="1:7" ht="15.75" customHeight="1" x14ac:dyDescent="0.25">
      <c r="A20" s="1"/>
      <c r="B20" s="1"/>
      <c r="C20" s="1"/>
      <c r="D20" s="1"/>
      <c r="E20" s="1"/>
      <c r="F20" s="1"/>
      <c r="G20" s="1"/>
    </row>
    <row r="21" spans="1:7" ht="15.75" customHeight="1" x14ac:dyDescent="0.25">
      <c r="C21" s="1"/>
      <c r="E21" s="1"/>
      <c r="G21" s="1"/>
    </row>
    <row r="23" spans="1:7" ht="12.5" x14ac:dyDescent="0.25">
      <c r="A23" s="1"/>
      <c r="C23" s="2"/>
      <c r="E23" s="2"/>
      <c r="G23" s="1"/>
    </row>
    <row r="24" spans="1:7" ht="12.5" x14ac:dyDescent="0.25">
      <c r="A24" s="1"/>
      <c r="C24" s="1"/>
      <c r="E24" s="2"/>
      <c r="G24" s="1"/>
    </row>
    <row r="25" spans="1:7" ht="12.5" x14ac:dyDescent="0.25">
      <c r="A25" s="1"/>
      <c r="C25" s="1"/>
      <c r="E25" s="2"/>
      <c r="G25" s="1"/>
    </row>
    <row r="26" spans="1:7" ht="12.5" x14ac:dyDescent="0.25">
      <c r="A26" s="1"/>
      <c r="C26" s="2"/>
      <c r="E26" s="2"/>
      <c r="G26" s="1"/>
    </row>
    <row r="27" spans="1:7" ht="12.5" x14ac:dyDescent="0.25">
      <c r="A27" s="1"/>
      <c r="C27" s="1"/>
      <c r="E27" s="2"/>
      <c r="G27" s="1"/>
    </row>
    <row r="28" spans="1:7" ht="12.5" x14ac:dyDescent="0.25">
      <c r="A28" s="1"/>
      <c r="C28" s="1"/>
      <c r="E28" s="1"/>
    </row>
  </sheetData>
  <sortState xmlns:xlrd2="http://schemas.microsoft.com/office/spreadsheetml/2017/richdata2" ref="A4:E11">
    <sortCondition ref="A4:A11"/>
  </sortState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8A114-22F5-4A39-8100-A91FED50A4DC}">
  <sheetPr>
    <outlinePr summaryBelow="0" summaryRight="0"/>
  </sheetPr>
  <dimension ref="A1:G9"/>
  <sheetViews>
    <sheetView workbookViewId="0">
      <selection activeCell="A3" sqref="A3:XFD3"/>
    </sheetView>
  </sheetViews>
  <sheetFormatPr defaultColWidth="14.453125" defaultRowHeight="15.75" customHeight="1" x14ac:dyDescent="0.25"/>
  <cols>
    <col min="9" max="9" width="20.453125" customWidth="1"/>
  </cols>
  <sheetData>
    <row r="1" spans="1:7" ht="15.75" customHeight="1" x14ac:dyDescent="0.25">
      <c r="A1" s="3" t="s">
        <v>15</v>
      </c>
    </row>
    <row r="2" spans="1:7" ht="15.75" customHeight="1" x14ac:dyDescent="0.25">
      <c r="C2" s="3">
        <v>2012</v>
      </c>
      <c r="E2" s="3">
        <v>2011</v>
      </c>
      <c r="G2" s="3" t="s">
        <v>16</v>
      </c>
    </row>
    <row r="3" spans="1:7" ht="15.75" customHeight="1" x14ac:dyDescent="0.25">
      <c r="C3" s="3"/>
      <c r="E3" s="3"/>
      <c r="G3" s="3"/>
    </row>
    <row r="4" spans="1:7" ht="15.75" customHeight="1" x14ac:dyDescent="0.25">
      <c r="A4" s="3" t="s">
        <v>17</v>
      </c>
      <c r="C4" s="3">
        <v>939</v>
      </c>
      <c r="E4" s="3">
        <v>879</v>
      </c>
      <c r="G4" s="3">
        <f>6.8</f>
        <v>6.8</v>
      </c>
    </row>
    <row r="5" spans="1:7" ht="12.5" x14ac:dyDescent="0.25">
      <c r="A5" s="3" t="s">
        <v>19</v>
      </c>
      <c r="C5" s="3">
        <v>727</v>
      </c>
      <c r="E5" s="3">
        <v>690</v>
      </c>
      <c r="G5" s="3">
        <f>5.2</f>
        <v>5.2</v>
      </c>
    </row>
    <row r="6" spans="1:7" ht="12.5" x14ac:dyDescent="0.25">
      <c r="A6" s="3" t="s">
        <v>21</v>
      </c>
      <c r="C6" s="3">
        <v>943</v>
      </c>
      <c r="E6" s="3">
        <v>902</v>
      </c>
      <c r="G6" s="3">
        <f>4.6</f>
        <v>4.5999999999999996</v>
      </c>
    </row>
    <row r="7" spans="1:7" ht="12.5" x14ac:dyDescent="0.25">
      <c r="A7" s="3" t="s">
        <v>23</v>
      </c>
      <c r="C7" s="2">
        <v>10438</v>
      </c>
      <c r="E7" s="2">
        <v>10266</v>
      </c>
      <c r="G7" s="3">
        <f>1.7</f>
        <v>1.7</v>
      </c>
    </row>
    <row r="8" spans="1:7" ht="12.5" x14ac:dyDescent="0.25">
      <c r="A8" s="3" t="s">
        <v>37</v>
      </c>
      <c r="C8" s="3">
        <v>712</v>
      </c>
      <c r="E8" s="3">
        <v>743</v>
      </c>
      <c r="G8" s="3" t="s">
        <v>42</v>
      </c>
    </row>
    <row r="9" spans="1:7" ht="12.5" x14ac:dyDescent="0.25">
      <c r="A9" s="3" t="s">
        <v>33</v>
      </c>
      <c r="C9" s="3">
        <v>6.8</v>
      </c>
      <c r="E9" s="3">
        <v>7.2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34EA3-162C-4561-8113-3E141C1BB541}">
  <sheetPr>
    <outlinePr summaryBelow="0" summaryRight="0"/>
  </sheetPr>
  <dimension ref="A1:G9"/>
  <sheetViews>
    <sheetView workbookViewId="0">
      <selection activeCell="E13" sqref="E13"/>
    </sheetView>
  </sheetViews>
  <sheetFormatPr defaultColWidth="14.453125" defaultRowHeight="15.75" customHeight="1" x14ac:dyDescent="0.25"/>
  <cols>
    <col min="9" max="9" width="20.453125" customWidth="1"/>
  </cols>
  <sheetData>
    <row r="1" spans="1:7" ht="15.75" customHeight="1" x14ac:dyDescent="0.25">
      <c r="A1" s="3" t="s">
        <v>15</v>
      </c>
    </row>
    <row r="2" spans="1:7" ht="15.75" customHeight="1" x14ac:dyDescent="0.25">
      <c r="C2" s="3">
        <v>2011</v>
      </c>
      <c r="E2" s="3">
        <v>2010</v>
      </c>
      <c r="G2" s="3" t="s">
        <v>16</v>
      </c>
    </row>
    <row r="3" spans="1:7" ht="15.75" customHeight="1" x14ac:dyDescent="0.25">
      <c r="C3" s="3"/>
      <c r="E3" s="3"/>
      <c r="G3" s="3"/>
    </row>
    <row r="4" spans="1:7" ht="15.75" customHeight="1" x14ac:dyDescent="0.25">
      <c r="A4" s="3" t="s">
        <v>17</v>
      </c>
      <c r="C4" s="3">
        <v>879</v>
      </c>
      <c r="E4" s="3">
        <v>763</v>
      </c>
      <c r="G4" s="3">
        <f>15.3</f>
        <v>15.3</v>
      </c>
    </row>
    <row r="5" spans="1:7" ht="12.5" x14ac:dyDescent="0.25">
      <c r="A5" s="3" t="s">
        <v>19</v>
      </c>
      <c r="C5" s="3">
        <v>690</v>
      </c>
      <c r="E5" s="3">
        <v>585</v>
      </c>
      <c r="G5" s="3">
        <f>18.1</f>
        <v>18.100000000000001</v>
      </c>
    </row>
    <row r="6" spans="1:7" ht="12.5" x14ac:dyDescent="0.25">
      <c r="A6" s="3" t="s">
        <v>21</v>
      </c>
      <c r="C6" s="3">
        <v>902</v>
      </c>
      <c r="E6" s="3">
        <v>780</v>
      </c>
      <c r="G6" s="3">
        <f>15.5</f>
        <v>15.5</v>
      </c>
    </row>
    <row r="7" spans="1:7" ht="12.5" x14ac:dyDescent="0.25">
      <c r="A7" s="3" t="s">
        <v>23</v>
      </c>
      <c r="C7" s="2">
        <v>10266</v>
      </c>
      <c r="E7" s="2">
        <v>8692</v>
      </c>
      <c r="G7" s="3">
        <f>18.1</f>
        <v>18.100000000000001</v>
      </c>
    </row>
    <row r="8" spans="1:7" ht="12.5" x14ac:dyDescent="0.25">
      <c r="A8" s="3" t="s">
        <v>37</v>
      </c>
      <c r="C8" s="3">
        <v>743</v>
      </c>
      <c r="E8" s="3">
        <v>447</v>
      </c>
      <c r="G8" s="3">
        <f>66.1</f>
        <v>66.099999999999994</v>
      </c>
    </row>
    <row r="9" spans="1:7" ht="12.5" x14ac:dyDescent="0.25">
      <c r="A9" s="3" t="s">
        <v>33</v>
      </c>
      <c r="C9" s="3">
        <v>7.2</v>
      </c>
      <c r="E9" s="3">
        <v>5.0999999999999996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6134A-6E8C-4D12-8F06-16C88019D16F}">
  <dimension ref="B19:L44"/>
  <sheetViews>
    <sheetView topLeftCell="A25" workbookViewId="0">
      <selection activeCell="B20" sqref="B20:L47"/>
    </sheetView>
  </sheetViews>
  <sheetFormatPr defaultRowHeight="12.5" x14ac:dyDescent="0.25"/>
  <cols>
    <col min="3" max="5" width="8.81640625" bestFit="1" customWidth="1"/>
    <col min="6" max="11" width="10.1796875" bestFit="1" customWidth="1"/>
    <col min="12" max="12" width="8.81640625" bestFit="1" customWidth="1"/>
  </cols>
  <sheetData>
    <row r="19" spans="2:12" x14ac:dyDescent="0.25">
      <c r="C19">
        <v>2011</v>
      </c>
      <c r="D19">
        <v>2012</v>
      </c>
      <c r="E19">
        <v>2013</v>
      </c>
      <c r="F19">
        <v>2014</v>
      </c>
      <c r="G19">
        <v>2015</v>
      </c>
      <c r="H19">
        <v>2016</v>
      </c>
      <c r="I19">
        <v>2017</v>
      </c>
      <c r="J19">
        <v>2018</v>
      </c>
      <c r="K19">
        <v>2019</v>
      </c>
      <c r="L19">
        <v>2020</v>
      </c>
    </row>
    <row r="20" spans="2:12" x14ac:dyDescent="0.25">
      <c r="B20" t="s">
        <v>12</v>
      </c>
      <c r="C20" s="25">
        <v>1027</v>
      </c>
      <c r="D20" s="25">
        <v>36687</v>
      </c>
      <c r="E20" s="25">
        <v>42971</v>
      </c>
      <c r="F20" s="25">
        <v>41974</v>
      </c>
      <c r="G20" s="25">
        <v>41280</v>
      </c>
      <c r="H20" s="25">
        <v>41247</v>
      </c>
      <c r="I20" s="25">
        <v>38749</v>
      </c>
      <c r="J20" s="25">
        <v>37095</v>
      </c>
      <c r="K20" s="25">
        <v>27306</v>
      </c>
      <c r="L20" s="25">
        <v>14482</v>
      </c>
    </row>
    <row r="22" spans="2:12" x14ac:dyDescent="0.25">
      <c r="B22" t="s">
        <v>13</v>
      </c>
      <c r="C22" s="25"/>
      <c r="D22" s="25"/>
      <c r="E22" s="25"/>
      <c r="F22" s="25"/>
      <c r="G22" s="25"/>
      <c r="H22" s="25"/>
      <c r="I22" s="25"/>
      <c r="J22" s="25"/>
      <c r="K22" s="25"/>
      <c r="L22" s="25">
        <v>939</v>
      </c>
    </row>
    <row r="24" spans="2:12" x14ac:dyDescent="0.25">
      <c r="B24" t="s">
        <v>10</v>
      </c>
      <c r="C24" s="25">
        <v>262497</v>
      </c>
      <c r="D24" s="25">
        <v>255025</v>
      </c>
      <c r="E24" s="25">
        <v>196597</v>
      </c>
      <c r="F24" s="25">
        <v>162954</v>
      </c>
      <c r="G24" s="25">
        <v>195349</v>
      </c>
      <c r="H24" s="25">
        <v>203308</v>
      </c>
      <c r="I24" s="25">
        <v>209471</v>
      </c>
      <c r="J24" s="25">
        <v>186213</v>
      </c>
      <c r="K24" s="25">
        <v>166237</v>
      </c>
      <c r="L24" s="25">
        <v>100425</v>
      </c>
    </row>
    <row r="26" spans="2:12" x14ac:dyDescent="0.25">
      <c r="B26" t="s">
        <v>32</v>
      </c>
      <c r="C26" s="25"/>
      <c r="D26" s="25"/>
      <c r="E26" s="25"/>
      <c r="F26" s="25"/>
      <c r="G26" s="25"/>
      <c r="H26" s="25"/>
      <c r="I26" s="25">
        <v>81963</v>
      </c>
      <c r="J26" s="25"/>
      <c r="K26" s="25"/>
      <c r="L26" s="25"/>
    </row>
    <row r="28" spans="2:12" x14ac:dyDescent="0.25">
      <c r="B28" t="s">
        <v>6</v>
      </c>
      <c r="C28" s="25"/>
      <c r="D28" s="25"/>
      <c r="E28" s="25"/>
      <c r="F28" s="25"/>
      <c r="G28" s="25"/>
      <c r="H28" s="25"/>
      <c r="I28" s="25"/>
      <c r="J28" s="25">
        <v>173816</v>
      </c>
      <c r="K28" s="25">
        <v>203688</v>
      </c>
      <c r="L28" s="25">
        <v>172999</v>
      </c>
    </row>
    <row r="30" spans="2:12" x14ac:dyDescent="0.25">
      <c r="B30" t="s">
        <v>8</v>
      </c>
      <c r="C30" s="25"/>
      <c r="D30" s="25"/>
      <c r="E30" s="25"/>
      <c r="F30" s="25"/>
      <c r="G30" s="25"/>
      <c r="H30" s="25">
        <v>1167</v>
      </c>
      <c r="I30" s="25">
        <v>123982</v>
      </c>
      <c r="J30" s="25">
        <v>155499</v>
      </c>
      <c r="K30" s="25">
        <v>177163</v>
      </c>
      <c r="L30" s="25">
        <v>117825</v>
      </c>
    </row>
    <row r="32" spans="2:12" x14ac:dyDescent="0.25">
      <c r="B32" t="s">
        <v>2</v>
      </c>
      <c r="C32" s="25">
        <v>402281</v>
      </c>
      <c r="D32" s="25">
        <v>406360</v>
      </c>
      <c r="E32" s="25">
        <v>356471</v>
      </c>
      <c r="F32" s="25">
        <v>397433</v>
      </c>
      <c r="G32" s="25">
        <v>425629</v>
      </c>
      <c r="H32" s="25">
        <v>445415</v>
      </c>
      <c r="I32" s="25">
        <v>420802</v>
      </c>
      <c r="J32" s="25">
        <v>400210</v>
      </c>
      <c r="K32" s="25">
        <v>358356</v>
      </c>
      <c r="L32" s="25">
        <v>233902</v>
      </c>
    </row>
    <row r="34" spans="2:12" x14ac:dyDescent="0.25">
      <c r="B34" t="s">
        <v>30</v>
      </c>
      <c r="C34" s="25">
        <v>2559</v>
      </c>
      <c r="D34" s="25">
        <v>8292</v>
      </c>
      <c r="E34" s="25">
        <v>124112</v>
      </c>
      <c r="F34" s="25">
        <v>228175</v>
      </c>
      <c r="G34" s="25">
        <v>189187</v>
      </c>
      <c r="H34" s="25">
        <v>216603</v>
      </c>
      <c r="I34" s="25">
        <v>210002</v>
      </c>
      <c r="J34" s="25">
        <v>195270</v>
      </c>
      <c r="K34" s="25"/>
      <c r="L34" s="25"/>
    </row>
    <row r="35" spans="2:12" x14ac:dyDescent="0.25">
      <c r="C35" s="25"/>
      <c r="D35" s="25"/>
      <c r="E35" s="25"/>
      <c r="F35" s="25"/>
      <c r="G35" s="25"/>
      <c r="H35" s="25"/>
      <c r="I35" s="25"/>
      <c r="J35" s="25"/>
      <c r="K35" s="25"/>
      <c r="L35" s="25"/>
    </row>
    <row r="36" spans="2:12" x14ac:dyDescent="0.25">
      <c r="B36" t="s">
        <v>4</v>
      </c>
      <c r="C36" s="25"/>
      <c r="D36" s="25"/>
      <c r="E36" s="25"/>
      <c r="F36" s="25"/>
      <c r="G36" s="25"/>
      <c r="H36" s="25"/>
      <c r="I36" s="25"/>
      <c r="J36" s="25"/>
      <c r="K36" s="25">
        <v>207724</v>
      </c>
      <c r="L36" s="25">
        <v>219401</v>
      </c>
    </row>
    <row r="37" spans="2:12" x14ac:dyDescent="0.25">
      <c r="C37" s="25"/>
      <c r="D37" s="25"/>
      <c r="E37" s="25"/>
      <c r="F37" s="25"/>
      <c r="G37" s="25"/>
      <c r="H37" s="25"/>
      <c r="I37" s="25"/>
      <c r="J37" s="25"/>
      <c r="K37" s="25"/>
      <c r="L37" s="25"/>
    </row>
    <row r="38" spans="2:12" x14ac:dyDescent="0.25">
      <c r="B38" t="s">
        <v>35</v>
      </c>
      <c r="C38" s="25">
        <v>36427</v>
      </c>
      <c r="D38" s="25">
        <v>39249</v>
      </c>
      <c r="E38" s="25">
        <v>31425</v>
      </c>
      <c r="F38" s="25">
        <v>29983</v>
      </c>
      <c r="G38" s="25">
        <v>11166</v>
      </c>
      <c r="H38" s="25"/>
      <c r="I38" s="25"/>
      <c r="J38" s="25"/>
      <c r="K38" s="25"/>
      <c r="L38" s="25"/>
    </row>
    <row r="40" spans="2:12" x14ac:dyDescent="0.25">
      <c r="B40" t="s">
        <v>11</v>
      </c>
      <c r="C40" s="25">
        <v>119732</v>
      </c>
      <c r="D40" s="25">
        <v>106847</v>
      </c>
      <c r="E40" s="25">
        <v>96226</v>
      </c>
      <c r="F40" s="25">
        <v>82079</v>
      </c>
      <c r="G40" s="25">
        <v>84550</v>
      </c>
      <c r="H40" s="25">
        <v>148880</v>
      </c>
      <c r="I40" s="25">
        <v>147103</v>
      </c>
      <c r="J40" s="25">
        <v>136985</v>
      </c>
      <c r="K40" s="25">
        <v>102592</v>
      </c>
      <c r="L40" s="25">
        <v>80880</v>
      </c>
    </row>
    <row r="42" spans="2:12" x14ac:dyDescent="0.25">
      <c r="B42" t="s">
        <v>34</v>
      </c>
      <c r="C42" s="25">
        <v>77142</v>
      </c>
      <c r="D42" s="25">
        <v>90952</v>
      </c>
      <c r="E42" s="25">
        <v>84265</v>
      </c>
      <c r="F42" s="25">
        <v>107084</v>
      </c>
      <c r="G42" s="25">
        <v>89890</v>
      </c>
      <c r="H42" s="25">
        <v>95417</v>
      </c>
      <c r="I42" s="25"/>
      <c r="J42" s="25"/>
      <c r="K42" s="25"/>
      <c r="L42" s="25"/>
    </row>
    <row r="44" spans="2:12" x14ac:dyDescent="0.25">
      <c r="B44" t="s">
        <v>43</v>
      </c>
      <c r="C44" s="25">
        <v>901665</v>
      </c>
      <c r="D44" s="25">
        <v>943412</v>
      </c>
      <c r="E44" s="25">
        <v>932067</v>
      </c>
      <c r="F44" s="25">
        <v>1049682</v>
      </c>
      <c r="G44" s="25">
        <v>1037051</v>
      </c>
      <c r="H44" s="25">
        <v>1152037</v>
      </c>
      <c r="I44" s="25">
        <v>1232072</v>
      </c>
      <c r="J44" s="25">
        <v>1285088</v>
      </c>
      <c r="K44" s="25">
        <v>1243066</v>
      </c>
      <c r="L44" s="25">
        <v>940853</v>
      </c>
    </row>
  </sheetData>
  <sortState xmlns:xlrd2="http://schemas.microsoft.com/office/spreadsheetml/2017/richdata2" ref="A20:L45">
    <sortCondition ref="A20:A45"/>
  </sortState>
  <dataConsolidate leftLabels="1" topLabels="1">
    <dataRefs count="10">
      <dataRef ref="A1:K15" sheet="2011 (3)"/>
      <dataRef ref="A1:K15" sheet="2012 (3)"/>
      <dataRef ref="A1:K15" sheet="2013 (3)"/>
      <dataRef ref="A1:K15" sheet="2014 (3)"/>
      <dataRef ref="A1:K15" sheet="2015 (3)"/>
      <dataRef ref="A1:K15" sheet="2016 (3)"/>
      <dataRef ref="A1:K15" sheet="2017 (3)"/>
      <dataRef ref="A1:K15" sheet="2018 (3)"/>
      <dataRef ref="A1:K15" sheet="2019 (3)"/>
      <dataRef ref="A1:K15" sheet="2020 (3)"/>
    </dataRefs>
  </dataConsolidate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F6D28-15C9-452A-A96E-4D1AA6880DC9}">
  <sheetPr>
    <outlinePr summaryBelow="0" summaryRight="0"/>
  </sheetPr>
  <dimension ref="A1:K26"/>
  <sheetViews>
    <sheetView workbookViewId="0">
      <selection activeCell="F19" sqref="F19"/>
    </sheetView>
  </sheetViews>
  <sheetFormatPr defaultColWidth="14.453125" defaultRowHeight="15.75" customHeight="1" x14ac:dyDescent="0.25"/>
  <cols>
    <col min="8" max="8" width="20.453125" customWidth="1"/>
  </cols>
  <sheetData>
    <row r="1" spans="1:11" ht="15.75" customHeight="1" x14ac:dyDescent="0.25">
      <c r="A1" s="3"/>
      <c r="D1" s="3"/>
      <c r="K1" s="3">
        <v>2020</v>
      </c>
    </row>
    <row r="2" spans="1:11" ht="15.75" customHeight="1" x14ac:dyDescent="0.25">
      <c r="A2" s="3" t="s">
        <v>12</v>
      </c>
      <c r="D2" s="2"/>
      <c r="H2" s="3"/>
      <c r="I2" s="11"/>
      <c r="J2" s="3"/>
      <c r="K2" s="2">
        <v>14482</v>
      </c>
    </row>
    <row r="3" spans="1:11" ht="15.75" customHeight="1" x14ac:dyDescent="0.25">
      <c r="A3" s="3" t="s">
        <v>13</v>
      </c>
      <c r="D3" s="3"/>
      <c r="H3" s="3"/>
      <c r="I3" s="11"/>
      <c r="J3" s="3"/>
      <c r="K3" s="3">
        <v>939</v>
      </c>
    </row>
    <row r="4" spans="1:11" ht="15.75" customHeight="1" x14ac:dyDescent="0.25">
      <c r="A4" s="3" t="s">
        <v>10</v>
      </c>
      <c r="D4" s="2"/>
      <c r="H4" s="3"/>
      <c r="I4" s="11"/>
      <c r="J4" s="3"/>
      <c r="K4" s="2">
        <v>100425</v>
      </c>
    </row>
    <row r="5" spans="1:11" ht="15.75" customHeight="1" x14ac:dyDescent="0.25">
      <c r="A5" s="3" t="s">
        <v>6</v>
      </c>
      <c r="D5" s="2"/>
      <c r="H5" s="3"/>
      <c r="I5" s="11"/>
      <c r="J5" s="3"/>
      <c r="K5" s="2">
        <v>172999</v>
      </c>
    </row>
    <row r="6" spans="1:11" ht="15.75" customHeight="1" x14ac:dyDescent="0.25">
      <c r="A6" s="3" t="s">
        <v>8</v>
      </c>
      <c r="D6" s="2"/>
      <c r="K6" s="2">
        <v>117825</v>
      </c>
    </row>
    <row r="7" spans="1:11" ht="15.75" customHeight="1" x14ac:dyDescent="0.25">
      <c r="A7" s="3" t="s">
        <v>2</v>
      </c>
      <c r="D7" s="2"/>
      <c r="K7" s="2">
        <v>233902</v>
      </c>
    </row>
    <row r="8" spans="1:11" ht="15.75" customHeight="1" x14ac:dyDescent="0.25">
      <c r="A8" s="3" t="s">
        <v>4</v>
      </c>
      <c r="D8" s="2"/>
      <c r="K8" s="2">
        <v>219401</v>
      </c>
    </row>
    <row r="9" spans="1:11" ht="15.75" customHeight="1" x14ac:dyDescent="0.25">
      <c r="A9" s="3" t="s">
        <v>11</v>
      </c>
      <c r="D9" s="2"/>
      <c r="K9" s="2">
        <v>80880</v>
      </c>
    </row>
    <row r="10" spans="1:11" ht="15.75" customHeight="1" x14ac:dyDescent="0.25">
      <c r="A10" s="4" t="s">
        <v>43</v>
      </c>
      <c r="D10" s="2"/>
      <c r="K10" s="2">
        <v>940853</v>
      </c>
    </row>
    <row r="11" spans="1:11" ht="15.75" customHeight="1" x14ac:dyDescent="0.25">
      <c r="A11" s="3"/>
    </row>
    <row r="12" spans="1:11" ht="15.75" customHeight="1" x14ac:dyDescent="0.25">
      <c r="A12" s="3"/>
    </row>
    <row r="13" spans="1:11" ht="15.75" customHeight="1" x14ac:dyDescent="0.25">
      <c r="A13" s="3"/>
    </row>
    <row r="14" spans="1:11" ht="15.75" customHeight="1" x14ac:dyDescent="0.25">
      <c r="A14" s="3"/>
    </row>
    <row r="15" spans="1:11" ht="15.75" customHeight="1" x14ac:dyDescent="0.25">
      <c r="A15" s="3"/>
    </row>
    <row r="16" spans="1:11" ht="15.75" customHeight="1" x14ac:dyDescent="0.25">
      <c r="A16" s="3"/>
    </row>
    <row r="17" spans="1:11" ht="15.75" customHeight="1" x14ac:dyDescent="0.25">
      <c r="A17" s="3"/>
    </row>
    <row r="18" spans="1:11" ht="15.75" customHeight="1" x14ac:dyDescent="0.25">
      <c r="A18" s="3"/>
      <c r="C18" s="3"/>
      <c r="D18" s="3"/>
      <c r="E18" s="3"/>
      <c r="F18" s="3"/>
      <c r="K18" s="3"/>
    </row>
    <row r="19" spans="1:11" ht="15.75" customHeight="1" x14ac:dyDescent="0.25">
      <c r="D19" s="3"/>
      <c r="F19" s="3"/>
      <c r="K19" s="3"/>
    </row>
    <row r="21" spans="1:11" ht="12.5" x14ac:dyDescent="0.25">
      <c r="A21" s="3"/>
      <c r="D21" s="2"/>
      <c r="F21" s="3"/>
      <c r="K21" s="2"/>
    </row>
    <row r="22" spans="1:11" ht="12.5" x14ac:dyDescent="0.25">
      <c r="A22" s="3"/>
      <c r="D22" s="2"/>
      <c r="F22" s="3"/>
      <c r="K22" s="3"/>
    </row>
    <row r="23" spans="1:11" ht="12.5" x14ac:dyDescent="0.25">
      <c r="A23" s="3"/>
      <c r="D23" s="2"/>
      <c r="F23" s="3"/>
      <c r="K23" s="3"/>
    </row>
    <row r="24" spans="1:11" ht="12.5" x14ac:dyDescent="0.25">
      <c r="A24" s="3"/>
      <c r="D24" s="2"/>
      <c r="F24" s="3"/>
      <c r="K24" s="2"/>
    </row>
    <row r="25" spans="1:11" ht="12.5" x14ac:dyDescent="0.25">
      <c r="A25" s="3"/>
      <c r="D25" s="2"/>
      <c r="F25" s="3"/>
      <c r="K25" s="3"/>
    </row>
    <row r="26" spans="1:11" ht="12.5" x14ac:dyDescent="0.25">
      <c r="A26" s="3"/>
      <c r="D26" s="3"/>
      <c r="K26" s="3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F94D8-9640-4F66-B14C-EF64FAB819B2}">
  <sheetPr>
    <outlinePr summaryBelow="0" summaryRight="0"/>
  </sheetPr>
  <dimension ref="A1:K25"/>
  <sheetViews>
    <sheetView workbookViewId="0">
      <selection activeCell="J1" sqref="J1:J1048576"/>
    </sheetView>
  </sheetViews>
  <sheetFormatPr defaultColWidth="14.453125" defaultRowHeight="15.75" customHeight="1" x14ac:dyDescent="0.25"/>
  <cols>
    <col min="8" max="8" width="20.453125" customWidth="1"/>
  </cols>
  <sheetData>
    <row r="1" spans="1:11" ht="15.75" customHeight="1" x14ac:dyDescent="0.25">
      <c r="A1" s="3"/>
      <c r="D1" s="3"/>
      <c r="J1" s="3">
        <v>2019</v>
      </c>
    </row>
    <row r="2" spans="1:11" ht="15.75" customHeight="1" x14ac:dyDescent="0.25">
      <c r="A2" s="3" t="s">
        <v>12</v>
      </c>
      <c r="D2" s="2"/>
      <c r="H2" s="3"/>
      <c r="I2" s="11"/>
      <c r="J2" s="2">
        <v>27306</v>
      </c>
      <c r="K2" s="10"/>
    </row>
    <row r="3" spans="1:11" ht="15.75" customHeight="1" x14ac:dyDescent="0.25">
      <c r="A3" s="3" t="s">
        <v>10</v>
      </c>
      <c r="D3" s="2"/>
      <c r="H3" s="3"/>
      <c r="I3" s="11"/>
      <c r="J3" s="2">
        <v>166237</v>
      </c>
      <c r="K3" s="10"/>
    </row>
    <row r="4" spans="1:11" ht="15.75" customHeight="1" x14ac:dyDescent="0.25">
      <c r="A4" s="3" t="s">
        <v>6</v>
      </c>
      <c r="D4" s="2"/>
      <c r="H4" s="3"/>
      <c r="I4" s="11"/>
      <c r="J4" s="2">
        <v>203688</v>
      </c>
      <c r="K4" s="10"/>
    </row>
    <row r="5" spans="1:11" ht="15.75" customHeight="1" x14ac:dyDescent="0.25">
      <c r="A5" s="3" t="s">
        <v>8</v>
      </c>
      <c r="D5" s="2"/>
      <c r="H5" s="3"/>
      <c r="I5" s="11"/>
      <c r="J5" s="2">
        <v>177163</v>
      </c>
      <c r="K5" s="10"/>
    </row>
    <row r="6" spans="1:11" ht="15.75" customHeight="1" x14ac:dyDescent="0.25">
      <c r="A6" s="3" t="s">
        <v>2</v>
      </c>
      <c r="D6" s="2"/>
      <c r="J6" s="2">
        <v>358356</v>
      </c>
    </row>
    <row r="7" spans="1:11" ht="15.75" customHeight="1" x14ac:dyDescent="0.25">
      <c r="A7" s="3" t="s">
        <v>4</v>
      </c>
      <c r="D7" s="2"/>
      <c r="J7" s="2">
        <v>207724</v>
      </c>
    </row>
    <row r="8" spans="1:11" ht="15.75" customHeight="1" x14ac:dyDescent="0.25">
      <c r="A8" s="3" t="s">
        <v>11</v>
      </c>
      <c r="D8" s="2"/>
      <c r="J8" s="2">
        <v>102592</v>
      </c>
    </row>
    <row r="9" spans="1:11" ht="15.75" customHeight="1" x14ac:dyDescent="0.25">
      <c r="A9" s="4" t="s">
        <v>43</v>
      </c>
      <c r="D9" s="2"/>
      <c r="J9" s="2">
        <v>1243066</v>
      </c>
    </row>
    <row r="17" spans="1:10" ht="15.75" customHeight="1" x14ac:dyDescent="0.25">
      <c r="A17" s="3"/>
      <c r="C17" s="3"/>
      <c r="D17" s="3"/>
      <c r="E17" s="3"/>
      <c r="F17" s="3"/>
      <c r="J17" s="3"/>
    </row>
    <row r="18" spans="1:10" ht="15.75" customHeight="1" x14ac:dyDescent="0.25">
      <c r="D18" s="3"/>
      <c r="F18" s="3"/>
      <c r="J18" s="3"/>
    </row>
    <row r="20" spans="1:10" ht="12.5" x14ac:dyDescent="0.25">
      <c r="A20" s="3"/>
      <c r="D20" s="2"/>
      <c r="F20" s="3"/>
      <c r="J20" s="2"/>
    </row>
    <row r="21" spans="1:10" ht="12.5" x14ac:dyDescent="0.25">
      <c r="A21" s="3"/>
      <c r="D21" s="3"/>
      <c r="F21" s="3"/>
      <c r="J21" s="2"/>
    </row>
    <row r="22" spans="1:10" ht="12.5" x14ac:dyDescent="0.25">
      <c r="A22" s="3"/>
      <c r="D22" s="2"/>
      <c r="F22" s="3"/>
      <c r="J22" s="2"/>
    </row>
    <row r="23" spans="1:10" ht="12.5" x14ac:dyDescent="0.25">
      <c r="A23" s="3"/>
      <c r="D23" s="2"/>
      <c r="F23" s="3"/>
      <c r="J23" s="2"/>
    </row>
    <row r="24" spans="1:10" ht="12.5" x14ac:dyDescent="0.25">
      <c r="A24" s="3"/>
      <c r="D24" s="2"/>
      <c r="F24" s="3"/>
      <c r="J24" s="2"/>
    </row>
    <row r="25" spans="1:10" ht="12.5" x14ac:dyDescent="0.25">
      <c r="A25" s="3"/>
      <c r="D25" s="3"/>
      <c r="J25" s="3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1E1A1-F8F8-4B3C-B4F9-A7ED396DDD49}">
  <sheetPr>
    <outlinePr summaryBelow="0" summaryRight="0"/>
  </sheetPr>
  <dimension ref="A1:K26"/>
  <sheetViews>
    <sheetView workbookViewId="0">
      <selection activeCell="I1" sqref="I1:I1048576"/>
    </sheetView>
  </sheetViews>
  <sheetFormatPr defaultColWidth="14.453125" defaultRowHeight="15.75" customHeight="1" x14ac:dyDescent="0.25"/>
  <cols>
    <col min="8" max="8" width="20.453125" customWidth="1"/>
  </cols>
  <sheetData>
    <row r="1" spans="1:11" ht="15.75" customHeight="1" x14ac:dyDescent="0.25">
      <c r="A1" s="3"/>
      <c r="D1" s="3"/>
      <c r="I1" s="3">
        <v>2018</v>
      </c>
    </row>
    <row r="2" spans="1:11" ht="15.75" customHeight="1" x14ac:dyDescent="0.25">
      <c r="A2" s="3" t="s">
        <v>12</v>
      </c>
      <c r="D2" s="2"/>
      <c r="H2" s="3"/>
      <c r="I2" s="2">
        <v>37095</v>
      </c>
      <c r="J2" s="3"/>
      <c r="K2" s="10"/>
    </row>
    <row r="3" spans="1:11" ht="15.75" customHeight="1" x14ac:dyDescent="0.25">
      <c r="A3" s="3" t="s">
        <v>10</v>
      </c>
      <c r="D3" s="2"/>
      <c r="H3" s="3"/>
      <c r="I3" s="2">
        <v>186213</v>
      </c>
      <c r="J3" s="3"/>
      <c r="K3" s="10"/>
    </row>
    <row r="4" spans="1:11" ht="15.75" customHeight="1" x14ac:dyDescent="0.25">
      <c r="A4" s="3" t="s">
        <v>6</v>
      </c>
      <c r="D4" s="2"/>
      <c r="H4" s="3"/>
      <c r="I4" s="2">
        <v>173816</v>
      </c>
      <c r="J4" s="3"/>
      <c r="K4" s="10"/>
    </row>
    <row r="5" spans="1:11" ht="15.75" customHeight="1" x14ac:dyDescent="0.25">
      <c r="A5" s="3" t="s">
        <v>8</v>
      </c>
      <c r="D5" s="2"/>
      <c r="H5" s="3"/>
      <c r="I5" s="2">
        <v>155499</v>
      </c>
      <c r="J5" s="3"/>
      <c r="K5" s="10"/>
    </row>
    <row r="6" spans="1:11" ht="15.75" customHeight="1" x14ac:dyDescent="0.25">
      <c r="A6" s="3" t="s">
        <v>2</v>
      </c>
      <c r="D6" s="2"/>
      <c r="I6" s="2">
        <v>400210</v>
      </c>
    </row>
    <row r="7" spans="1:11" ht="15.75" customHeight="1" x14ac:dyDescent="0.25">
      <c r="A7" s="3" t="s">
        <v>30</v>
      </c>
      <c r="D7" s="2"/>
      <c r="I7" s="2">
        <v>195270</v>
      </c>
    </row>
    <row r="8" spans="1:11" ht="15.75" customHeight="1" x14ac:dyDescent="0.25">
      <c r="A8" s="3" t="s">
        <v>11</v>
      </c>
      <c r="D8" s="2"/>
      <c r="I8" s="2">
        <v>136985</v>
      </c>
    </row>
    <row r="9" spans="1:11" ht="15.75" customHeight="1" x14ac:dyDescent="0.25">
      <c r="A9" s="4" t="s">
        <v>43</v>
      </c>
      <c r="D9" s="2"/>
      <c r="I9" s="2">
        <v>1285088</v>
      </c>
    </row>
    <row r="18" spans="1:9" ht="15.75" customHeight="1" x14ac:dyDescent="0.25">
      <c r="A18" s="3"/>
      <c r="C18" s="3"/>
      <c r="D18" s="3"/>
      <c r="E18" s="3"/>
      <c r="F18" s="3"/>
      <c r="I18" s="3"/>
    </row>
    <row r="19" spans="1:9" ht="15.75" customHeight="1" x14ac:dyDescent="0.25">
      <c r="D19" s="3"/>
      <c r="F19" s="3"/>
      <c r="I19" s="3"/>
    </row>
    <row r="21" spans="1:9" ht="12.5" x14ac:dyDescent="0.25">
      <c r="A21" s="3"/>
      <c r="D21" s="2"/>
      <c r="F21" s="3"/>
      <c r="I21" s="2"/>
    </row>
    <row r="22" spans="1:9" ht="12.5" x14ac:dyDescent="0.25">
      <c r="A22" s="3"/>
      <c r="D22" s="3"/>
      <c r="F22" s="3"/>
      <c r="I22" s="3"/>
    </row>
    <row r="23" spans="1:9" ht="12.5" x14ac:dyDescent="0.25">
      <c r="A23" s="3"/>
      <c r="D23" s="2"/>
      <c r="F23" s="3"/>
      <c r="I23" s="2"/>
    </row>
    <row r="24" spans="1:9" ht="12.5" x14ac:dyDescent="0.25">
      <c r="A24" s="3"/>
      <c r="D24" s="2"/>
      <c r="F24" s="3"/>
      <c r="I24" s="2"/>
    </row>
    <row r="25" spans="1:9" ht="12.5" x14ac:dyDescent="0.25">
      <c r="A25" s="3"/>
      <c r="D25" s="2"/>
      <c r="F25" s="3"/>
      <c r="I25" s="2"/>
    </row>
    <row r="26" spans="1:9" ht="12.5" x14ac:dyDescent="0.25">
      <c r="A26" s="3"/>
      <c r="D26" s="3"/>
      <c r="I26" s="3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49AF5-BE58-48FB-8238-A56BFBA844F0}">
  <sheetPr>
    <outlinePr summaryBelow="0" summaryRight="0"/>
  </sheetPr>
  <dimension ref="A1:K25"/>
  <sheetViews>
    <sheetView workbookViewId="0">
      <selection activeCell="H1" sqref="H1:H1048576"/>
    </sheetView>
  </sheetViews>
  <sheetFormatPr defaultColWidth="14.453125" defaultRowHeight="15.75" customHeight="1" x14ac:dyDescent="0.25"/>
  <sheetData>
    <row r="1" spans="1:11" ht="15.75" customHeight="1" x14ac:dyDescent="0.25">
      <c r="A1" s="3"/>
      <c r="D1" s="3"/>
      <c r="H1" s="3">
        <v>2017</v>
      </c>
    </row>
    <row r="2" spans="1:11" ht="15.75" customHeight="1" x14ac:dyDescent="0.25">
      <c r="A2" s="3" t="s">
        <v>12</v>
      </c>
      <c r="D2" s="2"/>
      <c r="H2" s="2">
        <v>38749</v>
      </c>
      <c r="I2" s="11"/>
      <c r="J2" s="3"/>
      <c r="K2" s="10"/>
    </row>
    <row r="3" spans="1:11" ht="15.75" customHeight="1" x14ac:dyDescent="0.25">
      <c r="A3" s="3" t="s">
        <v>10</v>
      </c>
      <c r="D3" s="2"/>
      <c r="H3" s="2">
        <v>209471</v>
      </c>
      <c r="I3" s="11"/>
      <c r="J3" s="3"/>
      <c r="K3" s="10"/>
    </row>
    <row r="4" spans="1:11" ht="15.75" customHeight="1" x14ac:dyDescent="0.25">
      <c r="A4" s="3" t="s">
        <v>32</v>
      </c>
      <c r="D4" s="2"/>
      <c r="H4" s="2">
        <v>81963</v>
      </c>
      <c r="I4" s="11"/>
      <c r="J4" s="3"/>
      <c r="K4" s="10"/>
    </row>
    <row r="5" spans="1:11" ht="15.75" customHeight="1" x14ac:dyDescent="0.25">
      <c r="A5" s="3" t="s">
        <v>8</v>
      </c>
      <c r="D5" s="2"/>
      <c r="H5" s="2">
        <v>123982</v>
      </c>
      <c r="I5" s="11"/>
      <c r="J5" s="3"/>
      <c r="K5" s="10"/>
    </row>
    <row r="6" spans="1:11" ht="15.75" customHeight="1" x14ac:dyDescent="0.25">
      <c r="A6" s="3" t="s">
        <v>2</v>
      </c>
      <c r="D6" s="2"/>
      <c r="H6" s="2">
        <v>420802</v>
      </c>
    </row>
    <row r="7" spans="1:11" ht="15.75" customHeight="1" x14ac:dyDescent="0.25">
      <c r="A7" s="3" t="s">
        <v>30</v>
      </c>
      <c r="D7" s="2"/>
      <c r="H7" s="2">
        <v>210002</v>
      </c>
    </row>
    <row r="8" spans="1:11" ht="15.75" customHeight="1" x14ac:dyDescent="0.25">
      <c r="A8" s="3" t="s">
        <v>11</v>
      </c>
      <c r="D8" s="2"/>
      <c r="H8" s="2">
        <v>147103</v>
      </c>
    </row>
    <row r="9" spans="1:11" ht="15.75" customHeight="1" x14ac:dyDescent="0.25">
      <c r="A9" s="4" t="s">
        <v>43</v>
      </c>
      <c r="D9" s="2"/>
      <c r="H9" s="2">
        <v>1232072</v>
      </c>
    </row>
    <row r="17" spans="1:8" ht="15.75" customHeight="1" x14ac:dyDescent="0.25">
      <c r="A17" s="3"/>
      <c r="C17" s="3"/>
      <c r="D17" s="3"/>
      <c r="E17" s="3"/>
      <c r="F17" s="3"/>
      <c r="H17" s="3"/>
    </row>
    <row r="18" spans="1:8" ht="15.75" customHeight="1" x14ac:dyDescent="0.25">
      <c r="D18" s="3"/>
      <c r="F18" s="3"/>
      <c r="H18" s="3"/>
    </row>
    <row r="20" spans="1:8" ht="12.5" x14ac:dyDescent="0.25">
      <c r="A20" s="3"/>
      <c r="D20" s="2"/>
      <c r="F20" s="3"/>
      <c r="H20" s="2"/>
    </row>
    <row r="21" spans="1:8" ht="12.5" x14ac:dyDescent="0.25">
      <c r="A21" s="3"/>
      <c r="D21" s="3"/>
      <c r="F21" s="3"/>
      <c r="H21" s="3"/>
    </row>
    <row r="22" spans="1:8" ht="12.5" x14ac:dyDescent="0.25">
      <c r="A22" s="3"/>
      <c r="D22" s="2"/>
      <c r="F22" s="3"/>
      <c r="H22" s="2"/>
    </row>
    <row r="23" spans="1:8" ht="12.5" x14ac:dyDescent="0.25">
      <c r="A23" s="3"/>
      <c r="D23" s="2"/>
      <c r="F23" s="3"/>
      <c r="H23" s="2"/>
    </row>
    <row r="24" spans="1:8" ht="12.5" x14ac:dyDescent="0.25">
      <c r="A24" s="3"/>
      <c r="D24" s="2"/>
      <c r="F24" s="3"/>
      <c r="H24" s="2"/>
    </row>
    <row r="25" spans="1:8" ht="12.5" x14ac:dyDescent="0.25">
      <c r="A25" s="3"/>
      <c r="D25" s="3"/>
      <c r="H25" s="3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611C1-4840-4BBE-83A0-6E86479C81EE}">
  <sheetPr>
    <outlinePr summaryBelow="0" summaryRight="0"/>
  </sheetPr>
  <dimension ref="A1:K26"/>
  <sheetViews>
    <sheetView workbookViewId="0">
      <selection activeCell="G1" sqref="G1:G1048576"/>
    </sheetView>
  </sheetViews>
  <sheetFormatPr defaultColWidth="14.453125" defaultRowHeight="15.75" customHeight="1" x14ac:dyDescent="0.25"/>
  <cols>
    <col min="8" max="8" width="20.453125" customWidth="1"/>
  </cols>
  <sheetData>
    <row r="1" spans="1:11" ht="15.75" customHeight="1" x14ac:dyDescent="0.25">
      <c r="A1" s="3"/>
      <c r="D1" s="3"/>
      <c r="G1" s="3">
        <v>2016</v>
      </c>
    </row>
    <row r="2" spans="1:11" ht="15.75" customHeight="1" x14ac:dyDescent="0.25">
      <c r="A2" s="3" t="s">
        <v>12</v>
      </c>
      <c r="D2" s="2"/>
      <c r="G2" s="2">
        <v>41247</v>
      </c>
      <c r="H2" s="3"/>
      <c r="I2" s="11"/>
      <c r="J2" s="3"/>
      <c r="K2" s="10"/>
    </row>
    <row r="3" spans="1:11" ht="15.75" customHeight="1" x14ac:dyDescent="0.25">
      <c r="A3" s="3" t="s">
        <v>10</v>
      </c>
      <c r="D3" s="2"/>
      <c r="G3" s="2">
        <v>203308</v>
      </c>
      <c r="H3" s="3"/>
      <c r="I3" s="11"/>
      <c r="J3" s="3"/>
      <c r="K3" s="10"/>
    </row>
    <row r="4" spans="1:11" ht="15.75" customHeight="1" x14ac:dyDescent="0.25">
      <c r="A4" s="3" t="s">
        <v>8</v>
      </c>
      <c r="D4" s="3"/>
      <c r="G4" s="2">
        <v>1167</v>
      </c>
      <c r="H4" s="3"/>
      <c r="I4" s="11"/>
      <c r="J4" s="3"/>
      <c r="K4" s="10"/>
    </row>
    <row r="5" spans="1:11" ht="15.75" customHeight="1" x14ac:dyDescent="0.25">
      <c r="A5" s="3" t="s">
        <v>2</v>
      </c>
      <c r="D5" s="2"/>
      <c r="G5" s="2">
        <v>445415</v>
      </c>
      <c r="H5" s="3"/>
      <c r="I5" s="11"/>
      <c r="J5" s="3"/>
      <c r="K5" s="10"/>
    </row>
    <row r="6" spans="1:11" ht="15.75" customHeight="1" x14ac:dyDescent="0.25">
      <c r="A6" s="3" t="s">
        <v>30</v>
      </c>
      <c r="D6" s="2"/>
      <c r="G6" s="2">
        <v>216603</v>
      </c>
    </row>
    <row r="7" spans="1:11" ht="15.75" customHeight="1" x14ac:dyDescent="0.25">
      <c r="A7" s="3" t="s">
        <v>35</v>
      </c>
      <c r="D7" s="2"/>
      <c r="G7" s="3" t="s">
        <v>14</v>
      </c>
    </row>
    <row r="8" spans="1:11" ht="15.75" customHeight="1" x14ac:dyDescent="0.25">
      <c r="A8" s="3" t="s">
        <v>11</v>
      </c>
      <c r="D8" s="2"/>
      <c r="G8" s="2">
        <v>148880</v>
      </c>
    </row>
    <row r="9" spans="1:11" ht="15.75" customHeight="1" x14ac:dyDescent="0.25">
      <c r="A9" s="3" t="s">
        <v>34</v>
      </c>
      <c r="D9" s="2"/>
      <c r="G9" s="2">
        <v>95417</v>
      </c>
    </row>
    <row r="10" spans="1:11" ht="15.75" customHeight="1" x14ac:dyDescent="0.25">
      <c r="A10" s="4" t="s">
        <v>43</v>
      </c>
      <c r="D10" s="2"/>
      <c r="G10" s="2">
        <v>1152037</v>
      </c>
    </row>
    <row r="18" spans="1:7" ht="15.75" customHeight="1" x14ac:dyDescent="0.25">
      <c r="A18" s="3"/>
      <c r="C18" s="3"/>
      <c r="D18" s="3"/>
      <c r="E18" s="3"/>
      <c r="F18" s="3"/>
      <c r="G18" s="3"/>
    </row>
    <row r="19" spans="1:7" ht="15.75" customHeight="1" x14ac:dyDescent="0.25">
      <c r="D19" s="3"/>
      <c r="F19" s="3"/>
      <c r="G19" s="3"/>
    </row>
    <row r="21" spans="1:7" ht="12.5" x14ac:dyDescent="0.25">
      <c r="A21" s="3"/>
      <c r="D21" s="2"/>
      <c r="F21" s="3"/>
      <c r="G21" s="2"/>
    </row>
    <row r="22" spans="1:7" ht="12.5" x14ac:dyDescent="0.25">
      <c r="A22" s="3"/>
      <c r="D22" s="3"/>
      <c r="F22" s="3"/>
      <c r="G22" s="3"/>
    </row>
    <row r="23" spans="1:7" ht="12.5" x14ac:dyDescent="0.25">
      <c r="A23" s="3"/>
      <c r="D23" s="2"/>
      <c r="F23" s="3"/>
      <c r="G23" s="2"/>
    </row>
    <row r="24" spans="1:7" ht="12.5" x14ac:dyDescent="0.25">
      <c r="A24" s="3"/>
      <c r="D24" s="2"/>
      <c r="F24" s="3"/>
      <c r="G24" s="2"/>
    </row>
    <row r="25" spans="1:7" ht="12.5" x14ac:dyDescent="0.25">
      <c r="A25" s="3"/>
      <c r="D25" s="3"/>
      <c r="F25" s="3"/>
      <c r="G25" s="2"/>
    </row>
    <row r="26" spans="1:7" ht="12.5" x14ac:dyDescent="0.25">
      <c r="A26" s="3"/>
      <c r="D26" s="3"/>
      <c r="G26" s="3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957E7-EF77-4D1F-B28C-5646D9EB856F}">
  <sheetPr>
    <outlinePr summaryBelow="0" summaryRight="0"/>
  </sheetPr>
  <dimension ref="A1:K25"/>
  <sheetViews>
    <sheetView workbookViewId="0">
      <selection activeCell="F1" sqref="F1:F1048576"/>
    </sheetView>
  </sheetViews>
  <sheetFormatPr defaultColWidth="14.453125" defaultRowHeight="15.75" customHeight="1" x14ac:dyDescent="0.25"/>
  <cols>
    <col min="8" max="8" width="20.453125" customWidth="1"/>
  </cols>
  <sheetData>
    <row r="1" spans="1:11" ht="15.75" customHeight="1" x14ac:dyDescent="0.25">
      <c r="A1" s="3"/>
      <c r="D1" s="3"/>
      <c r="F1" s="3">
        <v>2015</v>
      </c>
    </row>
    <row r="2" spans="1:11" ht="15.75" customHeight="1" x14ac:dyDescent="0.25">
      <c r="A2" s="3" t="s">
        <v>12</v>
      </c>
      <c r="D2" s="2"/>
      <c r="F2" s="2">
        <v>41280</v>
      </c>
      <c r="H2" s="3"/>
      <c r="I2" s="11"/>
      <c r="J2" s="3"/>
      <c r="K2" s="10"/>
    </row>
    <row r="3" spans="1:11" ht="15.75" customHeight="1" x14ac:dyDescent="0.25">
      <c r="A3" s="3" t="s">
        <v>10</v>
      </c>
      <c r="D3" s="2"/>
      <c r="F3" s="2">
        <v>195349</v>
      </c>
      <c r="H3" s="3"/>
      <c r="I3" s="11"/>
      <c r="J3" s="3"/>
      <c r="K3" s="10"/>
    </row>
    <row r="4" spans="1:11" ht="15.75" customHeight="1" x14ac:dyDescent="0.25">
      <c r="A4" s="3" t="s">
        <v>2</v>
      </c>
      <c r="D4" s="2"/>
      <c r="F4" s="2">
        <v>425629</v>
      </c>
      <c r="H4" s="3"/>
      <c r="I4" s="11"/>
      <c r="J4" s="3"/>
      <c r="K4" s="10"/>
    </row>
    <row r="5" spans="1:11" ht="15.75" customHeight="1" x14ac:dyDescent="0.25">
      <c r="A5" s="3" t="s">
        <v>30</v>
      </c>
      <c r="D5" s="2"/>
      <c r="F5" s="2">
        <v>189187</v>
      </c>
      <c r="H5" s="3"/>
      <c r="I5" s="11"/>
      <c r="J5" s="3"/>
      <c r="K5" s="10"/>
    </row>
    <row r="6" spans="1:11" ht="15.75" customHeight="1" x14ac:dyDescent="0.25">
      <c r="A6" s="3" t="s">
        <v>35</v>
      </c>
      <c r="D6" s="2"/>
      <c r="F6" s="2">
        <v>11166</v>
      </c>
    </row>
    <row r="7" spans="1:11" ht="15.75" customHeight="1" x14ac:dyDescent="0.25">
      <c r="A7" s="3" t="s">
        <v>11</v>
      </c>
      <c r="D7" s="2"/>
      <c r="F7" s="2">
        <v>84550</v>
      </c>
    </row>
    <row r="8" spans="1:11" ht="15.75" customHeight="1" x14ac:dyDescent="0.25">
      <c r="A8" s="3" t="s">
        <v>34</v>
      </c>
      <c r="D8" s="2"/>
      <c r="F8" s="2">
        <v>89890</v>
      </c>
    </row>
    <row r="9" spans="1:11" ht="15.75" customHeight="1" x14ac:dyDescent="0.25">
      <c r="A9" s="4" t="s">
        <v>43</v>
      </c>
      <c r="D9" s="2"/>
      <c r="F9" s="2">
        <v>1037051</v>
      </c>
    </row>
    <row r="17" spans="1:6" ht="15.75" customHeight="1" x14ac:dyDescent="0.25">
      <c r="A17" s="3"/>
    </row>
    <row r="18" spans="1:6" ht="15.75" customHeight="1" x14ac:dyDescent="0.25">
      <c r="D18" s="3"/>
      <c r="F18" s="3"/>
    </row>
    <row r="20" spans="1:6" ht="12.5" x14ac:dyDescent="0.25">
      <c r="A20" s="3"/>
      <c r="D20" s="2"/>
      <c r="F20" s="2"/>
    </row>
    <row r="21" spans="1:6" ht="12.5" x14ac:dyDescent="0.25">
      <c r="A21" s="3"/>
      <c r="D21" s="3"/>
      <c r="F21" s="3"/>
    </row>
    <row r="22" spans="1:6" ht="12.5" x14ac:dyDescent="0.25">
      <c r="A22" s="3"/>
      <c r="D22" s="2"/>
      <c r="F22" s="2"/>
    </row>
    <row r="23" spans="1:6" ht="12.5" x14ac:dyDescent="0.25">
      <c r="A23" s="3"/>
      <c r="D23" s="2"/>
      <c r="F23" s="2"/>
    </row>
    <row r="24" spans="1:6" ht="12.5" x14ac:dyDescent="0.25">
      <c r="A24" s="3"/>
      <c r="D24" s="3"/>
      <c r="F24" s="3"/>
    </row>
    <row r="25" spans="1:6" ht="12.5" x14ac:dyDescent="0.25">
      <c r="A25" s="3"/>
      <c r="D25" s="3"/>
      <c r="F25" s="3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D7211-4AB5-4404-A1F5-CBFBB0CA8EB7}">
  <sheetPr>
    <outlinePr summaryBelow="0" summaryRight="0"/>
  </sheetPr>
  <dimension ref="A1:K25"/>
  <sheetViews>
    <sheetView workbookViewId="0">
      <selection activeCell="E1" sqref="E1:E1048576"/>
    </sheetView>
  </sheetViews>
  <sheetFormatPr defaultColWidth="14.453125" defaultRowHeight="15.75" customHeight="1" x14ac:dyDescent="0.25"/>
  <cols>
    <col min="8" max="8" width="20.453125" customWidth="1"/>
  </cols>
  <sheetData>
    <row r="1" spans="1:11" ht="15.75" customHeight="1" x14ac:dyDescent="0.25">
      <c r="A1" s="3"/>
      <c r="D1" s="3"/>
      <c r="E1" s="3">
        <v>2014</v>
      </c>
    </row>
    <row r="2" spans="1:11" ht="15.75" customHeight="1" x14ac:dyDescent="0.25">
      <c r="A2" s="3" t="s">
        <v>12</v>
      </c>
      <c r="D2" s="2"/>
      <c r="E2" s="2">
        <v>41974</v>
      </c>
      <c r="H2" s="3"/>
      <c r="I2" s="11"/>
      <c r="J2" s="3"/>
      <c r="K2" s="10"/>
    </row>
    <row r="3" spans="1:11" ht="15.75" customHeight="1" x14ac:dyDescent="0.25">
      <c r="A3" s="3" t="s">
        <v>10</v>
      </c>
      <c r="D3" s="2"/>
      <c r="E3" s="2">
        <v>162954</v>
      </c>
      <c r="H3" s="3"/>
      <c r="I3" s="11"/>
      <c r="J3" s="3"/>
      <c r="K3" s="10"/>
    </row>
    <row r="4" spans="1:11" ht="15.75" customHeight="1" x14ac:dyDescent="0.25">
      <c r="A4" s="3" t="s">
        <v>2</v>
      </c>
      <c r="D4" s="2"/>
      <c r="E4" s="2">
        <v>397433</v>
      </c>
      <c r="H4" s="3"/>
      <c r="I4" s="11"/>
      <c r="J4" s="3"/>
      <c r="K4" s="10"/>
    </row>
    <row r="5" spans="1:11" ht="15.75" customHeight="1" x14ac:dyDescent="0.25">
      <c r="A5" s="3" t="s">
        <v>30</v>
      </c>
      <c r="D5" s="2"/>
      <c r="E5" s="2">
        <v>228175</v>
      </c>
      <c r="H5" s="3"/>
      <c r="I5" s="11"/>
      <c r="J5" s="3"/>
      <c r="K5" s="10"/>
    </row>
    <row r="6" spans="1:11" ht="15.75" customHeight="1" x14ac:dyDescent="0.25">
      <c r="A6" s="3" t="s">
        <v>35</v>
      </c>
      <c r="D6" s="2"/>
      <c r="E6" s="2">
        <v>29983</v>
      </c>
    </row>
    <row r="7" spans="1:11" ht="15.75" customHeight="1" x14ac:dyDescent="0.25">
      <c r="A7" s="3" t="s">
        <v>11</v>
      </c>
      <c r="D7" s="2"/>
      <c r="E7" s="2">
        <v>82079</v>
      </c>
    </row>
    <row r="8" spans="1:11" ht="15.75" customHeight="1" x14ac:dyDescent="0.25">
      <c r="A8" s="3" t="s">
        <v>34</v>
      </c>
      <c r="D8" s="2"/>
      <c r="E8" s="2">
        <v>107084</v>
      </c>
    </row>
    <row r="9" spans="1:11" ht="15.75" customHeight="1" x14ac:dyDescent="0.25">
      <c r="A9" s="4" t="s">
        <v>43</v>
      </c>
      <c r="D9" s="2"/>
      <c r="E9" s="2">
        <v>1049682</v>
      </c>
    </row>
    <row r="17" spans="1:6" ht="15.75" customHeight="1" x14ac:dyDescent="0.25">
      <c r="A17" s="3"/>
    </row>
    <row r="18" spans="1:6" ht="15.75" customHeight="1" x14ac:dyDescent="0.25">
      <c r="D18" s="3"/>
      <c r="E18" s="3"/>
      <c r="F18" s="3"/>
    </row>
    <row r="20" spans="1:6" ht="12.5" x14ac:dyDescent="0.25">
      <c r="A20" s="3"/>
      <c r="D20" s="3"/>
      <c r="E20" s="2"/>
      <c r="F20" s="3"/>
    </row>
    <row r="21" spans="1:6" ht="12.5" x14ac:dyDescent="0.25">
      <c r="A21" s="3"/>
      <c r="D21" s="3"/>
      <c r="E21" s="3"/>
      <c r="F21" s="3"/>
    </row>
    <row r="22" spans="1:6" ht="12.5" x14ac:dyDescent="0.25">
      <c r="A22" s="3"/>
      <c r="D22" s="3"/>
      <c r="E22" s="2"/>
      <c r="F22" s="3"/>
    </row>
    <row r="23" spans="1:6" ht="12.5" x14ac:dyDescent="0.25">
      <c r="A23" s="3"/>
      <c r="D23" s="2"/>
      <c r="E23" s="2"/>
      <c r="F23" s="3"/>
    </row>
    <row r="24" spans="1:6" ht="12.5" x14ac:dyDescent="0.25">
      <c r="A24" s="3"/>
      <c r="D24" s="3"/>
      <c r="E24" s="3"/>
      <c r="F24" s="3"/>
    </row>
    <row r="25" spans="1:6" ht="12.5" x14ac:dyDescent="0.25">
      <c r="A25" s="3"/>
      <c r="D25" s="3"/>
      <c r="E25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L27"/>
  <sheetViews>
    <sheetView workbookViewId="0">
      <selection activeCell="A4" sqref="A4:E11"/>
    </sheetView>
  </sheetViews>
  <sheetFormatPr defaultColWidth="14.453125" defaultRowHeight="15.75" customHeight="1" x14ac:dyDescent="0.25"/>
  <cols>
    <col min="9" max="9" width="20.453125" customWidth="1"/>
  </cols>
  <sheetData>
    <row r="1" spans="1:12" ht="15.75" customHeight="1" x14ac:dyDescent="0.25">
      <c r="A1" s="1" t="s">
        <v>0</v>
      </c>
      <c r="B1" s="1"/>
      <c r="C1" s="1"/>
      <c r="D1" s="1"/>
      <c r="E1" s="1"/>
    </row>
    <row r="2" spans="1:12" ht="15.75" customHeight="1" x14ac:dyDescent="0.25">
      <c r="A2" s="1" t="s">
        <v>1</v>
      </c>
      <c r="C2" s="1">
        <v>2019</v>
      </c>
      <c r="E2" s="1">
        <v>2018</v>
      </c>
    </row>
    <row r="4" spans="1:12" ht="15.75" customHeight="1" x14ac:dyDescent="0.25">
      <c r="A4" s="1" t="s">
        <v>12</v>
      </c>
      <c r="C4" s="2">
        <v>27306</v>
      </c>
      <c r="E4" s="2">
        <v>37095</v>
      </c>
      <c r="I4" s="1" t="s">
        <v>3</v>
      </c>
      <c r="J4" s="11">
        <v>0.748</v>
      </c>
      <c r="K4" s="1"/>
      <c r="L4" s="10"/>
    </row>
    <row r="5" spans="1:12" ht="15.75" customHeight="1" x14ac:dyDescent="0.25">
      <c r="A5" s="1" t="s">
        <v>10</v>
      </c>
      <c r="C5" s="2">
        <v>166237</v>
      </c>
      <c r="E5" s="2">
        <v>186213</v>
      </c>
      <c r="I5" s="1" t="s">
        <v>5</v>
      </c>
      <c r="J5" s="11">
        <v>0</v>
      </c>
      <c r="K5" s="1"/>
      <c r="L5" s="10"/>
    </row>
    <row r="6" spans="1:12" ht="15.75" customHeight="1" x14ac:dyDescent="0.25">
      <c r="A6" s="1" t="s">
        <v>6</v>
      </c>
      <c r="C6" s="2">
        <v>203688</v>
      </c>
      <c r="E6" s="2">
        <v>173816</v>
      </c>
      <c r="I6" s="1" t="s">
        <v>7</v>
      </c>
      <c r="J6" s="11">
        <v>1E-3</v>
      </c>
      <c r="K6" s="1"/>
      <c r="L6" s="10"/>
    </row>
    <row r="7" spans="1:12" ht="15.75" customHeight="1" x14ac:dyDescent="0.25">
      <c r="A7" s="1" t="s">
        <v>8</v>
      </c>
      <c r="C7" s="2">
        <v>177163</v>
      </c>
      <c r="E7" s="2">
        <v>155499</v>
      </c>
      <c r="I7" s="1" t="s">
        <v>9</v>
      </c>
      <c r="J7" s="11">
        <v>0.251</v>
      </c>
      <c r="K7" s="1"/>
      <c r="L7" s="10"/>
    </row>
    <row r="8" spans="1:12" ht="15.75" customHeight="1" x14ac:dyDescent="0.25">
      <c r="A8" s="1" t="s">
        <v>2</v>
      </c>
      <c r="C8" s="2">
        <v>358356</v>
      </c>
      <c r="E8" s="2">
        <v>400210</v>
      </c>
    </row>
    <row r="9" spans="1:12" ht="15.75" customHeight="1" x14ac:dyDescent="0.25">
      <c r="A9" s="1" t="s">
        <v>4</v>
      </c>
      <c r="C9" s="2">
        <v>207724</v>
      </c>
      <c r="E9" s="2">
        <v>195270</v>
      </c>
    </row>
    <row r="10" spans="1:12" ht="15.75" customHeight="1" x14ac:dyDescent="0.25">
      <c r="A10" s="1" t="s">
        <v>11</v>
      </c>
      <c r="C10" s="2">
        <v>102592</v>
      </c>
      <c r="E10" s="2">
        <v>136985</v>
      </c>
    </row>
    <row r="11" spans="1:12" ht="15.75" customHeight="1" x14ac:dyDescent="0.25">
      <c r="A11" s="4" t="s">
        <v>43</v>
      </c>
      <c r="C11" s="2">
        <v>1243066</v>
      </c>
      <c r="E11" s="2">
        <v>1285088</v>
      </c>
    </row>
    <row r="12" spans="1:12" ht="15.75" customHeight="1" x14ac:dyDescent="0.25">
      <c r="B12" s="1"/>
    </row>
    <row r="13" spans="1:12" ht="15.75" customHeight="1" x14ac:dyDescent="0.25">
      <c r="B13" s="1"/>
    </row>
    <row r="14" spans="1:12" ht="15.75" customHeight="1" x14ac:dyDescent="0.25">
      <c r="B14" s="1"/>
    </row>
    <row r="15" spans="1:12" ht="15.75" customHeight="1" x14ac:dyDescent="0.25">
      <c r="B15" s="1"/>
    </row>
    <row r="16" spans="1:12" ht="15.75" customHeight="1" x14ac:dyDescent="0.25">
      <c r="B16" s="1"/>
    </row>
    <row r="17" spans="1:7" ht="15.75" customHeight="1" x14ac:dyDescent="0.25">
      <c r="B17" s="1"/>
    </row>
    <row r="18" spans="1:7" ht="15.75" customHeight="1" x14ac:dyDescent="0.25">
      <c r="B18" s="1"/>
    </row>
    <row r="19" spans="1:7" ht="15.75" customHeight="1" x14ac:dyDescent="0.25">
      <c r="A19" s="1"/>
      <c r="B19" s="1"/>
      <c r="C19" s="1"/>
      <c r="D19" s="1"/>
      <c r="E19" s="1"/>
      <c r="F19" s="1"/>
      <c r="G19" s="1"/>
    </row>
    <row r="20" spans="1:7" ht="15.75" customHeight="1" x14ac:dyDescent="0.25">
      <c r="C20" s="1"/>
      <c r="E20" s="1"/>
      <c r="G20" s="1"/>
    </row>
    <row r="22" spans="1:7" ht="12.5" x14ac:dyDescent="0.25">
      <c r="A22" s="1"/>
      <c r="C22" s="2"/>
      <c r="E22" s="2"/>
      <c r="G22" s="1"/>
    </row>
    <row r="23" spans="1:7" ht="12.5" x14ac:dyDescent="0.25">
      <c r="A23" s="1"/>
      <c r="C23" s="2"/>
      <c r="E23" s="1"/>
      <c r="G23" s="3"/>
    </row>
    <row r="24" spans="1:7" ht="12.5" x14ac:dyDescent="0.25">
      <c r="A24" s="1"/>
      <c r="C24" s="2"/>
      <c r="E24" s="2"/>
      <c r="G24" s="1"/>
    </row>
    <row r="25" spans="1:7" ht="12.5" x14ac:dyDescent="0.25">
      <c r="A25" s="1"/>
      <c r="C25" s="2"/>
      <c r="E25" s="2"/>
      <c r="G25" s="3"/>
    </row>
    <row r="26" spans="1:7" ht="12.5" x14ac:dyDescent="0.25">
      <c r="A26" s="1"/>
      <c r="C26" s="2"/>
      <c r="E26" s="2"/>
      <c r="G26" s="3"/>
    </row>
    <row r="27" spans="1:7" ht="12.5" x14ac:dyDescent="0.25">
      <c r="A27" s="1"/>
      <c r="C27" s="1"/>
      <c r="E27" s="1"/>
    </row>
  </sheetData>
  <sortState xmlns:xlrd2="http://schemas.microsoft.com/office/spreadsheetml/2017/richdata2" ref="A4:E10">
    <sortCondition ref="A4:A10"/>
  </sortState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674005-2B3C-47DF-A962-84F406CF9BA1}">
  <sheetPr>
    <outlinePr summaryBelow="0" summaryRight="0"/>
  </sheetPr>
  <dimension ref="A1:K25"/>
  <sheetViews>
    <sheetView workbookViewId="0">
      <selection activeCell="D1" sqref="D1:D1048576"/>
    </sheetView>
  </sheetViews>
  <sheetFormatPr defaultColWidth="14.453125" defaultRowHeight="15.75" customHeight="1" x14ac:dyDescent="0.25"/>
  <cols>
    <col min="8" max="8" width="20.453125" customWidth="1"/>
  </cols>
  <sheetData>
    <row r="1" spans="1:11" ht="15.75" customHeight="1" x14ac:dyDescent="0.25">
      <c r="A1" s="3"/>
      <c r="D1" s="3">
        <v>2013</v>
      </c>
    </row>
    <row r="2" spans="1:11" ht="15.75" customHeight="1" x14ac:dyDescent="0.25">
      <c r="A2" s="3" t="s">
        <v>12</v>
      </c>
      <c r="D2" s="2">
        <v>42971</v>
      </c>
      <c r="H2" s="3"/>
      <c r="I2" s="11"/>
      <c r="J2" s="3"/>
      <c r="K2" s="10"/>
    </row>
    <row r="3" spans="1:11" ht="15.75" customHeight="1" x14ac:dyDescent="0.25">
      <c r="A3" s="3" t="s">
        <v>10</v>
      </c>
      <c r="D3" s="2">
        <v>196597</v>
      </c>
      <c r="H3" s="3"/>
      <c r="I3" s="11"/>
      <c r="J3" s="3"/>
      <c r="K3" s="10"/>
    </row>
    <row r="4" spans="1:11" ht="15.75" customHeight="1" x14ac:dyDescent="0.25">
      <c r="A4" s="3" t="s">
        <v>2</v>
      </c>
      <c r="D4" s="2">
        <v>356471</v>
      </c>
      <c r="H4" s="3"/>
      <c r="I4" s="11"/>
      <c r="J4" s="3"/>
      <c r="K4" s="10"/>
    </row>
    <row r="5" spans="1:11" ht="15.75" customHeight="1" x14ac:dyDescent="0.25">
      <c r="A5" s="3" t="s">
        <v>30</v>
      </c>
      <c r="D5" s="2">
        <v>124112</v>
      </c>
      <c r="H5" s="3"/>
      <c r="I5" s="11"/>
      <c r="J5" s="3"/>
      <c r="K5" s="10"/>
    </row>
    <row r="6" spans="1:11" ht="15.75" customHeight="1" x14ac:dyDescent="0.25">
      <c r="A6" s="3" t="s">
        <v>35</v>
      </c>
      <c r="D6" s="2">
        <v>31425</v>
      </c>
    </row>
    <row r="7" spans="1:11" ht="15.75" customHeight="1" x14ac:dyDescent="0.25">
      <c r="A7" s="3" t="s">
        <v>11</v>
      </c>
      <c r="D7" s="2">
        <v>96226</v>
      </c>
    </row>
    <row r="8" spans="1:11" ht="15.75" customHeight="1" x14ac:dyDescent="0.25">
      <c r="A8" s="3" t="s">
        <v>34</v>
      </c>
      <c r="D8" s="2">
        <v>84265</v>
      </c>
    </row>
    <row r="9" spans="1:11" ht="15.75" customHeight="1" x14ac:dyDescent="0.25">
      <c r="A9" s="4" t="s">
        <v>43</v>
      </c>
      <c r="D9" s="2">
        <v>932067</v>
      </c>
    </row>
    <row r="17" spans="1:6" ht="15.75" customHeight="1" x14ac:dyDescent="0.25">
      <c r="A17" s="3"/>
    </row>
    <row r="18" spans="1:6" ht="15.75" customHeight="1" x14ac:dyDescent="0.25">
      <c r="D18" s="3"/>
      <c r="F18" s="3"/>
    </row>
    <row r="20" spans="1:6" ht="12.5" x14ac:dyDescent="0.25">
      <c r="A20" s="3"/>
      <c r="D20" s="3"/>
      <c r="F20" s="3"/>
    </row>
    <row r="21" spans="1:6" ht="12.5" x14ac:dyDescent="0.25">
      <c r="A21" s="3"/>
      <c r="D21" s="3"/>
      <c r="F21" s="3"/>
    </row>
    <row r="22" spans="1:6" ht="12.5" x14ac:dyDescent="0.25">
      <c r="A22" s="3"/>
      <c r="D22" s="3"/>
      <c r="F22" s="3"/>
    </row>
    <row r="23" spans="1:6" ht="12.5" x14ac:dyDescent="0.25">
      <c r="A23" s="3"/>
      <c r="D23" s="2"/>
      <c r="F23" s="3"/>
    </row>
    <row r="24" spans="1:6" ht="12.5" x14ac:dyDescent="0.25">
      <c r="A24" s="3"/>
      <c r="D24" s="3"/>
      <c r="F24" s="3"/>
    </row>
    <row r="25" spans="1:6" ht="12.5" x14ac:dyDescent="0.25">
      <c r="A25" s="3"/>
      <c r="D25" s="3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41E7D3-4B2C-4AB7-AEBF-76A6345B4A47}">
  <sheetPr>
    <outlinePr summaryBelow="0" summaryRight="0"/>
  </sheetPr>
  <dimension ref="A1:K25"/>
  <sheetViews>
    <sheetView workbookViewId="0">
      <selection activeCell="C1" sqref="C1:C1048576"/>
    </sheetView>
  </sheetViews>
  <sheetFormatPr defaultColWidth="14.453125" defaultRowHeight="15.75" customHeight="1" x14ac:dyDescent="0.25"/>
  <cols>
    <col min="8" max="8" width="20.453125" customWidth="1"/>
  </cols>
  <sheetData>
    <row r="1" spans="1:11" ht="15.75" customHeight="1" x14ac:dyDescent="0.25">
      <c r="A1" s="3"/>
      <c r="C1" s="3">
        <v>2012</v>
      </c>
      <c r="D1" s="3"/>
    </row>
    <row r="2" spans="1:11" ht="15.75" customHeight="1" x14ac:dyDescent="0.25">
      <c r="A2" s="3" t="s">
        <v>12</v>
      </c>
      <c r="C2" s="2">
        <v>36687</v>
      </c>
      <c r="D2" s="2"/>
      <c r="H2" s="3"/>
      <c r="I2" s="11"/>
      <c r="K2" s="10"/>
    </row>
    <row r="3" spans="1:11" ht="15.75" customHeight="1" x14ac:dyDescent="0.25">
      <c r="A3" s="3" t="s">
        <v>10</v>
      </c>
      <c r="C3" s="2">
        <v>255025</v>
      </c>
      <c r="D3" s="2"/>
      <c r="H3" s="3"/>
      <c r="I3" s="11"/>
      <c r="K3" s="10"/>
    </row>
    <row r="4" spans="1:11" ht="15.75" customHeight="1" x14ac:dyDescent="0.25">
      <c r="A4" s="3" t="s">
        <v>2</v>
      </c>
      <c r="C4" s="2">
        <v>406360</v>
      </c>
      <c r="D4" s="2"/>
      <c r="H4" s="3"/>
      <c r="I4" s="11"/>
      <c r="K4" s="10"/>
    </row>
    <row r="5" spans="1:11" ht="15.75" customHeight="1" x14ac:dyDescent="0.25">
      <c r="A5" s="3" t="s">
        <v>30</v>
      </c>
      <c r="C5" s="2">
        <v>8292</v>
      </c>
      <c r="D5" s="2"/>
      <c r="H5" s="3"/>
      <c r="I5" s="11"/>
      <c r="K5" s="10"/>
    </row>
    <row r="6" spans="1:11" ht="15.75" customHeight="1" x14ac:dyDescent="0.25">
      <c r="A6" s="3" t="s">
        <v>35</v>
      </c>
      <c r="C6" s="2">
        <v>39249</v>
      </c>
      <c r="D6" s="2"/>
    </row>
    <row r="7" spans="1:11" ht="15.75" customHeight="1" x14ac:dyDescent="0.25">
      <c r="A7" s="3" t="s">
        <v>11</v>
      </c>
      <c r="C7" s="2">
        <v>106847</v>
      </c>
      <c r="D7" s="2"/>
    </row>
    <row r="8" spans="1:11" ht="15.75" customHeight="1" x14ac:dyDescent="0.25">
      <c r="A8" s="3" t="s">
        <v>34</v>
      </c>
      <c r="C8" s="2">
        <v>90952</v>
      </c>
      <c r="D8" s="2"/>
    </row>
    <row r="9" spans="1:11" ht="15.75" customHeight="1" x14ac:dyDescent="0.25">
      <c r="A9" s="4" t="s">
        <v>43</v>
      </c>
      <c r="C9" s="2">
        <v>943412</v>
      </c>
      <c r="D9" s="2"/>
    </row>
    <row r="18" spans="1:6" ht="15.75" customHeight="1" x14ac:dyDescent="0.25">
      <c r="A18" s="3"/>
      <c r="F18" s="3"/>
    </row>
    <row r="19" spans="1:6" ht="15.75" customHeight="1" x14ac:dyDescent="0.25">
      <c r="C19" s="3"/>
      <c r="D19" s="3"/>
      <c r="F19" s="3"/>
    </row>
    <row r="20" spans="1:6" ht="12.5" x14ac:dyDescent="0.25">
      <c r="A20" s="3"/>
      <c r="C20" s="3"/>
      <c r="D20" s="3"/>
      <c r="F20" s="3"/>
    </row>
    <row r="21" spans="1:6" ht="12.5" x14ac:dyDescent="0.25">
      <c r="A21" s="3"/>
      <c r="C21" s="3"/>
      <c r="D21" s="3"/>
      <c r="F21" s="3"/>
    </row>
    <row r="22" spans="1:6" ht="12.5" x14ac:dyDescent="0.25">
      <c r="A22" s="3"/>
      <c r="C22" s="3"/>
      <c r="D22" s="3"/>
      <c r="F22" s="3"/>
    </row>
    <row r="23" spans="1:6" ht="12.5" x14ac:dyDescent="0.25">
      <c r="A23" s="3"/>
      <c r="C23" s="2"/>
      <c r="D23" s="2"/>
      <c r="F23" s="3"/>
    </row>
    <row r="24" spans="1:6" ht="12.5" x14ac:dyDescent="0.25">
      <c r="A24" s="3"/>
      <c r="C24" s="3"/>
      <c r="D24" s="3"/>
    </row>
    <row r="25" spans="1:6" ht="15.75" customHeight="1" x14ac:dyDescent="0.25">
      <c r="A25" s="3"/>
      <c r="C25" s="3"/>
      <c r="D25" s="3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43612-6436-4F0D-A71F-432535F46D84}">
  <sheetPr>
    <outlinePr summaryBelow="0" summaryRight="0"/>
  </sheetPr>
  <dimension ref="A1:K25"/>
  <sheetViews>
    <sheetView workbookViewId="0">
      <selection activeCell="A13" sqref="A13"/>
    </sheetView>
  </sheetViews>
  <sheetFormatPr defaultColWidth="14.453125" defaultRowHeight="15.75" customHeight="1" x14ac:dyDescent="0.25"/>
  <cols>
    <col min="8" max="8" width="20.453125" customWidth="1"/>
  </cols>
  <sheetData>
    <row r="1" spans="1:11" ht="15.75" customHeight="1" x14ac:dyDescent="0.25">
      <c r="A1" s="3"/>
      <c r="B1" s="3">
        <v>2011</v>
      </c>
      <c r="D1" s="3"/>
    </row>
    <row r="2" spans="1:11" ht="15.75" customHeight="1" x14ac:dyDescent="0.25">
      <c r="A2" s="3" t="s">
        <v>12</v>
      </c>
      <c r="B2" s="2">
        <v>1027</v>
      </c>
      <c r="D2" s="3"/>
      <c r="H2" s="3"/>
      <c r="I2" s="11"/>
      <c r="K2" s="10"/>
    </row>
    <row r="3" spans="1:11" ht="15.75" customHeight="1" x14ac:dyDescent="0.25">
      <c r="A3" s="3" t="s">
        <v>10</v>
      </c>
      <c r="B3" s="2">
        <v>262497</v>
      </c>
      <c r="D3" s="2"/>
      <c r="H3" s="3"/>
      <c r="I3" s="11"/>
      <c r="K3" s="10"/>
    </row>
    <row r="4" spans="1:11" ht="15.75" customHeight="1" x14ac:dyDescent="0.25">
      <c r="A4" s="3" t="s">
        <v>2</v>
      </c>
      <c r="B4" s="2">
        <v>402281</v>
      </c>
      <c r="D4" s="2"/>
      <c r="H4" s="3"/>
      <c r="I4" s="11"/>
      <c r="K4" s="10"/>
    </row>
    <row r="5" spans="1:11" ht="15.75" customHeight="1" x14ac:dyDescent="0.25">
      <c r="A5" s="3" t="s">
        <v>30</v>
      </c>
      <c r="B5" s="2">
        <v>2559</v>
      </c>
      <c r="D5" s="3"/>
      <c r="H5" s="3"/>
      <c r="I5" s="11"/>
      <c r="K5" s="10"/>
    </row>
    <row r="6" spans="1:11" ht="15.75" customHeight="1" x14ac:dyDescent="0.25">
      <c r="A6" s="3" t="s">
        <v>35</v>
      </c>
      <c r="B6" s="2">
        <v>36427</v>
      </c>
      <c r="D6" s="2"/>
    </row>
    <row r="7" spans="1:11" ht="15.75" customHeight="1" x14ac:dyDescent="0.25">
      <c r="A7" s="3" t="s">
        <v>11</v>
      </c>
      <c r="B7" s="2">
        <v>119732</v>
      </c>
      <c r="D7" s="2"/>
    </row>
    <row r="8" spans="1:11" ht="15.75" customHeight="1" x14ac:dyDescent="0.25">
      <c r="A8" s="3" t="s">
        <v>34</v>
      </c>
      <c r="B8" s="2">
        <v>77142</v>
      </c>
      <c r="D8" s="2"/>
    </row>
    <row r="9" spans="1:11" ht="15.75" customHeight="1" x14ac:dyDescent="0.25">
      <c r="A9" s="4" t="s">
        <v>43</v>
      </c>
      <c r="B9" s="2">
        <v>901665</v>
      </c>
      <c r="D9" s="2"/>
    </row>
    <row r="18" spans="1:6" ht="15.75" customHeight="1" x14ac:dyDescent="0.25">
      <c r="A18" s="3"/>
      <c r="F18" s="3"/>
    </row>
    <row r="19" spans="1:6" ht="15.75" customHeight="1" x14ac:dyDescent="0.25">
      <c r="B19" s="3"/>
      <c r="D19" s="3"/>
      <c r="F19" s="3"/>
    </row>
    <row r="20" spans="1:6" ht="12.5" x14ac:dyDescent="0.25">
      <c r="A20" s="3"/>
      <c r="B20" s="3"/>
      <c r="D20" s="3"/>
      <c r="F20" s="3"/>
    </row>
    <row r="21" spans="1:6" ht="12.5" x14ac:dyDescent="0.25">
      <c r="A21" s="3"/>
      <c r="B21" s="3"/>
      <c r="D21" s="3"/>
      <c r="F21" s="3"/>
    </row>
    <row r="22" spans="1:6" ht="12.5" x14ac:dyDescent="0.25">
      <c r="A22" s="3"/>
      <c r="B22" s="3"/>
      <c r="D22" s="3"/>
      <c r="F22" s="3"/>
    </row>
    <row r="23" spans="1:6" ht="12.5" x14ac:dyDescent="0.25">
      <c r="A23" s="3"/>
      <c r="B23" s="2"/>
      <c r="D23" s="2"/>
      <c r="F23" s="3"/>
    </row>
    <row r="24" spans="1:6" ht="12.5" x14ac:dyDescent="0.25">
      <c r="A24" s="3"/>
      <c r="B24" s="3"/>
      <c r="D24" s="3"/>
    </row>
    <row r="25" spans="1:6" ht="15.75" customHeight="1" x14ac:dyDescent="0.25">
      <c r="A25" s="3"/>
      <c r="B25" s="3"/>
      <c r="D25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L28"/>
  <sheetViews>
    <sheetView workbookViewId="0">
      <selection activeCell="A4" sqref="A4:E11"/>
    </sheetView>
  </sheetViews>
  <sheetFormatPr defaultColWidth="14.453125" defaultRowHeight="15.75" customHeight="1" x14ac:dyDescent="0.25"/>
  <cols>
    <col min="9" max="9" width="20.453125" customWidth="1"/>
  </cols>
  <sheetData>
    <row r="1" spans="1:12" ht="15.75" customHeight="1" x14ac:dyDescent="0.25">
      <c r="A1" s="1" t="s">
        <v>0</v>
      </c>
      <c r="B1" s="1"/>
      <c r="C1" s="1"/>
      <c r="D1" s="1"/>
      <c r="E1" s="1"/>
    </row>
    <row r="2" spans="1:12" ht="15.75" customHeight="1" x14ac:dyDescent="0.25">
      <c r="A2" s="1" t="s">
        <v>1</v>
      </c>
      <c r="C2" s="1">
        <v>2018</v>
      </c>
      <c r="E2" s="1">
        <v>2017</v>
      </c>
    </row>
    <row r="4" spans="1:12" ht="15.75" customHeight="1" x14ac:dyDescent="0.25">
      <c r="A4" s="1" t="s">
        <v>12</v>
      </c>
      <c r="C4" s="2">
        <v>37095</v>
      </c>
      <c r="E4" s="2">
        <v>38749</v>
      </c>
      <c r="I4" s="1" t="s">
        <v>3</v>
      </c>
      <c r="J4" s="11">
        <v>0.70200000000000007</v>
      </c>
      <c r="K4" s="1"/>
      <c r="L4" s="10"/>
    </row>
    <row r="5" spans="1:12" ht="15.75" customHeight="1" x14ac:dyDescent="0.25">
      <c r="A5" s="1" t="s">
        <v>10</v>
      </c>
      <c r="C5" s="2">
        <v>186213</v>
      </c>
      <c r="E5" s="2">
        <v>209471</v>
      </c>
      <c r="I5" s="1" t="s">
        <v>5</v>
      </c>
      <c r="J5" s="11">
        <v>0</v>
      </c>
      <c r="K5" s="1"/>
      <c r="L5" s="10"/>
    </row>
    <row r="6" spans="1:12" ht="15.75" customHeight="1" x14ac:dyDescent="0.25">
      <c r="A6" s="1" t="s">
        <v>6</v>
      </c>
      <c r="C6" s="2">
        <v>173816</v>
      </c>
      <c r="E6" s="2">
        <v>81963</v>
      </c>
      <c r="I6" s="1" t="s">
        <v>7</v>
      </c>
      <c r="J6" s="11">
        <v>1E-3</v>
      </c>
      <c r="K6" s="1"/>
      <c r="L6" s="10"/>
    </row>
    <row r="7" spans="1:12" ht="15.75" customHeight="1" x14ac:dyDescent="0.25">
      <c r="A7" s="1" t="s">
        <v>8</v>
      </c>
      <c r="C7" s="2">
        <v>155499</v>
      </c>
      <c r="E7" s="2">
        <v>123982</v>
      </c>
      <c r="I7" s="1" t="s">
        <v>9</v>
      </c>
      <c r="J7" s="11">
        <v>0.29699999999999999</v>
      </c>
      <c r="K7" s="1"/>
      <c r="L7" s="10"/>
    </row>
    <row r="8" spans="1:12" ht="15.75" customHeight="1" x14ac:dyDescent="0.25">
      <c r="A8" s="1" t="s">
        <v>2</v>
      </c>
      <c r="C8" s="2">
        <v>400210</v>
      </c>
      <c r="E8" s="2">
        <v>420802</v>
      </c>
    </row>
    <row r="9" spans="1:12" ht="15.75" customHeight="1" x14ac:dyDescent="0.25">
      <c r="A9" s="1" t="s">
        <v>30</v>
      </c>
      <c r="C9" s="2">
        <v>195270</v>
      </c>
      <c r="E9" s="2">
        <v>210002</v>
      </c>
    </row>
    <row r="10" spans="1:12" ht="15.75" customHeight="1" x14ac:dyDescent="0.25">
      <c r="A10" s="1" t="s">
        <v>11</v>
      </c>
      <c r="C10" s="2">
        <v>136985</v>
      </c>
      <c r="E10" s="2">
        <v>147103</v>
      </c>
    </row>
    <row r="11" spans="1:12" ht="15.75" customHeight="1" x14ac:dyDescent="0.25">
      <c r="A11" s="4" t="s">
        <v>43</v>
      </c>
      <c r="C11" s="2">
        <v>1285088</v>
      </c>
      <c r="E11" s="2">
        <v>1232072</v>
      </c>
    </row>
    <row r="12" spans="1:12" ht="15.75" customHeight="1" x14ac:dyDescent="0.25">
      <c r="B12" s="1"/>
    </row>
    <row r="13" spans="1:12" ht="15.75" customHeight="1" x14ac:dyDescent="0.25">
      <c r="B13" s="1"/>
    </row>
    <row r="14" spans="1:12" ht="15.75" customHeight="1" x14ac:dyDescent="0.25">
      <c r="B14" s="1"/>
    </row>
    <row r="15" spans="1:12" ht="15.75" customHeight="1" x14ac:dyDescent="0.25">
      <c r="B15" s="1"/>
    </row>
    <row r="16" spans="1:12" ht="15.75" customHeight="1" x14ac:dyDescent="0.25">
      <c r="B16" s="1"/>
    </row>
    <row r="17" spans="1:7" ht="15.75" customHeight="1" x14ac:dyDescent="0.25">
      <c r="B17" s="1"/>
    </row>
    <row r="18" spans="1:7" ht="15.75" customHeight="1" x14ac:dyDescent="0.25">
      <c r="B18" s="1"/>
    </row>
    <row r="19" spans="1:7" ht="15.75" customHeight="1" x14ac:dyDescent="0.25">
      <c r="B19" s="1"/>
    </row>
    <row r="20" spans="1:7" ht="15.75" customHeight="1" x14ac:dyDescent="0.25">
      <c r="A20" s="1"/>
      <c r="B20" s="1"/>
      <c r="C20" s="1"/>
      <c r="D20" s="1"/>
      <c r="E20" s="1"/>
      <c r="F20" s="1"/>
      <c r="G20" s="1"/>
    </row>
    <row r="21" spans="1:7" ht="15.75" customHeight="1" x14ac:dyDescent="0.25">
      <c r="C21" s="1"/>
      <c r="E21" s="1"/>
      <c r="G21" s="1"/>
    </row>
    <row r="23" spans="1:7" ht="12.5" x14ac:dyDescent="0.25">
      <c r="A23" s="1"/>
      <c r="C23" s="2"/>
      <c r="E23" s="2"/>
      <c r="G23" s="3"/>
    </row>
    <row r="24" spans="1:7" ht="12.5" x14ac:dyDescent="0.25">
      <c r="A24" s="1"/>
      <c r="C24" s="1"/>
      <c r="E24" s="1"/>
      <c r="G24" s="3"/>
    </row>
    <row r="25" spans="1:7" ht="12.5" x14ac:dyDescent="0.25">
      <c r="A25" s="1"/>
      <c r="C25" s="2"/>
      <c r="E25" s="2"/>
      <c r="G25" s="3"/>
    </row>
    <row r="26" spans="1:7" ht="12.5" x14ac:dyDescent="0.25">
      <c r="A26" s="1"/>
      <c r="C26" s="2"/>
      <c r="E26" s="2"/>
      <c r="G26" s="3"/>
    </row>
    <row r="27" spans="1:7" ht="12.5" x14ac:dyDescent="0.25">
      <c r="A27" s="1"/>
      <c r="C27" s="2"/>
      <c r="E27" s="2"/>
      <c r="G27" s="1"/>
    </row>
    <row r="28" spans="1:7" ht="12.5" x14ac:dyDescent="0.25">
      <c r="A28" s="1"/>
      <c r="C28" s="1"/>
      <c r="E28" s="1"/>
    </row>
  </sheetData>
  <sortState xmlns:xlrd2="http://schemas.microsoft.com/office/spreadsheetml/2017/richdata2" ref="A4:E10">
    <sortCondition ref="A4:A10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L27"/>
  <sheetViews>
    <sheetView workbookViewId="0">
      <selection activeCell="A4" sqref="A4:E11"/>
    </sheetView>
  </sheetViews>
  <sheetFormatPr defaultColWidth="14.453125" defaultRowHeight="15.75" customHeight="1" x14ac:dyDescent="0.25"/>
  <cols>
    <col min="9" max="9" width="20.453125" customWidth="1"/>
  </cols>
  <sheetData>
    <row r="1" spans="1:12" ht="15.75" customHeight="1" x14ac:dyDescent="0.25">
      <c r="A1" s="1" t="s">
        <v>0</v>
      </c>
      <c r="B1" s="1"/>
      <c r="C1" s="1"/>
      <c r="D1" s="1"/>
      <c r="E1" s="1"/>
    </row>
    <row r="2" spans="1:12" ht="15.75" customHeight="1" x14ac:dyDescent="0.25">
      <c r="A2" s="1" t="s">
        <v>1</v>
      </c>
      <c r="C2" s="1">
        <v>2017</v>
      </c>
      <c r="E2" s="1">
        <v>2016</v>
      </c>
    </row>
    <row r="4" spans="1:12" ht="15.75" customHeight="1" x14ac:dyDescent="0.25">
      <c r="A4" s="1" t="s">
        <v>12</v>
      </c>
      <c r="C4" s="2">
        <v>38749</v>
      </c>
      <c r="E4" s="2">
        <v>41247</v>
      </c>
      <c r="I4" s="1" t="s">
        <v>3</v>
      </c>
      <c r="J4" s="11">
        <v>0.70400000000000007</v>
      </c>
      <c r="K4" s="1"/>
      <c r="L4" s="10"/>
    </row>
    <row r="5" spans="1:12" ht="15.75" customHeight="1" x14ac:dyDescent="0.25">
      <c r="A5" s="1" t="s">
        <v>10</v>
      </c>
      <c r="C5" s="2">
        <v>209471</v>
      </c>
      <c r="E5" s="2">
        <v>203308</v>
      </c>
      <c r="I5" s="1" t="s">
        <v>5</v>
      </c>
      <c r="J5" s="11">
        <v>0</v>
      </c>
      <c r="K5" s="1"/>
      <c r="L5" s="10"/>
    </row>
    <row r="6" spans="1:12" ht="15.75" customHeight="1" x14ac:dyDescent="0.25">
      <c r="A6" s="1" t="s">
        <v>32</v>
      </c>
      <c r="C6" s="2">
        <v>81963</v>
      </c>
      <c r="E6" s="2">
        <v>95417</v>
      </c>
      <c r="I6" s="1" t="s">
        <v>7</v>
      </c>
      <c r="J6" s="11">
        <v>1E-3</v>
      </c>
      <c r="K6" s="1"/>
      <c r="L6" s="10"/>
    </row>
    <row r="7" spans="1:12" ht="15.75" customHeight="1" x14ac:dyDescent="0.25">
      <c r="A7" s="1" t="s">
        <v>8</v>
      </c>
      <c r="C7" s="2">
        <v>123982</v>
      </c>
      <c r="E7" s="2">
        <v>1167</v>
      </c>
      <c r="I7" s="1" t="s">
        <v>9</v>
      </c>
      <c r="J7" s="11">
        <v>0.29499999999999998</v>
      </c>
      <c r="K7" s="1"/>
      <c r="L7" s="10"/>
    </row>
    <row r="8" spans="1:12" ht="15.75" customHeight="1" x14ac:dyDescent="0.25">
      <c r="A8" s="1" t="s">
        <v>2</v>
      </c>
      <c r="C8" s="2">
        <v>420802</v>
      </c>
      <c r="E8" s="2">
        <v>445415</v>
      </c>
    </row>
    <row r="9" spans="1:12" ht="15.75" customHeight="1" x14ac:dyDescent="0.25">
      <c r="A9" s="1" t="s">
        <v>30</v>
      </c>
      <c r="C9" s="2">
        <v>210002</v>
      </c>
      <c r="E9" s="2">
        <v>216603</v>
      </c>
    </row>
    <row r="10" spans="1:12" ht="15.75" customHeight="1" x14ac:dyDescent="0.25">
      <c r="A10" s="1" t="s">
        <v>11</v>
      </c>
      <c r="C10" s="2">
        <v>147103</v>
      </c>
      <c r="E10" s="2">
        <v>148880</v>
      </c>
    </row>
    <row r="11" spans="1:12" ht="15.75" customHeight="1" x14ac:dyDescent="0.25">
      <c r="A11" s="4" t="s">
        <v>43</v>
      </c>
      <c r="C11" s="2">
        <v>1232072</v>
      </c>
      <c r="E11" s="2">
        <v>1152037</v>
      </c>
    </row>
    <row r="12" spans="1:12" ht="15.75" customHeight="1" x14ac:dyDescent="0.25">
      <c r="B12" s="1"/>
    </row>
    <row r="13" spans="1:12" ht="15.75" customHeight="1" x14ac:dyDescent="0.25">
      <c r="B13" s="1"/>
    </row>
    <row r="14" spans="1:12" ht="15.75" customHeight="1" x14ac:dyDescent="0.25">
      <c r="B14" s="1"/>
    </row>
    <row r="15" spans="1:12" ht="15.75" customHeight="1" x14ac:dyDescent="0.25">
      <c r="B15" s="1"/>
    </row>
    <row r="16" spans="1:12" ht="15.75" customHeight="1" x14ac:dyDescent="0.25">
      <c r="B16" s="1"/>
    </row>
    <row r="17" spans="1:7" ht="15.75" customHeight="1" x14ac:dyDescent="0.25">
      <c r="B17" s="1"/>
    </row>
    <row r="18" spans="1:7" ht="15.75" customHeight="1" x14ac:dyDescent="0.25">
      <c r="B18" s="1"/>
    </row>
    <row r="19" spans="1:7" ht="15.75" customHeight="1" x14ac:dyDescent="0.25">
      <c r="A19" s="1"/>
      <c r="B19" s="1"/>
      <c r="C19" s="1"/>
      <c r="D19" s="1"/>
      <c r="E19" s="1"/>
      <c r="F19" s="1"/>
      <c r="G19" s="1"/>
    </row>
    <row r="20" spans="1:7" ht="15.75" customHeight="1" x14ac:dyDescent="0.25">
      <c r="C20" s="1"/>
      <c r="E20" s="1"/>
      <c r="G20" s="1"/>
    </row>
    <row r="22" spans="1:7" ht="12.5" x14ac:dyDescent="0.25">
      <c r="A22" s="1"/>
      <c r="C22" s="2"/>
      <c r="E22" s="2"/>
      <c r="G22" s="3"/>
    </row>
    <row r="23" spans="1:7" ht="12.5" x14ac:dyDescent="0.25">
      <c r="A23" s="1"/>
      <c r="C23" s="1"/>
      <c r="E23" s="1"/>
      <c r="G23" s="3"/>
    </row>
    <row r="24" spans="1:7" ht="12.5" x14ac:dyDescent="0.25">
      <c r="A24" s="1"/>
      <c r="C24" s="2"/>
      <c r="E24" s="2"/>
      <c r="G24" s="3"/>
    </row>
    <row r="25" spans="1:7" ht="12.5" x14ac:dyDescent="0.25">
      <c r="A25" s="1"/>
      <c r="C25" s="2"/>
      <c r="E25" s="2"/>
      <c r="G25" s="3"/>
    </row>
    <row r="26" spans="1:7" ht="12.5" x14ac:dyDescent="0.25">
      <c r="A26" s="1"/>
      <c r="C26" s="2"/>
      <c r="E26" s="2"/>
      <c r="G26" s="3"/>
    </row>
    <row r="27" spans="1:7" ht="12.5" x14ac:dyDescent="0.25">
      <c r="A27" s="1"/>
      <c r="C27" s="1"/>
      <c r="E27" s="1"/>
    </row>
  </sheetData>
  <sortState xmlns:xlrd2="http://schemas.microsoft.com/office/spreadsheetml/2017/richdata2" ref="A4:E10">
    <sortCondition ref="A4:A10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L28"/>
  <sheetViews>
    <sheetView workbookViewId="0">
      <selection activeCell="A4" sqref="A4:E11"/>
    </sheetView>
  </sheetViews>
  <sheetFormatPr defaultColWidth="14.453125" defaultRowHeight="15.75" customHeight="1" x14ac:dyDescent="0.25"/>
  <cols>
    <col min="9" max="9" width="20.453125" customWidth="1"/>
  </cols>
  <sheetData>
    <row r="1" spans="1:12" ht="15.75" customHeight="1" x14ac:dyDescent="0.25">
      <c r="A1" s="1" t="s">
        <v>0</v>
      </c>
      <c r="B1" s="1"/>
      <c r="C1" s="1"/>
      <c r="D1" s="1"/>
      <c r="E1" s="1"/>
    </row>
    <row r="2" spans="1:12" ht="15.75" customHeight="1" x14ac:dyDescent="0.25">
      <c r="A2" s="1" t="s">
        <v>1</v>
      </c>
      <c r="C2" s="1">
        <v>2016</v>
      </c>
      <c r="E2" s="1">
        <v>2015</v>
      </c>
    </row>
    <row r="4" spans="1:12" ht="15.75" customHeight="1" x14ac:dyDescent="0.25">
      <c r="A4" s="1" t="s">
        <v>12</v>
      </c>
      <c r="C4" s="2">
        <v>41247</v>
      </c>
      <c r="E4" s="2">
        <v>41280</v>
      </c>
      <c r="I4" s="1" t="s">
        <v>3</v>
      </c>
      <c r="J4" s="11">
        <v>0.69700000000000006</v>
      </c>
      <c r="K4" s="1"/>
      <c r="L4" s="10"/>
    </row>
    <row r="5" spans="1:12" ht="15.75" customHeight="1" x14ac:dyDescent="0.25">
      <c r="A5" s="1" t="s">
        <v>10</v>
      </c>
      <c r="C5" s="2">
        <v>203308</v>
      </c>
      <c r="E5" s="2">
        <v>195349</v>
      </c>
      <c r="I5" s="1" t="s">
        <v>5</v>
      </c>
      <c r="J5" s="11">
        <v>0</v>
      </c>
      <c r="K5" s="1"/>
      <c r="L5" s="10"/>
    </row>
    <row r="6" spans="1:12" ht="15.75" customHeight="1" x14ac:dyDescent="0.25">
      <c r="A6" s="1" t="s">
        <v>8</v>
      </c>
      <c r="C6" s="2">
        <v>1167</v>
      </c>
      <c r="E6" s="3" t="s">
        <v>14</v>
      </c>
      <c r="I6" s="1" t="s">
        <v>7</v>
      </c>
      <c r="J6" s="11">
        <v>1E-3</v>
      </c>
      <c r="K6" s="1"/>
      <c r="L6" s="10"/>
    </row>
    <row r="7" spans="1:12" ht="15.75" customHeight="1" x14ac:dyDescent="0.25">
      <c r="A7" s="1" t="s">
        <v>2</v>
      </c>
      <c r="C7" s="2">
        <v>445415</v>
      </c>
      <c r="E7" s="2">
        <v>425629</v>
      </c>
      <c r="I7" s="1" t="s">
        <v>9</v>
      </c>
      <c r="J7" s="11">
        <v>0.30199999999999999</v>
      </c>
      <c r="K7" s="1"/>
      <c r="L7" s="10"/>
    </row>
    <row r="8" spans="1:12" ht="15.75" customHeight="1" x14ac:dyDescent="0.25">
      <c r="A8" s="1" t="s">
        <v>30</v>
      </c>
      <c r="C8" s="2">
        <v>216603</v>
      </c>
      <c r="E8" s="2">
        <v>189187</v>
      </c>
    </row>
    <row r="9" spans="1:12" ht="15.75" customHeight="1" x14ac:dyDescent="0.25">
      <c r="A9" s="1" t="s">
        <v>35</v>
      </c>
      <c r="C9" s="3" t="s">
        <v>14</v>
      </c>
      <c r="E9" s="2">
        <v>11166</v>
      </c>
    </row>
    <row r="10" spans="1:12" ht="15.75" customHeight="1" x14ac:dyDescent="0.25">
      <c r="A10" s="1" t="s">
        <v>11</v>
      </c>
      <c r="C10" s="2">
        <v>148880</v>
      </c>
      <c r="E10" s="2">
        <v>84550</v>
      </c>
    </row>
    <row r="11" spans="1:12" ht="15.75" customHeight="1" x14ac:dyDescent="0.25">
      <c r="A11" s="1" t="s">
        <v>34</v>
      </c>
      <c r="C11" s="2">
        <v>95417</v>
      </c>
      <c r="E11" s="2">
        <v>89890</v>
      </c>
    </row>
    <row r="12" spans="1:12" ht="15.75" customHeight="1" x14ac:dyDescent="0.25">
      <c r="A12" s="4" t="s">
        <v>43</v>
      </c>
      <c r="C12" s="2">
        <v>1152037</v>
      </c>
      <c r="E12" s="2">
        <v>1037051</v>
      </c>
    </row>
    <row r="13" spans="1:12" ht="15.75" customHeight="1" x14ac:dyDescent="0.25">
      <c r="B13" s="1"/>
    </row>
    <row r="14" spans="1:12" ht="15.75" customHeight="1" x14ac:dyDescent="0.25">
      <c r="B14" s="1"/>
    </row>
    <row r="15" spans="1:12" ht="15.75" customHeight="1" x14ac:dyDescent="0.25">
      <c r="B15" s="1"/>
    </row>
    <row r="16" spans="1:12" ht="15.75" customHeight="1" x14ac:dyDescent="0.25">
      <c r="B16" s="1"/>
    </row>
    <row r="17" spans="1:7" ht="15.75" customHeight="1" x14ac:dyDescent="0.25">
      <c r="B17" s="1"/>
    </row>
    <row r="18" spans="1:7" ht="15.75" customHeight="1" x14ac:dyDescent="0.25">
      <c r="B18" s="1"/>
    </row>
    <row r="19" spans="1:7" ht="15.75" customHeight="1" x14ac:dyDescent="0.25">
      <c r="B19" s="1"/>
    </row>
    <row r="20" spans="1:7" ht="15.75" customHeight="1" x14ac:dyDescent="0.25">
      <c r="A20" s="1"/>
      <c r="B20" s="1"/>
      <c r="C20" s="1"/>
      <c r="D20" s="1"/>
      <c r="E20" s="1"/>
      <c r="F20" s="1"/>
      <c r="G20" s="1"/>
    </row>
    <row r="21" spans="1:7" ht="15.75" customHeight="1" x14ac:dyDescent="0.25">
      <c r="C21" s="1"/>
      <c r="E21" s="1"/>
      <c r="G21" s="1"/>
    </row>
    <row r="23" spans="1:7" ht="12.5" x14ac:dyDescent="0.25">
      <c r="A23" s="1"/>
      <c r="C23" s="2"/>
      <c r="E23" s="2"/>
      <c r="G23" s="3"/>
    </row>
    <row r="24" spans="1:7" ht="12.5" x14ac:dyDescent="0.25">
      <c r="A24" s="1"/>
      <c r="C24" s="1"/>
      <c r="E24" s="1"/>
      <c r="G24" s="3"/>
    </row>
    <row r="25" spans="1:7" ht="12.5" x14ac:dyDescent="0.25">
      <c r="A25" s="1"/>
      <c r="C25" s="2"/>
      <c r="E25" s="2"/>
      <c r="G25" s="3"/>
    </row>
    <row r="26" spans="1:7" ht="12.5" x14ac:dyDescent="0.25">
      <c r="A26" s="1"/>
      <c r="C26" s="2"/>
      <c r="E26" s="2"/>
      <c r="G26" s="3"/>
    </row>
    <row r="27" spans="1:7" ht="12.5" x14ac:dyDescent="0.25">
      <c r="A27" s="1"/>
      <c r="C27" s="2"/>
      <c r="E27" s="1"/>
      <c r="G27" s="3"/>
    </row>
    <row r="28" spans="1:7" ht="12.5" x14ac:dyDescent="0.25">
      <c r="A28" s="1"/>
      <c r="C28" s="1"/>
      <c r="E28" s="1"/>
    </row>
  </sheetData>
  <sortState xmlns:xlrd2="http://schemas.microsoft.com/office/spreadsheetml/2017/richdata2" ref="A4:E11">
    <sortCondition ref="A4:A1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L27"/>
  <sheetViews>
    <sheetView workbookViewId="0">
      <selection activeCell="A4" sqref="A4:E11"/>
    </sheetView>
  </sheetViews>
  <sheetFormatPr defaultColWidth="14.453125" defaultRowHeight="15.75" customHeight="1" x14ac:dyDescent="0.25"/>
  <cols>
    <col min="9" max="9" width="20.453125" customWidth="1"/>
  </cols>
  <sheetData>
    <row r="1" spans="1:12" ht="15.75" customHeight="1" x14ac:dyDescent="0.25">
      <c r="A1" s="1" t="s">
        <v>0</v>
      </c>
    </row>
    <row r="2" spans="1:12" ht="15.75" customHeight="1" x14ac:dyDescent="0.25">
      <c r="A2" s="1" t="s">
        <v>1</v>
      </c>
      <c r="C2" s="1">
        <v>2015</v>
      </c>
      <c r="E2" s="1">
        <v>2014</v>
      </c>
    </row>
    <row r="4" spans="1:12" ht="15.75" customHeight="1" x14ac:dyDescent="0.25">
      <c r="A4" s="1" t="s">
        <v>12</v>
      </c>
      <c r="C4" s="2">
        <v>41280</v>
      </c>
      <c r="E4" s="2">
        <v>41974</v>
      </c>
      <c r="I4" s="1" t="s">
        <v>3</v>
      </c>
      <c r="J4" s="11">
        <v>0.70900000000000007</v>
      </c>
      <c r="K4" s="1"/>
      <c r="L4" s="10"/>
    </row>
    <row r="5" spans="1:12" ht="15.75" customHeight="1" x14ac:dyDescent="0.25">
      <c r="A5" s="1" t="s">
        <v>10</v>
      </c>
      <c r="C5" s="2">
        <v>195349</v>
      </c>
      <c r="E5" s="2">
        <v>162954</v>
      </c>
      <c r="I5" s="1" t="s">
        <v>5</v>
      </c>
      <c r="J5" s="11">
        <v>0</v>
      </c>
      <c r="K5" s="1"/>
      <c r="L5" s="10"/>
    </row>
    <row r="6" spans="1:12" ht="15.75" customHeight="1" x14ac:dyDescent="0.25">
      <c r="A6" s="1" t="s">
        <v>2</v>
      </c>
      <c r="C6" s="2">
        <v>425629</v>
      </c>
      <c r="E6" s="2">
        <v>397433</v>
      </c>
      <c r="I6" s="1" t="s">
        <v>7</v>
      </c>
      <c r="J6" s="11">
        <v>1E-3</v>
      </c>
      <c r="K6" s="1"/>
      <c r="L6" s="10"/>
    </row>
    <row r="7" spans="1:12" ht="15.75" customHeight="1" x14ac:dyDescent="0.25">
      <c r="A7" s="1" t="s">
        <v>30</v>
      </c>
      <c r="C7" s="2">
        <v>189187</v>
      </c>
      <c r="E7" s="2">
        <v>228175</v>
      </c>
      <c r="I7" s="1" t="s">
        <v>9</v>
      </c>
      <c r="J7" s="11">
        <v>0.28999999999999998</v>
      </c>
      <c r="K7" s="1"/>
      <c r="L7" s="10"/>
    </row>
    <row r="8" spans="1:12" ht="15.75" customHeight="1" x14ac:dyDescent="0.25">
      <c r="A8" s="1" t="s">
        <v>35</v>
      </c>
      <c r="C8" s="2">
        <v>11166</v>
      </c>
      <c r="E8" s="2">
        <v>29983</v>
      </c>
    </row>
    <row r="9" spans="1:12" ht="15.75" customHeight="1" x14ac:dyDescent="0.25">
      <c r="A9" s="1" t="s">
        <v>11</v>
      </c>
      <c r="C9" s="2">
        <v>84550</v>
      </c>
      <c r="E9" s="2">
        <v>82079</v>
      </c>
    </row>
    <row r="10" spans="1:12" ht="15.75" customHeight="1" x14ac:dyDescent="0.25">
      <c r="A10" s="1" t="s">
        <v>34</v>
      </c>
      <c r="C10" s="2">
        <v>89890</v>
      </c>
      <c r="E10" s="2">
        <v>107084</v>
      </c>
    </row>
    <row r="11" spans="1:12" ht="15.75" customHeight="1" x14ac:dyDescent="0.25">
      <c r="A11" s="4" t="s">
        <v>43</v>
      </c>
      <c r="C11" s="2">
        <v>1037051</v>
      </c>
      <c r="E11" s="2">
        <v>1049682</v>
      </c>
    </row>
    <row r="12" spans="1:12" ht="15.75" customHeight="1" x14ac:dyDescent="0.25">
      <c r="B12" s="1"/>
    </row>
    <row r="13" spans="1:12" ht="15.75" customHeight="1" x14ac:dyDescent="0.25">
      <c r="B13" s="1"/>
    </row>
    <row r="14" spans="1:12" ht="15.75" customHeight="1" x14ac:dyDescent="0.25">
      <c r="B14" s="1"/>
    </row>
    <row r="15" spans="1:12" ht="15.75" customHeight="1" x14ac:dyDescent="0.25">
      <c r="B15" s="1"/>
    </row>
    <row r="16" spans="1:12" ht="15.75" customHeight="1" x14ac:dyDescent="0.25">
      <c r="B16" s="1"/>
    </row>
    <row r="17" spans="1:7" ht="15.75" customHeight="1" x14ac:dyDescent="0.25">
      <c r="B17" s="1"/>
    </row>
    <row r="18" spans="1:7" ht="15.75" customHeight="1" x14ac:dyDescent="0.25">
      <c r="B18" s="1"/>
    </row>
    <row r="19" spans="1:7" ht="15.75" customHeight="1" x14ac:dyDescent="0.25">
      <c r="A19" s="1"/>
    </row>
    <row r="20" spans="1:7" ht="15.75" customHeight="1" x14ac:dyDescent="0.25">
      <c r="C20" s="1"/>
      <c r="E20" s="1"/>
      <c r="G20" s="1"/>
    </row>
    <row r="22" spans="1:7" ht="12.5" x14ac:dyDescent="0.25">
      <c r="A22" s="1"/>
      <c r="C22" s="2"/>
      <c r="E22" s="2"/>
      <c r="G22" s="3"/>
    </row>
    <row r="23" spans="1:7" ht="12.5" x14ac:dyDescent="0.25">
      <c r="A23" s="1"/>
      <c r="C23" s="1"/>
      <c r="E23" s="1"/>
      <c r="G23" s="3"/>
    </row>
    <row r="24" spans="1:7" ht="12.5" x14ac:dyDescent="0.25">
      <c r="A24" s="1"/>
      <c r="C24" s="2"/>
      <c r="E24" s="2"/>
      <c r="G24" s="1"/>
    </row>
    <row r="25" spans="1:7" ht="12.5" x14ac:dyDescent="0.25">
      <c r="A25" s="1"/>
      <c r="C25" s="2"/>
      <c r="E25" s="2"/>
      <c r="G25" s="3"/>
    </row>
    <row r="26" spans="1:7" ht="12.5" x14ac:dyDescent="0.25">
      <c r="A26" s="1"/>
      <c r="C26" s="1"/>
      <c r="E26" s="1"/>
      <c r="G26" s="3"/>
    </row>
    <row r="27" spans="1:7" ht="12.5" x14ac:dyDescent="0.25">
      <c r="A27" s="1"/>
      <c r="C27" s="1"/>
      <c r="E27" s="1"/>
    </row>
  </sheetData>
  <sortState xmlns:xlrd2="http://schemas.microsoft.com/office/spreadsheetml/2017/richdata2" ref="A4:E10">
    <sortCondition ref="A4:A10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L27"/>
  <sheetViews>
    <sheetView workbookViewId="0">
      <selection activeCell="A4" sqref="A4:E11"/>
    </sheetView>
  </sheetViews>
  <sheetFormatPr defaultColWidth="14.453125" defaultRowHeight="15.75" customHeight="1" x14ac:dyDescent="0.25"/>
  <cols>
    <col min="9" max="9" width="20.453125" customWidth="1"/>
  </cols>
  <sheetData>
    <row r="1" spans="1:12" ht="15.75" customHeight="1" x14ac:dyDescent="0.25">
      <c r="A1" s="1" t="s">
        <v>0</v>
      </c>
    </row>
    <row r="2" spans="1:12" ht="15.75" customHeight="1" x14ac:dyDescent="0.25">
      <c r="A2" s="1" t="s">
        <v>1</v>
      </c>
      <c r="C2" s="1">
        <v>2014</v>
      </c>
      <c r="E2" s="1">
        <v>2013</v>
      </c>
    </row>
    <row r="4" spans="1:12" ht="15.75" customHeight="1" x14ac:dyDescent="0.25">
      <c r="A4" s="1" t="s">
        <v>12</v>
      </c>
      <c r="C4" s="2">
        <v>41974</v>
      </c>
      <c r="E4" s="2">
        <v>42971</v>
      </c>
      <c r="I4" s="1" t="s">
        <v>3</v>
      </c>
      <c r="J4" s="11">
        <v>0.70599999999999996</v>
      </c>
      <c r="K4" s="1"/>
      <c r="L4" s="10"/>
    </row>
    <row r="5" spans="1:12" ht="15.75" customHeight="1" x14ac:dyDescent="0.25">
      <c r="A5" s="1" t="s">
        <v>10</v>
      </c>
      <c r="C5" s="2">
        <v>162954</v>
      </c>
      <c r="E5" s="2">
        <v>196597</v>
      </c>
      <c r="I5" s="1" t="s">
        <v>5</v>
      </c>
      <c r="J5" s="11">
        <v>0</v>
      </c>
      <c r="K5" s="1"/>
      <c r="L5" s="10"/>
    </row>
    <row r="6" spans="1:12" ht="15.75" customHeight="1" x14ac:dyDescent="0.25">
      <c r="A6" s="1" t="s">
        <v>2</v>
      </c>
      <c r="C6" s="2">
        <v>397433</v>
      </c>
      <c r="E6" s="2">
        <v>356471</v>
      </c>
      <c r="I6" s="1" t="s">
        <v>7</v>
      </c>
      <c r="J6" s="11">
        <v>1E-3</v>
      </c>
      <c r="K6" s="1"/>
      <c r="L6" s="10"/>
    </row>
    <row r="7" spans="1:12" ht="15.75" customHeight="1" x14ac:dyDescent="0.25">
      <c r="A7" s="1" t="s">
        <v>30</v>
      </c>
      <c r="C7" s="2">
        <v>228175</v>
      </c>
      <c r="E7" s="2">
        <v>124112</v>
      </c>
      <c r="I7" s="1" t="s">
        <v>9</v>
      </c>
      <c r="J7" s="11">
        <v>0.29300000000000004</v>
      </c>
      <c r="K7" s="1"/>
      <c r="L7" s="10"/>
    </row>
    <row r="8" spans="1:12" ht="15.75" customHeight="1" x14ac:dyDescent="0.25">
      <c r="A8" s="1" t="s">
        <v>35</v>
      </c>
      <c r="C8" s="2">
        <v>29983</v>
      </c>
      <c r="E8" s="2">
        <v>31425</v>
      </c>
    </row>
    <row r="9" spans="1:12" ht="15.75" customHeight="1" x14ac:dyDescent="0.25">
      <c r="A9" s="1" t="s">
        <v>11</v>
      </c>
      <c r="C9" s="2">
        <v>82079</v>
      </c>
      <c r="E9" s="2">
        <v>96226</v>
      </c>
    </row>
    <row r="10" spans="1:12" ht="15.75" customHeight="1" x14ac:dyDescent="0.25">
      <c r="A10" s="1" t="s">
        <v>34</v>
      </c>
      <c r="C10" s="2">
        <v>107084</v>
      </c>
      <c r="E10" s="2">
        <v>84265</v>
      </c>
    </row>
    <row r="11" spans="1:12" ht="15.75" customHeight="1" x14ac:dyDescent="0.25">
      <c r="A11" s="4" t="s">
        <v>43</v>
      </c>
      <c r="C11" s="2">
        <v>1049682</v>
      </c>
      <c r="E11" s="2">
        <v>932067</v>
      </c>
    </row>
    <row r="12" spans="1:12" ht="15.75" customHeight="1" x14ac:dyDescent="0.25">
      <c r="B12" s="1"/>
    </row>
    <row r="13" spans="1:12" ht="15.75" customHeight="1" x14ac:dyDescent="0.25">
      <c r="B13" s="1"/>
    </row>
    <row r="14" spans="1:12" ht="15.75" customHeight="1" x14ac:dyDescent="0.25">
      <c r="B14" s="1"/>
    </row>
    <row r="15" spans="1:12" ht="15.75" customHeight="1" x14ac:dyDescent="0.25">
      <c r="B15" s="1"/>
    </row>
    <row r="16" spans="1:12" ht="15.75" customHeight="1" x14ac:dyDescent="0.25">
      <c r="B16" s="1"/>
    </row>
    <row r="17" spans="1:7" ht="15.75" customHeight="1" x14ac:dyDescent="0.25">
      <c r="B17" s="1"/>
    </row>
    <row r="18" spans="1:7" ht="15.75" customHeight="1" x14ac:dyDescent="0.25">
      <c r="B18" s="1"/>
    </row>
    <row r="19" spans="1:7" ht="15.75" customHeight="1" x14ac:dyDescent="0.25">
      <c r="A19" s="1"/>
    </row>
    <row r="20" spans="1:7" ht="15.75" customHeight="1" x14ac:dyDescent="0.25">
      <c r="C20" s="1"/>
      <c r="E20" s="1"/>
      <c r="G20" s="1"/>
    </row>
    <row r="22" spans="1:7" ht="12.5" x14ac:dyDescent="0.25">
      <c r="A22" s="1"/>
      <c r="C22" s="2"/>
      <c r="E22" s="1"/>
      <c r="G22" s="3"/>
    </row>
    <row r="23" spans="1:7" ht="12.5" x14ac:dyDescent="0.25">
      <c r="A23" s="1"/>
      <c r="C23" s="1"/>
      <c r="E23" s="1"/>
      <c r="G23" s="3"/>
    </row>
    <row r="24" spans="1:7" ht="12.5" x14ac:dyDescent="0.25">
      <c r="A24" s="1"/>
      <c r="C24" s="2"/>
      <c r="E24" s="1"/>
      <c r="G24" s="3"/>
    </row>
    <row r="25" spans="1:7" ht="12.5" x14ac:dyDescent="0.25">
      <c r="A25" s="1"/>
      <c r="C25" s="2"/>
      <c r="E25" s="2"/>
      <c r="G25" s="3"/>
    </row>
    <row r="26" spans="1:7" ht="12.5" x14ac:dyDescent="0.25">
      <c r="A26" s="1"/>
      <c r="C26" s="1"/>
      <c r="E26" s="1"/>
      <c r="G26" s="3"/>
    </row>
    <row r="27" spans="1:7" ht="12.5" x14ac:dyDescent="0.25">
      <c r="A27" s="1"/>
      <c r="C27" s="1"/>
      <c r="E27" s="1"/>
    </row>
  </sheetData>
  <sortState xmlns:xlrd2="http://schemas.microsoft.com/office/spreadsheetml/2017/richdata2" ref="A4:E10">
    <sortCondition ref="A4:A10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L27"/>
  <sheetViews>
    <sheetView workbookViewId="0">
      <selection activeCell="A4" sqref="A4:E11"/>
    </sheetView>
  </sheetViews>
  <sheetFormatPr defaultColWidth="14.453125" defaultRowHeight="15.75" customHeight="1" x14ac:dyDescent="0.25"/>
  <cols>
    <col min="9" max="9" width="20.453125" customWidth="1"/>
  </cols>
  <sheetData>
    <row r="1" spans="1:12" ht="15.75" customHeight="1" x14ac:dyDescent="0.25">
      <c r="A1" s="1" t="s">
        <v>0</v>
      </c>
    </row>
    <row r="2" spans="1:12" ht="15.75" customHeight="1" x14ac:dyDescent="0.25">
      <c r="A2" s="1" t="s">
        <v>1</v>
      </c>
      <c r="C2" s="1">
        <v>2013</v>
      </c>
      <c r="E2" s="1">
        <v>2012</v>
      </c>
    </row>
    <row r="4" spans="1:12" ht="15.75" customHeight="1" x14ac:dyDescent="0.25">
      <c r="A4" s="1" t="s">
        <v>12</v>
      </c>
      <c r="C4" s="2">
        <v>42971</v>
      </c>
      <c r="E4" s="2">
        <v>36687</v>
      </c>
      <c r="I4" s="1" t="s">
        <v>3</v>
      </c>
      <c r="J4" s="11">
        <v>0.72</v>
      </c>
      <c r="K4" s="1"/>
      <c r="L4" s="10"/>
    </row>
    <row r="5" spans="1:12" ht="15.75" customHeight="1" x14ac:dyDescent="0.25">
      <c r="A5" s="1" t="s">
        <v>10</v>
      </c>
      <c r="C5" s="2">
        <v>196597</v>
      </c>
      <c r="E5" s="2">
        <v>255025</v>
      </c>
      <c r="I5" s="1" t="s">
        <v>5</v>
      </c>
      <c r="J5" s="11">
        <v>0</v>
      </c>
      <c r="K5" s="1"/>
      <c r="L5" s="10"/>
    </row>
    <row r="6" spans="1:12" ht="15.75" customHeight="1" x14ac:dyDescent="0.25">
      <c r="A6" s="1" t="s">
        <v>2</v>
      </c>
      <c r="C6" s="2">
        <v>356471</v>
      </c>
      <c r="E6" s="2">
        <v>406360</v>
      </c>
      <c r="I6" s="1" t="s">
        <v>7</v>
      </c>
      <c r="J6" s="11">
        <v>2E-3</v>
      </c>
      <c r="K6" s="1"/>
      <c r="L6" s="10"/>
    </row>
    <row r="7" spans="1:12" ht="15.75" customHeight="1" x14ac:dyDescent="0.25">
      <c r="A7" s="1" t="s">
        <v>30</v>
      </c>
      <c r="C7" s="2">
        <v>124112</v>
      </c>
      <c r="E7" s="2">
        <v>8292</v>
      </c>
      <c r="I7" s="1" t="s">
        <v>9</v>
      </c>
      <c r="J7" s="11">
        <v>0.27800000000000002</v>
      </c>
      <c r="K7" s="1"/>
      <c r="L7" s="10"/>
    </row>
    <row r="8" spans="1:12" ht="15.75" customHeight="1" x14ac:dyDescent="0.25">
      <c r="A8" s="1" t="s">
        <v>35</v>
      </c>
      <c r="C8" s="2">
        <v>31425</v>
      </c>
      <c r="E8" s="2">
        <v>39249</v>
      </c>
    </row>
    <row r="9" spans="1:12" ht="15.75" customHeight="1" x14ac:dyDescent="0.25">
      <c r="A9" s="1" t="s">
        <v>11</v>
      </c>
      <c r="C9" s="2">
        <v>96226</v>
      </c>
      <c r="E9" s="2">
        <v>106847</v>
      </c>
    </row>
    <row r="10" spans="1:12" ht="15.75" customHeight="1" x14ac:dyDescent="0.25">
      <c r="A10" s="1" t="s">
        <v>34</v>
      </c>
      <c r="C10" s="2">
        <v>84265</v>
      </c>
      <c r="E10" s="2">
        <v>90952</v>
      </c>
    </row>
    <row r="11" spans="1:12" ht="15.75" customHeight="1" x14ac:dyDescent="0.25">
      <c r="A11" s="4" t="s">
        <v>43</v>
      </c>
      <c r="C11" s="2">
        <v>932067</v>
      </c>
      <c r="E11" s="2">
        <v>943412</v>
      </c>
    </row>
    <row r="12" spans="1:12" ht="15.75" customHeight="1" x14ac:dyDescent="0.25">
      <c r="B12" s="1"/>
    </row>
    <row r="13" spans="1:12" ht="15.75" customHeight="1" x14ac:dyDescent="0.25">
      <c r="B13" s="1"/>
    </row>
    <row r="14" spans="1:12" ht="15.75" customHeight="1" x14ac:dyDescent="0.25">
      <c r="B14" s="1"/>
    </row>
    <row r="15" spans="1:12" ht="15.75" customHeight="1" x14ac:dyDescent="0.25">
      <c r="B15" s="1"/>
    </row>
    <row r="16" spans="1:12" ht="15.75" customHeight="1" x14ac:dyDescent="0.25">
      <c r="B16" s="1"/>
    </row>
    <row r="17" spans="1:7" ht="15.75" customHeight="1" x14ac:dyDescent="0.25">
      <c r="B17" s="1"/>
    </row>
    <row r="18" spans="1:7" ht="15.75" customHeight="1" x14ac:dyDescent="0.25">
      <c r="B18" s="1"/>
    </row>
    <row r="19" spans="1:7" ht="15.75" customHeight="1" x14ac:dyDescent="0.25">
      <c r="A19" s="1"/>
    </row>
    <row r="20" spans="1:7" ht="15.75" customHeight="1" x14ac:dyDescent="0.25">
      <c r="C20" s="1"/>
      <c r="E20" s="1"/>
      <c r="G20" s="1"/>
    </row>
    <row r="22" spans="1:7" ht="12.5" x14ac:dyDescent="0.25">
      <c r="A22" s="1"/>
      <c r="C22" s="1"/>
      <c r="E22" s="1"/>
      <c r="G22" s="1"/>
    </row>
    <row r="23" spans="1:7" ht="12.5" x14ac:dyDescent="0.25">
      <c r="A23" s="1"/>
      <c r="C23" s="1"/>
      <c r="E23" s="1"/>
      <c r="G23" s="1"/>
    </row>
    <row r="24" spans="1:7" ht="12.5" x14ac:dyDescent="0.25">
      <c r="A24" s="1"/>
      <c r="C24" s="1"/>
      <c r="E24" s="1"/>
      <c r="G24" s="1"/>
    </row>
    <row r="25" spans="1:7" ht="12.5" x14ac:dyDescent="0.25">
      <c r="A25" s="1"/>
      <c r="C25" s="2"/>
      <c r="E25" s="2"/>
      <c r="G25" s="1"/>
    </row>
    <row r="26" spans="1:7" ht="12.5" x14ac:dyDescent="0.25">
      <c r="A26" s="1"/>
      <c r="C26" s="1"/>
      <c r="E26" s="1"/>
      <c r="G26" s="1"/>
    </row>
    <row r="27" spans="1:7" ht="12.5" x14ac:dyDescent="0.25">
      <c r="A27" s="1"/>
      <c r="C27" s="1"/>
      <c r="E27" s="1"/>
    </row>
  </sheetData>
  <sortState xmlns:xlrd2="http://schemas.microsoft.com/office/spreadsheetml/2017/richdata2" ref="A4:E10">
    <sortCondition ref="A4:A1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ALL - Skoda</vt:lpstr>
      <vt:lpstr>2020</vt:lpstr>
      <vt:lpstr>2019</vt:lpstr>
      <vt:lpstr>2018</vt:lpstr>
      <vt:lpstr>2017</vt:lpstr>
      <vt:lpstr>2016</vt:lpstr>
      <vt:lpstr>2015</vt:lpstr>
      <vt:lpstr>2014</vt:lpstr>
      <vt:lpstr>2013</vt:lpstr>
      <vt:lpstr>2012</vt:lpstr>
      <vt:lpstr>2011</vt:lpstr>
      <vt:lpstr>2020 (2)</vt:lpstr>
      <vt:lpstr>2019 (2)</vt:lpstr>
      <vt:lpstr>2018 (2)</vt:lpstr>
      <vt:lpstr>2017 (2)</vt:lpstr>
      <vt:lpstr>2016 (2)</vt:lpstr>
      <vt:lpstr>2015 (2)</vt:lpstr>
      <vt:lpstr>2014 (2)</vt:lpstr>
      <vt:lpstr>2013 (2)</vt:lpstr>
      <vt:lpstr>2012 (2)</vt:lpstr>
      <vt:lpstr>2011 (2)</vt:lpstr>
      <vt:lpstr>Sheet11</vt:lpstr>
      <vt:lpstr>2020 (3)</vt:lpstr>
      <vt:lpstr>2019 (3)</vt:lpstr>
      <vt:lpstr>2018 (3)</vt:lpstr>
      <vt:lpstr>2017 (3)</vt:lpstr>
      <vt:lpstr>2016 (3)</vt:lpstr>
      <vt:lpstr>2015 (3)</vt:lpstr>
      <vt:lpstr>2014 (3)</vt:lpstr>
      <vt:lpstr>2013 (3)</vt:lpstr>
      <vt:lpstr>2012 (3)</vt:lpstr>
      <vt:lpstr>2011 (3)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</cp:lastModifiedBy>
  <dcterms:modified xsi:type="dcterms:W3CDTF">2021-05-01T13:43:55Z</dcterms:modified>
</cp:coreProperties>
</file>