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 activeTab="2"/>
  </bookViews>
  <sheets>
    <sheet name="WorldBank" sheetId="1" r:id="rId1"/>
    <sheet name="CDIAC" sheetId="3" r:id="rId2"/>
    <sheet name="Mapping" sheetId="2" r:id="rId3"/>
    <sheet name="CDIACvsWB" sheetId="4" r:id="rId4"/>
  </sheets>
  <calcPr calcId="145621"/>
</workbook>
</file>

<file path=xl/calcChain.xml><?xml version="1.0" encoding="utf-8"?>
<calcChain xmlns="http://schemas.openxmlformats.org/spreadsheetml/2006/main">
  <c r="AD22" i="2" l="1"/>
  <c r="AE22" i="2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F9" i="2" l="1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8" i="2"/>
  <c r="F7" i="2"/>
  <c r="F6" i="2"/>
  <c r="F5" i="2"/>
  <c r="AV6" i="3"/>
  <c r="BD6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1" i="3"/>
  <c r="AV72" i="3"/>
  <c r="AV73" i="3"/>
  <c r="AV74" i="3"/>
  <c r="AV75" i="3"/>
  <c r="AV76" i="3"/>
  <c r="AV77" i="3"/>
  <c r="AV78" i="3"/>
  <c r="AV79" i="3"/>
  <c r="AV80" i="3"/>
  <c r="AV81" i="3"/>
  <c r="AV82" i="3"/>
  <c r="AV83" i="3"/>
  <c r="AV84" i="3"/>
  <c r="AV85" i="3"/>
  <c r="AV86" i="3"/>
  <c r="AV87" i="3"/>
  <c r="AV88" i="3"/>
  <c r="AV89" i="3"/>
  <c r="AV90" i="3"/>
  <c r="AV91" i="3"/>
  <c r="AV92" i="3"/>
  <c r="AV93" i="3"/>
  <c r="AV94" i="3"/>
  <c r="AV95" i="3"/>
  <c r="AV96" i="3"/>
  <c r="AV97" i="3"/>
  <c r="AV98" i="3"/>
  <c r="AV99" i="3"/>
  <c r="AV100" i="3"/>
  <c r="AV101" i="3"/>
  <c r="AV102" i="3"/>
  <c r="AV103" i="3"/>
  <c r="AV104" i="3"/>
  <c r="AV105" i="3"/>
  <c r="AV106" i="3"/>
  <c r="AV107" i="3"/>
  <c r="AV108" i="3"/>
  <c r="AV109" i="3"/>
  <c r="AV110" i="3"/>
  <c r="AV111" i="3"/>
  <c r="AV112" i="3"/>
  <c r="AV113" i="3"/>
  <c r="AV114" i="3"/>
  <c r="AV115" i="3"/>
  <c r="AV116" i="3"/>
  <c r="AV117" i="3"/>
  <c r="AV118" i="3"/>
  <c r="AV119" i="3"/>
  <c r="AV120" i="3"/>
  <c r="AV121" i="3"/>
  <c r="AV122" i="3"/>
  <c r="AV123" i="3"/>
  <c r="AV124" i="3"/>
  <c r="AV125" i="3"/>
  <c r="AV126" i="3"/>
  <c r="AV127" i="3"/>
  <c r="AV128" i="3"/>
  <c r="AV129" i="3"/>
  <c r="AV130" i="3"/>
  <c r="AV131" i="3"/>
  <c r="AV132" i="3"/>
  <c r="AV133" i="3"/>
  <c r="AV134" i="3"/>
  <c r="AV135" i="3"/>
  <c r="AV136" i="3"/>
  <c r="AV137" i="3"/>
  <c r="AV138" i="3"/>
  <c r="AV139" i="3"/>
  <c r="AV140" i="3"/>
  <c r="AV141" i="3"/>
  <c r="AV142" i="3"/>
  <c r="AV143" i="3"/>
  <c r="AV144" i="3"/>
  <c r="AV145" i="3"/>
  <c r="AV146" i="3"/>
  <c r="AV147" i="3"/>
  <c r="AV148" i="3"/>
  <c r="AV149" i="3"/>
  <c r="AV150" i="3"/>
  <c r="AV151" i="3"/>
  <c r="AV152" i="3"/>
  <c r="AV153" i="3"/>
  <c r="AV154" i="3"/>
  <c r="AV155" i="3"/>
  <c r="AV156" i="3"/>
  <c r="AV157" i="3"/>
  <c r="AV158" i="3"/>
  <c r="AV159" i="3"/>
  <c r="AV160" i="3"/>
  <c r="AV161" i="3"/>
  <c r="AV162" i="3"/>
  <c r="AV163" i="3"/>
  <c r="AV164" i="3"/>
  <c r="AV165" i="3"/>
  <c r="AV166" i="3"/>
  <c r="AV167" i="3"/>
  <c r="AV168" i="3"/>
  <c r="AV169" i="3"/>
  <c r="AV170" i="3"/>
  <c r="AV171" i="3"/>
  <c r="AV172" i="3"/>
  <c r="AV173" i="3"/>
  <c r="AV174" i="3"/>
  <c r="AV175" i="3"/>
  <c r="AV176" i="3"/>
  <c r="AV177" i="3"/>
  <c r="AV178" i="3"/>
  <c r="AV179" i="3"/>
  <c r="AV180" i="3"/>
  <c r="AV181" i="3"/>
  <c r="AV182" i="3"/>
  <c r="AV183" i="3"/>
  <c r="AV184" i="3"/>
  <c r="AV185" i="3"/>
  <c r="AV186" i="3"/>
  <c r="AV187" i="3"/>
  <c r="AV188" i="3"/>
  <c r="AV189" i="3"/>
  <c r="AV190" i="3"/>
  <c r="AV191" i="3"/>
  <c r="AV192" i="3"/>
  <c r="AV193" i="3"/>
  <c r="AV194" i="3"/>
  <c r="AV195" i="3"/>
  <c r="AV196" i="3"/>
  <c r="AV197" i="3"/>
  <c r="AV198" i="3"/>
  <c r="AV199" i="3"/>
  <c r="AV200" i="3"/>
  <c r="AV201" i="3"/>
  <c r="AV202" i="3"/>
  <c r="AV203" i="3"/>
  <c r="AV204" i="3"/>
  <c r="AV205" i="3"/>
  <c r="AV206" i="3"/>
  <c r="AV207" i="3"/>
  <c r="AV208" i="3"/>
  <c r="AV209" i="3"/>
  <c r="AV210" i="3"/>
  <c r="AV211" i="3"/>
  <c r="AV212" i="3"/>
  <c r="AV213" i="3"/>
  <c r="AV214" i="3"/>
  <c r="AV215" i="3"/>
  <c r="AV216" i="3"/>
  <c r="AV217" i="3"/>
  <c r="AV218" i="3"/>
  <c r="AV219" i="3"/>
  <c r="AV220" i="3"/>
  <c r="AV221" i="3"/>
  <c r="AV222" i="3"/>
  <c r="AV223" i="3"/>
  <c r="AV224" i="3"/>
  <c r="AV225" i="3"/>
  <c r="AV226" i="3"/>
  <c r="AV227" i="3"/>
  <c r="AV228" i="3"/>
  <c r="AV229" i="3"/>
  <c r="AV230" i="3"/>
  <c r="AV231" i="3"/>
  <c r="AV232" i="3"/>
  <c r="AV233" i="3"/>
  <c r="AV234" i="3"/>
  <c r="AV235" i="3"/>
  <c r="AV236" i="3"/>
  <c r="AV237" i="3"/>
  <c r="AV238" i="3"/>
  <c r="AV239" i="3"/>
  <c r="AV240" i="3"/>
  <c r="AV241" i="3"/>
  <c r="AV242" i="3"/>
  <c r="AV243" i="3"/>
  <c r="AV244" i="3"/>
  <c r="AV245" i="3"/>
  <c r="AV246" i="3"/>
  <c r="AX249" i="3" l="1"/>
  <c r="BE249" i="3"/>
  <c r="BA249" i="3"/>
  <c r="AR246" i="3"/>
  <c r="AR245" i="3"/>
  <c r="AR244" i="3"/>
  <c r="AR243" i="3"/>
  <c r="AR242" i="3"/>
  <c r="AR241" i="3"/>
  <c r="AR240" i="3"/>
  <c r="AR239" i="3"/>
  <c r="AR238" i="3"/>
  <c r="AR237" i="3"/>
  <c r="AR236" i="3"/>
  <c r="AR235" i="3"/>
  <c r="AR234" i="3"/>
  <c r="AR233" i="3"/>
  <c r="AR232" i="3"/>
  <c r="AR231" i="3"/>
  <c r="AR230" i="3"/>
  <c r="AR229" i="3"/>
  <c r="AR228" i="3"/>
  <c r="AR227" i="3"/>
  <c r="AR226" i="3"/>
  <c r="AR225" i="3"/>
  <c r="AR224" i="3"/>
  <c r="AR223" i="3"/>
  <c r="AR222" i="3"/>
  <c r="AR221" i="3"/>
  <c r="AR220" i="3"/>
  <c r="AR219" i="3"/>
  <c r="AR218" i="3"/>
  <c r="AR217" i="3"/>
  <c r="AR216" i="3"/>
  <c r="AR215" i="3"/>
  <c r="AR214" i="3"/>
  <c r="AR213" i="3"/>
  <c r="AR212" i="3"/>
  <c r="AR211" i="3"/>
  <c r="AR210" i="3"/>
  <c r="AR209" i="3"/>
  <c r="AR208" i="3"/>
  <c r="AR207" i="3"/>
  <c r="AR206" i="3"/>
  <c r="AR205" i="3"/>
  <c r="AR204" i="3"/>
  <c r="AR203" i="3"/>
  <c r="AR202" i="3"/>
  <c r="AR201" i="3"/>
  <c r="AR200" i="3"/>
  <c r="AR199" i="3"/>
  <c r="AR198" i="3"/>
  <c r="AR197" i="3"/>
  <c r="AR196" i="3"/>
  <c r="AR195" i="3"/>
  <c r="AR194" i="3"/>
  <c r="AR193" i="3"/>
  <c r="AR192" i="3"/>
  <c r="AR191" i="3"/>
  <c r="AR190" i="3"/>
  <c r="AR189" i="3"/>
  <c r="AR188" i="3"/>
  <c r="AR187" i="3"/>
  <c r="AR186" i="3"/>
  <c r="AR185" i="3"/>
  <c r="AR184" i="3"/>
  <c r="AR183" i="3"/>
  <c r="AR182" i="3"/>
  <c r="AR181" i="3"/>
  <c r="AR180" i="3"/>
  <c r="AR179" i="3"/>
  <c r="AR178" i="3"/>
  <c r="AR177" i="3"/>
  <c r="AR176" i="3"/>
  <c r="AR175" i="3"/>
  <c r="AR174" i="3"/>
  <c r="AR173" i="3"/>
  <c r="AR172" i="3"/>
  <c r="AR171" i="3"/>
  <c r="AR170" i="3"/>
  <c r="AR169" i="3"/>
  <c r="AR168" i="3"/>
  <c r="AR167" i="3"/>
  <c r="AR166" i="3"/>
  <c r="AR165" i="3"/>
  <c r="AR164" i="3"/>
  <c r="AR163" i="3"/>
  <c r="AR162" i="3"/>
  <c r="AR161" i="3"/>
  <c r="AR160" i="3"/>
  <c r="AR159" i="3"/>
  <c r="AR158" i="3"/>
  <c r="AR157" i="3"/>
  <c r="AR156" i="3"/>
  <c r="AR155" i="3"/>
  <c r="AR154" i="3"/>
  <c r="AR153" i="3"/>
  <c r="AR152" i="3"/>
  <c r="AR151" i="3"/>
  <c r="AR150" i="3"/>
  <c r="AR149" i="3"/>
  <c r="AR148" i="3"/>
  <c r="AR147" i="3"/>
  <c r="AR146" i="3"/>
  <c r="AR145" i="3"/>
  <c r="AR144" i="3"/>
  <c r="AR143" i="3"/>
  <c r="AR142" i="3"/>
  <c r="AR141" i="3"/>
  <c r="AR140" i="3"/>
  <c r="AR139" i="3"/>
  <c r="AR138" i="3"/>
  <c r="AR137" i="3"/>
  <c r="AR136" i="3"/>
  <c r="AR135" i="3"/>
  <c r="AR134" i="3"/>
  <c r="AR133" i="3"/>
  <c r="AR132" i="3"/>
  <c r="AR131" i="3"/>
  <c r="AR130" i="3"/>
  <c r="AR129" i="3"/>
  <c r="AR128" i="3"/>
  <c r="AR127" i="3"/>
  <c r="AR126" i="3"/>
  <c r="AR125" i="3"/>
  <c r="AR124" i="3"/>
  <c r="AR123" i="3"/>
  <c r="AR122" i="3"/>
  <c r="AR121" i="3"/>
  <c r="AR120" i="3"/>
  <c r="AR119" i="3"/>
  <c r="AR118" i="3"/>
  <c r="AR117" i="3"/>
  <c r="AR116" i="3"/>
  <c r="AR115" i="3"/>
  <c r="AR114" i="3"/>
  <c r="AR113" i="3"/>
  <c r="AR112" i="3"/>
  <c r="AR111" i="3"/>
  <c r="AR110" i="3"/>
  <c r="AR109" i="3"/>
  <c r="AR108" i="3"/>
  <c r="AR107" i="3"/>
  <c r="AR106" i="3"/>
  <c r="AR105" i="3"/>
  <c r="AR104" i="3"/>
  <c r="AR103" i="3"/>
  <c r="AR102" i="3"/>
  <c r="AR101" i="3"/>
  <c r="AR100" i="3"/>
  <c r="AR99" i="3"/>
  <c r="AR98" i="3"/>
  <c r="AR97" i="3"/>
  <c r="AR96" i="3"/>
  <c r="AR95" i="3"/>
  <c r="AR94" i="3"/>
  <c r="AR93" i="3"/>
  <c r="AR92" i="3"/>
  <c r="AR91" i="3"/>
  <c r="AR90" i="3"/>
  <c r="AR89" i="3"/>
  <c r="AR88" i="3"/>
  <c r="AR87" i="3"/>
  <c r="AR86" i="3"/>
  <c r="AR85" i="3"/>
  <c r="AR84" i="3"/>
  <c r="AR83" i="3"/>
  <c r="AR82" i="3"/>
  <c r="AR81" i="3"/>
  <c r="AR80" i="3"/>
  <c r="AR79" i="3"/>
  <c r="AR78" i="3"/>
  <c r="AR77" i="3"/>
  <c r="AR76" i="3"/>
  <c r="AR75" i="3"/>
  <c r="AR74" i="3"/>
  <c r="AR73" i="3"/>
  <c r="AR72" i="3"/>
  <c r="AR71" i="3"/>
  <c r="AR70" i="3"/>
  <c r="AR69" i="3"/>
  <c r="AR68" i="3"/>
  <c r="AR67" i="3"/>
  <c r="AR66" i="3"/>
  <c r="AR65" i="3"/>
  <c r="AR64" i="3"/>
  <c r="AR63" i="3"/>
  <c r="AR62" i="3"/>
  <c r="AR61" i="3"/>
  <c r="AR60" i="3"/>
  <c r="AR59" i="3"/>
  <c r="AR58" i="3"/>
  <c r="AR57" i="3"/>
  <c r="AR56" i="3"/>
  <c r="AR55" i="3"/>
  <c r="AR54" i="3"/>
  <c r="AR53" i="3"/>
  <c r="AR52" i="3"/>
  <c r="AR51" i="3"/>
  <c r="AR50" i="3"/>
  <c r="AR49" i="3"/>
  <c r="AR48" i="3"/>
  <c r="AR47" i="3"/>
  <c r="AR46" i="3"/>
  <c r="AR45" i="3"/>
  <c r="AR44" i="3"/>
  <c r="AR43" i="3"/>
  <c r="AR42" i="3"/>
  <c r="AR41" i="3"/>
  <c r="AR40" i="3"/>
  <c r="AR39" i="3"/>
  <c r="AR38" i="3"/>
  <c r="AR37" i="3"/>
  <c r="AR36" i="3"/>
  <c r="AR35" i="3"/>
  <c r="AR34" i="3"/>
  <c r="AR33" i="3"/>
  <c r="AR32" i="3"/>
  <c r="AR31" i="3"/>
  <c r="AR30" i="3"/>
  <c r="AR29" i="3"/>
  <c r="AR28" i="3"/>
  <c r="AR27" i="3"/>
  <c r="AR26" i="3"/>
  <c r="AR25" i="3"/>
  <c r="AR24" i="3"/>
  <c r="AR23" i="3"/>
  <c r="AR22" i="3"/>
  <c r="AR21" i="3"/>
  <c r="AR20" i="3"/>
  <c r="AR19" i="3"/>
  <c r="AR18" i="3"/>
  <c r="AR17" i="3"/>
  <c r="AR16" i="3"/>
  <c r="AR15" i="3"/>
  <c r="AR14" i="3"/>
  <c r="AR13" i="3"/>
  <c r="AR12" i="3"/>
  <c r="AR11" i="3"/>
  <c r="AR10" i="3"/>
  <c r="AR9" i="3"/>
  <c r="AR8" i="3"/>
  <c r="AR7" i="3"/>
  <c r="AR6" i="3"/>
  <c r="AT221" i="3"/>
  <c r="AT211" i="3"/>
  <c r="AT209" i="3"/>
  <c r="AT205" i="3"/>
  <c r="AT199" i="3"/>
  <c r="AT191" i="3"/>
  <c r="AT179" i="3"/>
  <c r="AT165" i="3"/>
  <c r="AT147" i="3"/>
  <c r="AT146" i="3"/>
  <c r="AT145" i="3"/>
  <c r="AT130" i="3"/>
  <c r="AT129" i="3"/>
  <c r="AT119" i="3"/>
  <c r="AT118" i="3"/>
  <c r="AT117" i="3"/>
  <c r="AT105" i="3"/>
  <c r="AT93" i="3"/>
  <c r="AT79" i="3"/>
  <c r="AT58" i="3"/>
  <c r="AT52" i="3"/>
  <c r="AT45" i="3"/>
  <c r="AT41" i="3"/>
  <c r="AT30" i="3"/>
  <c r="AT9" i="3"/>
  <c r="BD7" i="3" l="1"/>
  <c r="BD8" i="3"/>
  <c r="BD9" i="3"/>
  <c r="BD10" i="3"/>
  <c r="BD11" i="3"/>
  <c r="BD12" i="3"/>
  <c r="BD13" i="3"/>
  <c r="BD14" i="3"/>
  <c r="BD15" i="3"/>
  <c r="BD16" i="3"/>
  <c r="BD17" i="3"/>
  <c r="BD18" i="3"/>
  <c r="BD19" i="3"/>
  <c r="BD20" i="3"/>
  <c r="BD21" i="3"/>
  <c r="BD22" i="3"/>
  <c r="BD23" i="3"/>
  <c r="BD24" i="3"/>
  <c r="BD25" i="3"/>
  <c r="BD26" i="3"/>
  <c r="BD27" i="3"/>
  <c r="BD28" i="3"/>
  <c r="BD29" i="3"/>
  <c r="BD30" i="3"/>
  <c r="BD31" i="3"/>
  <c r="BD32" i="3"/>
  <c r="BD33" i="3"/>
  <c r="BD34" i="3"/>
  <c r="BD35" i="3"/>
  <c r="BD36" i="3"/>
  <c r="BD37" i="3"/>
  <c r="BD38" i="3"/>
  <c r="BD39" i="3"/>
  <c r="BD40" i="3"/>
  <c r="BD41" i="3"/>
  <c r="BD42" i="3"/>
  <c r="BD43" i="3"/>
  <c r="BD44" i="3"/>
  <c r="BD45" i="3"/>
  <c r="BD46" i="3"/>
  <c r="BD47" i="3"/>
  <c r="BD48" i="3"/>
  <c r="BD49" i="3"/>
  <c r="BD50" i="3"/>
  <c r="BD51" i="3"/>
  <c r="BD52" i="3"/>
  <c r="BD53" i="3"/>
  <c r="BD54" i="3"/>
  <c r="BD55" i="3"/>
  <c r="BD56" i="3"/>
  <c r="BD57" i="3"/>
  <c r="BD58" i="3"/>
  <c r="BD59" i="3"/>
  <c r="BD60" i="3"/>
  <c r="BD61" i="3"/>
  <c r="BD62" i="3"/>
  <c r="BD63" i="3"/>
  <c r="BD64" i="3"/>
  <c r="BD65" i="3"/>
  <c r="BD66" i="3"/>
  <c r="BD67" i="3"/>
  <c r="BD68" i="3"/>
  <c r="BD69" i="3"/>
  <c r="BD70" i="3"/>
  <c r="BD71" i="3"/>
  <c r="BD72" i="3"/>
  <c r="BD73" i="3"/>
  <c r="BD74" i="3"/>
  <c r="BD75" i="3"/>
  <c r="BD76" i="3"/>
  <c r="BD77" i="3"/>
  <c r="BD78" i="3"/>
  <c r="BD79" i="3"/>
  <c r="BD80" i="3"/>
  <c r="BD81" i="3"/>
  <c r="BD82" i="3"/>
  <c r="BD83" i="3"/>
  <c r="BD84" i="3"/>
  <c r="BD85" i="3"/>
  <c r="BD86" i="3"/>
  <c r="BD87" i="3"/>
  <c r="BD88" i="3"/>
  <c r="BD89" i="3"/>
  <c r="BD90" i="3"/>
  <c r="BD91" i="3"/>
  <c r="BD92" i="3"/>
  <c r="BD93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D125" i="3"/>
  <c r="BD126" i="3"/>
  <c r="BD127" i="3"/>
  <c r="BD128" i="3"/>
  <c r="BD129" i="3"/>
  <c r="BD130" i="3"/>
  <c r="BD131" i="3"/>
  <c r="BD132" i="3"/>
  <c r="BD133" i="3"/>
  <c r="BD134" i="3"/>
  <c r="BD135" i="3"/>
  <c r="BD136" i="3"/>
  <c r="BD137" i="3"/>
  <c r="BD138" i="3"/>
  <c r="BD139" i="3"/>
  <c r="BD140" i="3"/>
  <c r="BD141" i="3"/>
  <c r="BD142" i="3"/>
  <c r="BD143" i="3"/>
  <c r="BD144" i="3"/>
  <c r="BD145" i="3"/>
  <c r="BD146" i="3"/>
  <c r="BD147" i="3"/>
  <c r="BD148" i="3"/>
  <c r="BD149" i="3"/>
  <c r="BD150" i="3"/>
  <c r="BD151" i="3"/>
  <c r="BD152" i="3"/>
  <c r="BD153" i="3"/>
  <c r="BD154" i="3"/>
  <c r="BD155" i="3"/>
  <c r="BD156" i="3"/>
  <c r="BD157" i="3"/>
  <c r="BD158" i="3"/>
  <c r="BD159" i="3"/>
  <c r="BD160" i="3"/>
  <c r="BD161" i="3"/>
  <c r="BD162" i="3"/>
  <c r="BD163" i="3"/>
  <c r="BD164" i="3"/>
  <c r="BD165" i="3"/>
  <c r="BD166" i="3"/>
  <c r="BD167" i="3"/>
  <c r="BD168" i="3"/>
  <c r="BD169" i="3"/>
  <c r="BD170" i="3"/>
  <c r="BD171" i="3"/>
  <c r="BD172" i="3"/>
  <c r="BD173" i="3"/>
  <c r="BD174" i="3"/>
  <c r="BD175" i="3"/>
  <c r="BD176" i="3"/>
  <c r="BD177" i="3"/>
  <c r="BD178" i="3"/>
  <c r="BD179" i="3"/>
  <c r="BD180" i="3"/>
  <c r="BD181" i="3"/>
  <c r="BD182" i="3"/>
  <c r="BD183" i="3"/>
  <c r="BD184" i="3"/>
  <c r="BD185" i="3"/>
  <c r="BD186" i="3"/>
  <c r="BD187" i="3"/>
  <c r="BD188" i="3"/>
  <c r="BD189" i="3"/>
  <c r="BD190" i="3"/>
  <c r="BD191" i="3"/>
  <c r="BD192" i="3"/>
  <c r="BD193" i="3"/>
  <c r="BD194" i="3"/>
  <c r="BD195" i="3"/>
  <c r="BD196" i="3"/>
  <c r="BD197" i="3"/>
  <c r="BD198" i="3"/>
  <c r="BD199" i="3"/>
  <c r="BD200" i="3"/>
  <c r="BD201" i="3"/>
  <c r="BD202" i="3"/>
  <c r="BD203" i="3"/>
  <c r="BD204" i="3"/>
  <c r="BD205" i="3"/>
  <c r="BD206" i="3"/>
  <c r="BD207" i="3"/>
  <c r="BD208" i="3"/>
  <c r="BD209" i="3"/>
  <c r="BD210" i="3"/>
  <c r="BD211" i="3"/>
  <c r="BD212" i="3"/>
  <c r="BD213" i="3"/>
  <c r="BD214" i="3"/>
  <c r="BD215" i="3"/>
  <c r="BD216" i="3"/>
  <c r="BD217" i="3"/>
  <c r="BD218" i="3"/>
  <c r="BD219" i="3"/>
  <c r="BD220" i="3"/>
  <c r="BD221" i="3"/>
  <c r="BD222" i="3"/>
  <c r="BD223" i="3"/>
  <c r="BD224" i="3"/>
  <c r="BD225" i="3"/>
  <c r="BD226" i="3"/>
  <c r="BD227" i="3"/>
  <c r="BD228" i="3"/>
  <c r="BD229" i="3"/>
  <c r="BD230" i="3"/>
  <c r="BD231" i="3"/>
  <c r="BD232" i="3"/>
  <c r="BD233" i="3"/>
  <c r="BD234" i="3"/>
  <c r="BD235" i="3"/>
  <c r="BD236" i="3"/>
  <c r="BD237" i="3"/>
  <c r="BD238" i="3"/>
  <c r="BD239" i="3"/>
  <c r="BD240" i="3"/>
  <c r="BD241" i="3"/>
  <c r="BD242" i="3"/>
  <c r="BD243" i="3"/>
  <c r="BD244" i="3"/>
  <c r="BD245" i="3"/>
  <c r="BD246" i="3"/>
  <c r="AP250" i="3"/>
  <c r="BA252" i="3"/>
  <c r="AE221" i="3"/>
  <c r="AD221" i="3"/>
  <c r="AE211" i="3"/>
  <c r="AD211" i="3"/>
  <c r="AE209" i="3"/>
  <c r="AD209" i="3"/>
  <c r="AE205" i="3"/>
  <c r="AD205" i="3"/>
  <c r="AE199" i="3"/>
  <c r="AD199" i="3"/>
  <c r="AE191" i="3"/>
  <c r="AD191" i="3"/>
  <c r="AE179" i="3"/>
  <c r="AD179" i="3"/>
  <c r="AE165" i="3"/>
  <c r="AD165" i="3"/>
  <c r="AE147" i="3"/>
  <c r="AD147" i="3"/>
  <c r="AE146" i="3"/>
  <c r="AD146" i="3"/>
  <c r="AE145" i="3"/>
  <c r="AD145" i="3"/>
  <c r="AE130" i="3"/>
  <c r="AD130" i="3"/>
  <c r="AE129" i="3"/>
  <c r="AD129" i="3"/>
  <c r="AE119" i="3"/>
  <c r="AD119" i="3"/>
  <c r="AE118" i="3"/>
  <c r="AD118" i="3"/>
  <c r="AE117" i="3"/>
  <c r="AD117" i="3"/>
  <c r="AE105" i="3"/>
  <c r="AD105" i="3"/>
  <c r="AE93" i="3"/>
  <c r="AD93" i="3"/>
  <c r="AE79" i="3"/>
  <c r="AD79" i="3"/>
  <c r="AE58" i="3"/>
  <c r="AD58" i="3"/>
  <c r="AE52" i="3"/>
  <c r="AD52" i="3"/>
  <c r="AE45" i="3"/>
  <c r="AD45" i="3"/>
  <c r="AE41" i="3"/>
  <c r="AD41" i="3"/>
  <c r="AE30" i="3"/>
  <c r="AD30" i="3"/>
  <c r="AE9" i="3"/>
  <c r="AD9" i="3"/>
  <c r="AM6" i="3"/>
  <c r="AN6" i="3" s="1"/>
  <c r="AO6" i="3" l="1"/>
  <c r="AP6" i="3" s="1"/>
  <c r="AW6" i="3"/>
  <c r="AM246" i="3"/>
  <c r="AN246" i="3" s="1"/>
  <c r="AO246" i="3" s="1"/>
  <c r="AM245" i="3"/>
  <c r="AN245" i="3" s="1"/>
  <c r="AO245" i="3" s="1"/>
  <c r="AM244" i="3"/>
  <c r="AN244" i="3" s="1"/>
  <c r="AO244" i="3" s="1"/>
  <c r="AM243" i="3"/>
  <c r="AN243" i="3" s="1"/>
  <c r="AO243" i="3" s="1"/>
  <c r="AM242" i="3"/>
  <c r="AN242" i="3" s="1"/>
  <c r="AO242" i="3" s="1"/>
  <c r="AM241" i="3"/>
  <c r="AN241" i="3" s="1"/>
  <c r="AO241" i="3" s="1"/>
  <c r="AM240" i="3"/>
  <c r="AN240" i="3" s="1"/>
  <c r="AO240" i="3" s="1"/>
  <c r="AM239" i="3"/>
  <c r="AN239" i="3" s="1"/>
  <c r="AO239" i="3" s="1"/>
  <c r="AM238" i="3"/>
  <c r="AN238" i="3" s="1"/>
  <c r="AO238" i="3" s="1"/>
  <c r="AM237" i="3"/>
  <c r="AN237" i="3" s="1"/>
  <c r="AO237" i="3" s="1"/>
  <c r="AM236" i="3"/>
  <c r="AN236" i="3" s="1"/>
  <c r="AO236" i="3" s="1"/>
  <c r="AM235" i="3"/>
  <c r="AN235" i="3" s="1"/>
  <c r="AO235" i="3" s="1"/>
  <c r="AM234" i="3"/>
  <c r="AN234" i="3" s="1"/>
  <c r="AO234" i="3" s="1"/>
  <c r="AM233" i="3"/>
  <c r="AN233" i="3" s="1"/>
  <c r="AO233" i="3" s="1"/>
  <c r="AM232" i="3"/>
  <c r="AN232" i="3" s="1"/>
  <c r="AO232" i="3" s="1"/>
  <c r="AM231" i="3"/>
  <c r="AN231" i="3" s="1"/>
  <c r="AO231" i="3" s="1"/>
  <c r="AM230" i="3"/>
  <c r="AN230" i="3" s="1"/>
  <c r="AO230" i="3" s="1"/>
  <c r="AM229" i="3"/>
  <c r="AN229" i="3" s="1"/>
  <c r="AO229" i="3" s="1"/>
  <c r="AM228" i="3"/>
  <c r="AN228" i="3" s="1"/>
  <c r="AO228" i="3" s="1"/>
  <c r="AM227" i="3"/>
  <c r="AN227" i="3" s="1"/>
  <c r="AO227" i="3" s="1"/>
  <c r="AM226" i="3"/>
  <c r="AN226" i="3" s="1"/>
  <c r="AO226" i="3" s="1"/>
  <c r="AM225" i="3"/>
  <c r="AN225" i="3" s="1"/>
  <c r="AO225" i="3" s="1"/>
  <c r="AM224" i="3"/>
  <c r="AN224" i="3" s="1"/>
  <c r="AO224" i="3" s="1"/>
  <c r="AM223" i="3"/>
  <c r="AN223" i="3" s="1"/>
  <c r="AO223" i="3" s="1"/>
  <c r="AM222" i="3"/>
  <c r="AN222" i="3" s="1"/>
  <c r="AO222" i="3" s="1"/>
  <c r="AM221" i="3"/>
  <c r="AN221" i="3" s="1"/>
  <c r="AO221" i="3" s="1"/>
  <c r="AM220" i="3"/>
  <c r="AN220" i="3" s="1"/>
  <c r="AO220" i="3" s="1"/>
  <c r="AM219" i="3"/>
  <c r="AN219" i="3" s="1"/>
  <c r="AO219" i="3" s="1"/>
  <c r="AM218" i="3"/>
  <c r="AN218" i="3" s="1"/>
  <c r="AO218" i="3" s="1"/>
  <c r="AM217" i="3"/>
  <c r="AN217" i="3" s="1"/>
  <c r="AO217" i="3" s="1"/>
  <c r="AM216" i="3"/>
  <c r="AN216" i="3" s="1"/>
  <c r="AO216" i="3" s="1"/>
  <c r="AM215" i="3"/>
  <c r="AN215" i="3" s="1"/>
  <c r="AO215" i="3" s="1"/>
  <c r="AM214" i="3"/>
  <c r="AN214" i="3" s="1"/>
  <c r="AO214" i="3" s="1"/>
  <c r="AM213" i="3"/>
  <c r="AN213" i="3" s="1"/>
  <c r="AO213" i="3" s="1"/>
  <c r="AM212" i="3"/>
  <c r="AN212" i="3" s="1"/>
  <c r="AO212" i="3" s="1"/>
  <c r="AM211" i="3"/>
  <c r="AN211" i="3" s="1"/>
  <c r="AO211" i="3" s="1"/>
  <c r="AM210" i="3"/>
  <c r="AN210" i="3" s="1"/>
  <c r="AO210" i="3" s="1"/>
  <c r="AM209" i="3"/>
  <c r="AN209" i="3" s="1"/>
  <c r="AO209" i="3" s="1"/>
  <c r="AM208" i="3"/>
  <c r="AN208" i="3" s="1"/>
  <c r="AO208" i="3" s="1"/>
  <c r="AM207" i="3"/>
  <c r="AN207" i="3" s="1"/>
  <c r="AO207" i="3" s="1"/>
  <c r="AM206" i="3"/>
  <c r="AN206" i="3" s="1"/>
  <c r="AO206" i="3" s="1"/>
  <c r="AM205" i="3"/>
  <c r="AN205" i="3" s="1"/>
  <c r="AO205" i="3" s="1"/>
  <c r="AM204" i="3"/>
  <c r="AN204" i="3" s="1"/>
  <c r="AO204" i="3" s="1"/>
  <c r="AM203" i="3"/>
  <c r="AN203" i="3" s="1"/>
  <c r="AO203" i="3" s="1"/>
  <c r="AM202" i="3"/>
  <c r="AN202" i="3" s="1"/>
  <c r="AO202" i="3" s="1"/>
  <c r="AM201" i="3"/>
  <c r="AN201" i="3" s="1"/>
  <c r="AO201" i="3" s="1"/>
  <c r="AM200" i="3"/>
  <c r="AN200" i="3" s="1"/>
  <c r="AO200" i="3" s="1"/>
  <c r="AM199" i="3"/>
  <c r="AN199" i="3" s="1"/>
  <c r="AO199" i="3" s="1"/>
  <c r="AM198" i="3"/>
  <c r="AN198" i="3" s="1"/>
  <c r="AO198" i="3" s="1"/>
  <c r="AM197" i="3"/>
  <c r="AN197" i="3" s="1"/>
  <c r="AO197" i="3" s="1"/>
  <c r="AM196" i="3"/>
  <c r="AN196" i="3" s="1"/>
  <c r="AO196" i="3" s="1"/>
  <c r="AM195" i="3"/>
  <c r="AN195" i="3" s="1"/>
  <c r="AO195" i="3" s="1"/>
  <c r="AM194" i="3"/>
  <c r="AN194" i="3" s="1"/>
  <c r="AO194" i="3" s="1"/>
  <c r="AM193" i="3"/>
  <c r="AN193" i="3" s="1"/>
  <c r="AO193" i="3" s="1"/>
  <c r="AM192" i="3"/>
  <c r="AN192" i="3" s="1"/>
  <c r="AO192" i="3" s="1"/>
  <c r="AM191" i="3"/>
  <c r="AN191" i="3" s="1"/>
  <c r="AO191" i="3" s="1"/>
  <c r="AM190" i="3"/>
  <c r="AN190" i="3" s="1"/>
  <c r="AO190" i="3" s="1"/>
  <c r="AM189" i="3"/>
  <c r="AN189" i="3" s="1"/>
  <c r="AO189" i="3" s="1"/>
  <c r="AM188" i="3"/>
  <c r="AN188" i="3" s="1"/>
  <c r="AO188" i="3" s="1"/>
  <c r="AM187" i="3"/>
  <c r="AN187" i="3" s="1"/>
  <c r="AO187" i="3" s="1"/>
  <c r="AM186" i="3"/>
  <c r="AN186" i="3" s="1"/>
  <c r="AO186" i="3" s="1"/>
  <c r="AM185" i="3"/>
  <c r="AN185" i="3" s="1"/>
  <c r="AO185" i="3" s="1"/>
  <c r="AM184" i="3"/>
  <c r="AN184" i="3" s="1"/>
  <c r="AO184" i="3" s="1"/>
  <c r="AM183" i="3"/>
  <c r="AN183" i="3" s="1"/>
  <c r="AO183" i="3" s="1"/>
  <c r="AM182" i="3"/>
  <c r="AN182" i="3" s="1"/>
  <c r="AO182" i="3" s="1"/>
  <c r="AM181" i="3"/>
  <c r="AN181" i="3" s="1"/>
  <c r="AO181" i="3" s="1"/>
  <c r="AM180" i="3"/>
  <c r="AN180" i="3" s="1"/>
  <c r="AO180" i="3" s="1"/>
  <c r="AM179" i="3"/>
  <c r="AN179" i="3" s="1"/>
  <c r="AO179" i="3" s="1"/>
  <c r="AM178" i="3"/>
  <c r="AN178" i="3" s="1"/>
  <c r="AO178" i="3" s="1"/>
  <c r="AM177" i="3"/>
  <c r="AN177" i="3" s="1"/>
  <c r="AO177" i="3" s="1"/>
  <c r="AM176" i="3"/>
  <c r="AN176" i="3" s="1"/>
  <c r="AO176" i="3" s="1"/>
  <c r="AM175" i="3"/>
  <c r="AN175" i="3" s="1"/>
  <c r="AO175" i="3" s="1"/>
  <c r="AM174" i="3"/>
  <c r="AN174" i="3" s="1"/>
  <c r="AO174" i="3" s="1"/>
  <c r="AM173" i="3"/>
  <c r="AN173" i="3" s="1"/>
  <c r="AO173" i="3" s="1"/>
  <c r="AM172" i="3"/>
  <c r="AN172" i="3" s="1"/>
  <c r="AO172" i="3" s="1"/>
  <c r="AM171" i="3"/>
  <c r="AN171" i="3" s="1"/>
  <c r="AO171" i="3" s="1"/>
  <c r="AM170" i="3"/>
  <c r="AN170" i="3" s="1"/>
  <c r="AO170" i="3" s="1"/>
  <c r="AM169" i="3"/>
  <c r="AN169" i="3" s="1"/>
  <c r="AO169" i="3" s="1"/>
  <c r="AM168" i="3"/>
  <c r="AN168" i="3" s="1"/>
  <c r="AO168" i="3" s="1"/>
  <c r="AM167" i="3"/>
  <c r="AN167" i="3" s="1"/>
  <c r="AO167" i="3" s="1"/>
  <c r="AM166" i="3"/>
  <c r="AN166" i="3" s="1"/>
  <c r="AO166" i="3" s="1"/>
  <c r="AM165" i="3"/>
  <c r="AN165" i="3" s="1"/>
  <c r="AO165" i="3" s="1"/>
  <c r="AM164" i="3"/>
  <c r="AN164" i="3" s="1"/>
  <c r="AO164" i="3" s="1"/>
  <c r="AM163" i="3"/>
  <c r="AN163" i="3" s="1"/>
  <c r="AO163" i="3" s="1"/>
  <c r="AM162" i="3"/>
  <c r="AN162" i="3" s="1"/>
  <c r="AO162" i="3" s="1"/>
  <c r="AM161" i="3"/>
  <c r="AN161" i="3" s="1"/>
  <c r="AO161" i="3" s="1"/>
  <c r="AM160" i="3"/>
  <c r="AN160" i="3" s="1"/>
  <c r="AO160" i="3" s="1"/>
  <c r="AM159" i="3"/>
  <c r="AN159" i="3" s="1"/>
  <c r="AO159" i="3" s="1"/>
  <c r="AM158" i="3"/>
  <c r="AN158" i="3" s="1"/>
  <c r="AO158" i="3" s="1"/>
  <c r="AM157" i="3"/>
  <c r="AN157" i="3" s="1"/>
  <c r="AO157" i="3" s="1"/>
  <c r="AM156" i="3"/>
  <c r="AN156" i="3" s="1"/>
  <c r="AO156" i="3" s="1"/>
  <c r="AM155" i="3"/>
  <c r="AN155" i="3" s="1"/>
  <c r="AO155" i="3" s="1"/>
  <c r="AM154" i="3"/>
  <c r="AN154" i="3" s="1"/>
  <c r="AO154" i="3" s="1"/>
  <c r="AM153" i="3"/>
  <c r="AN153" i="3" s="1"/>
  <c r="AO153" i="3" s="1"/>
  <c r="AM152" i="3"/>
  <c r="AN152" i="3" s="1"/>
  <c r="AO152" i="3" s="1"/>
  <c r="AM151" i="3"/>
  <c r="AN151" i="3" s="1"/>
  <c r="AO151" i="3" s="1"/>
  <c r="AM150" i="3"/>
  <c r="AN150" i="3" s="1"/>
  <c r="AO150" i="3" s="1"/>
  <c r="AM149" i="3"/>
  <c r="AN149" i="3" s="1"/>
  <c r="AO149" i="3" s="1"/>
  <c r="AM148" i="3"/>
  <c r="AN148" i="3" s="1"/>
  <c r="AO148" i="3" s="1"/>
  <c r="AM147" i="3"/>
  <c r="AN147" i="3" s="1"/>
  <c r="AO147" i="3" s="1"/>
  <c r="AM146" i="3"/>
  <c r="AN146" i="3" s="1"/>
  <c r="AO146" i="3" s="1"/>
  <c r="AM145" i="3"/>
  <c r="AN145" i="3" s="1"/>
  <c r="AO145" i="3" s="1"/>
  <c r="AM144" i="3"/>
  <c r="AN144" i="3" s="1"/>
  <c r="AO144" i="3" s="1"/>
  <c r="AM143" i="3"/>
  <c r="AN143" i="3" s="1"/>
  <c r="AO143" i="3" s="1"/>
  <c r="AM142" i="3"/>
  <c r="AN142" i="3" s="1"/>
  <c r="AO142" i="3" s="1"/>
  <c r="AM141" i="3"/>
  <c r="AN141" i="3" s="1"/>
  <c r="AO141" i="3" s="1"/>
  <c r="AM140" i="3"/>
  <c r="AN140" i="3" s="1"/>
  <c r="AO140" i="3" s="1"/>
  <c r="AM139" i="3"/>
  <c r="AN139" i="3" s="1"/>
  <c r="AO139" i="3" s="1"/>
  <c r="AM138" i="3"/>
  <c r="AN138" i="3" s="1"/>
  <c r="AO138" i="3" s="1"/>
  <c r="AM137" i="3"/>
  <c r="AN137" i="3" s="1"/>
  <c r="AO137" i="3" s="1"/>
  <c r="AM136" i="3"/>
  <c r="AN136" i="3" s="1"/>
  <c r="AO136" i="3" s="1"/>
  <c r="AM135" i="3"/>
  <c r="AN135" i="3" s="1"/>
  <c r="AO135" i="3" s="1"/>
  <c r="AM134" i="3"/>
  <c r="AN134" i="3" s="1"/>
  <c r="AO134" i="3" s="1"/>
  <c r="AM133" i="3"/>
  <c r="AN133" i="3" s="1"/>
  <c r="AO133" i="3" s="1"/>
  <c r="AM132" i="3"/>
  <c r="AN132" i="3" s="1"/>
  <c r="AO132" i="3" s="1"/>
  <c r="AM131" i="3"/>
  <c r="AN131" i="3" s="1"/>
  <c r="AO131" i="3" s="1"/>
  <c r="AM130" i="3"/>
  <c r="AN130" i="3" s="1"/>
  <c r="AO130" i="3" s="1"/>
  <c r="AM129" i="3"/>
  <c r="AN129" i="3" s="1"/>
  <c r="AO129" i="3" s="1"/>
  <c r="AM128" i="3"/>
  <c r="AN128" i="3" s="1"/>
  <c r="AO128" i="3" s="1"/>
  <c r="AM127" i="3"/>
  <c r="AN127" i="3" s="1"/>
  <c r="AO127" i="3" s="1"/>
  <c r="AM126" i="3"/>
  <c r="AN126" i="3" s="1"/>
  <c r="AO126" i="3" s="1"/>
  <c r="AM125" i="3"/>
  <c r="AN125" i="3" s="1"/>
  <c r="AO125" i="3" s="1"/>
  <c r="AM124" i="3"/>
  <c r="AN124" i="3" s="1"/>
  <c r="AO124" i="3" s="1"/>
  <c r="AM123" i="3"/>
  <c r="AN123" i="3" s="1"/>
  <c r="AO123" i="3" s="1"/>
  <c r="AM122" i="3"/>
  <c r="AN122" i="3" s="1"/>
  <c r="AO122" i="3" s="1"/>
  <c r="AM121" i="3"/>
  <c r="AN121" i="3" s="1"/>
  <c r="AO121" i="3" s="1"/>
  <c r="AM120" i="3"/>
  <c r="AN120" i="3" s="1"/>
  <c r="AO120" i="3" s="1"/>
  <c r="AM119" i="3"/>
  <c r="AN119" i="3" s="1"/>
  <c r="AO119" i="3" s="1"/>
  <c r="AM118" i="3"/>
  <c r="AN118" i="3" s="1"/>
  <c r="AO118" i="3" s="1"/>
  <c r="AM117" i="3"/>
  <c r="AN117" i="3" s="1"/>
  <c r="AO117" i="3" s="1"/>
  <c r="AM116" i="3"/>
  <c r="AN116" i="3" s="1"/>
  <c r="AO116" i="3" s="1"/>
  <c r="AM115" i="3"/>
  <c r="AN115" i="3" s="1"/>
  <c r="AO115" i="3" s="1"/>
  <c r="AM114" i="3"/>
  <c r="AN114" i="3" s="1"/>
  <c r="AO114" i="3" s="1"/>
  <c r="AM113" i="3"/>
  <c r="AN113" i="3" s="1"/>
  <c r="AO113" i="3" s="1"/>
  <c r="AM112" i="3"/>
  <c r="AN112" i="3" s="1"/>
  <c r="AO112" i="3" s="1"/>
  <c r="AM111" i="3"/>
  <c r="AN111" i="3" s="1"/>
  <c r="AO111" i="3" s="1"/>
  <c r="AM110" i="3"/>
  <c r="AN110" i="3" s="1"/>
  <c r="AO110" i="3" s="1"/>
  <c r="AM109" i="3"/>
  <c r="AN109" i="3" s="1"/>
  <c r="AO109" i="3" s="1"/>
  <c r="AM108" i="3"/>
  <c r="AN108" i="3" s="1"/>
  <c r="AO108" i="3" s="1"/>
  <c r="AM107" i="3"/>
  <c r="AN107" i="3" s="1"/>
  <c r="AO107" i="3" s="1"/>
  <c r="AM106" i="3"/>
  <c r="AN106" i="3" s="1"/>
  <c r="AO106" i="3" s="1"/>
  <c r="AM105" i="3"/>
  <c r="AN105" i="3" s="1"/>
  <c r="AO105" i="3" s="1"/>
  <c r="AM104" i="3"/>
  <c r="AN104" i="3" s="1"/>
  <c r="AO104" i="3" s="1"/>
  <c r="AM103" i="3"/>
  <c r="AN103" i="3" s="1"/>
  <c r="AO103" i="3" s="1"/>
  <c r="AM102" i="3"/>
  <c r="AN102" i="3" s="1"/>
  <c r="AO102" i="3" s="1"/>
  <c r="AM101" i="3"/>
  <c r="AN101" i="3" s="1"/>
  <c r="AO101" i="3" s="1"/>
  <c r="AM100" i="3"/>
  <c r="AN100" i="3" s="1"/>
  <c r="AO100" i="3" s="1"/>
  <c r="AM99" i="3"/>
  <c r="AN99" i="3" s="1"/>
  <c r="AO99" i="3" s="1"/>
  <c r="AM98" i="3"/>
  <c r="AN98" i="3" s="1"/>
  <c r="AO98" i="3" s="1"/>
  <c r="AM97" i="3"/>
  <c r="AN97" i="3" s="1"/>
  <c r="AO97" i="3" s="1"/>
  <c r="AM96" i="3"/>
  <c r="AN96" i="3" s="1"/>
  <c r="AO96" i="3" s="1"/>
  <c r="AM95" i="3"/>
  <c r="AN95" i="3" s="1"/>
  <c r="AO95" i="3" s="1"/>
  <c r="AM94" i="3"/>
  <c r="AN94" i="3" s="1"/>
  <c r="AO94" i="3" s="1"/>
  <c r="AM93" i="3"/>
  <c r="AN93" i="3" s="1"/>
  <c r="AO93" i="3" s="1"/>
  <c r="AM92" i="3"/>
  <c r="AN92" i="3" s="1"/>
  <c r="AO92" i="3" s="1"/>
  <c r="AM91" i="3"/>
  <c r="AN91" i="3" s="1"/>
  <c r="AO91" i="3" s="1"/>
  <c r="AM90" i="3"/>
  <c r="AN90" i="3" s="1"/>
  <c r="AO90" i="3" s="1"/>
  <c r="AM89" i="3"/>
  <c r="AN89" i="3" s="1"/>
  <c r="AO89" i="3" s="1"/>
  <c r="AM88" i="3"/>
  <c r="AN88" i="3" s="1"/>
  <c r="AO88" i="3" s="1"/>
  <c r="AM87" i="3"/>
  <c r="AN87" i="3" s="1"/>
  <c r="AO87" i="3" s="1"/>
  <c r="AM86" i="3"/>
  <c r="AN86" i="3" s="1"/>
  <c r="AO86" i="3" s="1"/>
  <c r="AM85" i="3"/>
  <c r="AN85" i="3" s="1"/>
  <c r="AO85" i="3" s="1"/>
  <c r="AM84" i="3"/>
  <c r="AN84" i="3" s="1"/>
  <c r="AO84" i="3" s="1"/>
  <c r="AM83" i="3"/>
  <c r="AN83" i="3" s="1"/>
  <c r="AO83" i="3" s="1"/>
  <c r="AM82" i="3"/>
  <c r="AN82" i="3" s="1"/>
  <c r="AO82" i="3" s="1"/>
  <c r="AM81" i="3"/>
  <c r="AN81" i="3" s="1"/>
  <c r="AO81" i="3" s="1"/>
  <c r="AM80" i="3"/>
  <c r="AN80" i="3" s="1"/>
  <c r="AO80" i="3" s="1"/>
  <c r="AM79" i="3"/>
  <c r="AN79" i="3" s="1"/>
  <c r="AO79" i="3" s="1"/>
  <c r="AM78" i="3"/>
  <c r="AN78" i="3" s="1"/>
  <c r="AO78" i="3" s="1"/>
  <c r="AM77" i="3"/>
  <c r="AN77" i="3" s="1"/>
  <c r="AO77" i="3" s="1"/>
  <c r="AM76" i="3"/>
  <c r="AN76" i="3" s="1"/>
  <c r="AO76" i="3" s="1"/>
  <c r="AM75" i="3"/>
  <c r="AN75" i="3" s="1"/>
  <c r="AO75" i="3" s="1"/>
  <c r="AM74" i="3"/>
  <c r="AN74" i="3" s="1"/>
  <c r="AO74" i="3" s="1"/>
  <c r="AM73" i="3"/>
  <c r="AN73" i="3" s="1"/>
  <c r="AO73" i="3" s="1"/>
  <c r="AM72" i="3"/>
  <c r="AN72" i="3" s="1"/>
  <c r="AO72" i="3" s="1"/>
  <c r="AM71" i="3"/>
  <c r="AN71" i="3" s="1"/>
  <c r="AO71" i="3" s="1"/>
  <c r="AM70" i="3"/>
  <c r="AN70" i="3" s="1"/>
  <c r="AO70" i="3" s="1"/>
  <c r="AM69" i="3"/>
  <c r="AN69" i="3" s="1"/>
  <c r="AO69" i="3" s="1"/>
  <c r="AM68" i="3"/>
  <c r="AN68" i="3" s="1"/>
  <c r="AO68" i="3" s="1"/>
  <c r="AM67" i="3"/>
  <c r="AN67" i="3" s="1"/>
  <c r="AO67" i="3" s="1"/>
  <c r="AM66" i="3"/>
  <c r="AN66" i="3" s="1"/>
  <c r="AO66" i="3" s="1"/>
  <c r="AM65" i="3"/>
  <c r="AN65" i="3" s="1"/>
  <c r="AO65" i="3" s="1"/>
  <c r="AM64" i="3"/>
  <c r="AN64" i="3" s="1"/>
  <c r="AO64" i="3" s="1"/>
  <c r="AM63" i="3"/>
  <c r="AN63" i="3" s="1"/>
  <c r="AO63" i="3" s="1"/>
  <c r="AM62" i="3"/>
  <c r="AN62" i="3" s="1"/>
  <c r="AO62" i="3" s="1"/>
  <c r="AM61" i="3"/>
  <c r="AN61" i="3" s="1"/>
  <c r="AO61" i="3" s="1"/>
  <c r="AM60" i="3"/>
  <c r="AN60" i="3" s="1"/>
  <c r="AO60" i="3" s="1"/>
  <c r="AM59" i="3"/>
  <c r="AN59" i="3" s="1"/>
  <c r="AO59" i="3" s="1"/>
  <c r="AM58" i="3"/>
  <c r="AN58" i="3" s="1"/>
  <c r="AO58" i="3" s="1"/>
  <c r="AM57" i="3"/>
  <c r="AN57" i="3" s="1"/>
  <c r="AO57" i="3" s="1"/>
  <c r="AM56" i="3"/>
  <c r="AN56" i="3" s="1"/>
  <c r="AO56" i="3" s="1"/>
  <c r="AM55" i="3"/>
  <c r="AN55" i="3" s="1"/>
  <c r="AO55" i="3" s="1"/>
  <c r="AM54" i="3"/>
  <c r="AN54" i="3" s="1"/>
  <c r="AO54" i="3" s="1"/>
  <c r="AM53" i="3"/>
  <c r="AN53" i="3" s="1"/>
  <c r="AO53" i="3" s="1"/>
  <c r="AM52" i="3"/>
  <c r="AN52" i="3" s="1"/>
  <c r="AO52" i="3" s="1"/>
  <c r="AM51" i="3"/>
  <c r="AN51" i="3" s="1"/>
  <c r="AO51" i="3" s="1"/>
  <c r="AM50" i="3"/>
  <c r="AN50" i="3" s="1"/>
  <c r="AO50" i="3" s="1"/>
  <c r="AM49" i="3"/>
  <c r="AN49" i="3" s="1"/>
  <c r="AO49" i="3" s="1"/>
  <c r="AM48" i="3"/>
  <c r="AN48" i="3" s="1"/>
  <c r="AO48" i="3" s="1"/>
  <c r="AM47" i="3"/>
  <c r="AN47" i="3" s="1"/>
  <c r="AO47" i="3" s="1"/>
  <c r="AM46" i="3"/>
  <c r="AN46" i="3" s="1"/>
  <c r="AO46" i="3" s="1"/>
  <c r="AM45" i="3"/>
  <c r="AN45" i="3" s="1"/>
  <c r="AO45" i="3" s="1"/>
  <c r="AM44" i="3"/>
  <c r="AN44" i="3" s="1"/>
  <c r="AO44" i="3" s="1"/>
  <c r="AM43" i="3"/>
  <c r="AN43" i="3" s="1"/>
  <c r="AO43" i="3" s="1"/>
  <c r="AM42" i="3"/>
  <c r="AN42" i="3" s="1"/>
  <c r="AO42" i="3" s="1"/>
  <c r="AM41" i="3"/>
  <c r="AN41" i="3" s="1"/>
  <c r="AO41" i="3" s="1"/>
  <c r="AM40" i="3"/>
  <c r="AN40" i="3" s="1"/>
  <c r="AO40" i="3" s="1"/>
  <c r="AM39" i="3"/>
  <c r="AN39" i="3" s="1"/>
  <c r="AO39" i="3" s="1"/>
  <c r="AM38" i="3"/>
  <c r="AN38" i="3" s="1"/>
  <c r="AO38" i="3" s="1"/>
  <c r="AM37" i="3"/>
  <c r="AN37" i="3" s="1"/>
  <c r="AO37" i="3" s="1"/>
  <c r="AM36" i="3"/>
  <c r="AN36" i="3" s="1"/>
  <c r="AO36" i="3" s="1"/>
  <c r="AM35" i="3"/>
  <c r="AN35" i="3" s="1"/>
  <c r="AO35" i="3" s="1"/>
  <c r="AM34" i="3"/>
  <c r="AN34" i="3" s="1"/>
  <c r="AO34" i="3" s="1"/>
  <c r="AM33" i="3"/>
  <c r="AN33" i="3" s="1"/>
  <c r="AO33" i="3" s="1"/>
  <c r="AM32" i="3"/>
  <c r="AN32" i="3" s="1"/>
  <c r="AO32" i="3" s="1"/>
  <c r="AM31" i="3"/>
  <c r="AN31" i="3" s="1"/>
  <c r="AO31" i="3" s="1"/>
  <c r="AM30" i="3"/>
  <c r="AN30" i="3" s="1"/>
  <c r="AO30" i="3" s="1"/>
  <c r="AM29" i="3"/>
  <c r="AN29" i="3" s="1"/>
  <c r="AO29" i="3" s="1"/>
  <c r="AM28" i="3"/>
  <c r="AN28" i="3" s="1"/>
  <c r="AO28" i="3" s="1"/>
  <c r="AM27" i="3"/>
  <c r="AN27" i="3" s="1"/>
  <c r="AO27" i="3" s="1"/>
  <c r="AM26" i="3"/>
  <c r="AN26" i="3" s="1"/>
  <c r="AO26" i="3" s="1"/>
  <c r="AM25" i="3"/>
  <c r="AN25" i="3" s="1"/>
  <c r="AO25" i="3" s="1"/>
  <c r="AM24" i="3"/>
  <c r="AN24" i="3" s="1"/>
  <c r="AO24" i="3" s="1"/>
  <c r="AM23" i="3"/>
  <c r="AN23" i="3" s="1"/>
  <c r="AO23" i="3" s="1"/>
  <c r="AM22" i="3"/>
  <c r="AN22" i="3" s="1"/>
  <c r="AO22" i="3" s="1"/>
  <c r="AM21" i="3"/>
  <c r="AN21" i="3" s="1"/>
  <c r="AO21" i="3" s="1"/>
  <c r="AM20" i="3"/>
  <c r="AN20" i="3" s="1"/>
  <c r="AO20" i="3" s="1"/>
  <c r="AM19" i="3"/>
  <c r="AN19" i="3" s="1"/>
  <c r="AO19" i="3" s="1"/>
  <c r="AM18" i="3"/>
  <c r="AN18" i="3" s="1"/>
  <c r="AO18" i="3" s="1"/>
  <c r="AM17" i="3"/>
  <c r="AN17" i="3" s="1"/>
  <c r="AO17" i="3" s="1"/>
  <c r="AM16" i="3"/>
  <c r="AN16" i="3" s="1"/>
  <c r="AO16" i="3" s="1"/>
  <c r="AM15" i="3"/>
  <c r="AN15" i="3" s="1"/>
  <c r="AO15" i="3" s="1"/>
  <c r="AM14" i="3"/>
  <c r="AN14" i="3" s="1"/>
  <c r="AO14" i="3" s="1"/>
  <c r="AM13" i="3"/>
  <c r="AN13" i="3" s="1"/>
  <c r="AO13" i="3" s="1"/>
  <c r="AM12" i="3"/>
  <c r="AN12" i="3" s="1"/>
  <c r="AO12" i="3" s="1"/>
  <c r="AM11" i="3"/>
  <c r="AN11" i="3" s="1"/>
  <c r="AO11" i="3" s="1"/>
  <c r="AM10" i="3"/>
  <c r="AN10" i="3" s="1"/>
  <c r="AO10" i="3" s="1"/>
  <c r="AM9" i="3"/>
  <c r="AN9" i="3" s="1"/>
  <c r="AO9" i="3" s="1"/>
  <c r="AM8" i="3"/>
  <c r="AM7" i="3"/>
  <c r="AN7" i="3" s="1"/>
  <c r="AO7" i="3" s="1"/>
  <c r="AW26" i="3" l="1"/>
  <c r="AP26" i="3"/>
  <c r="AW42" i="3"/>
  <c r="AP42" i="3"/>
  <c r="AX42" i="3" s="1"/>
  <c r="AW74" i="3"/>
  <c r="AP74" i="3"/>
  <c r="AW106" i="3"/>
  <c r="AP106" i="3"/>
  <c r="AW146" i="3"/>
  <c r="AP146" i="3"/>
  <c r="AP162" i="3"/>
  <c r="AW162" i="3"/>
  <c r="AW194" i="3"/>
  <c r="AP194" i="3"/>
  <c r="AW202" i="3"/>
  <c r="AP202" i="3"/>
  <c r="AW210" i="3"/>
  <c r="AP210" i="3"/>
  <c r="AP218" i="3"/>
  <c r="AW218" i="3"/>
  <c r="AP226" i="3"/>
  <c r="AW226" i="3"/>
  <c r="AP234" i="3"/>
  <c r="AX234" i="3" s="1"/>
  <c r="AW234" i="3"/>
  <c r="AW242" i="3"/>
  <c r="AP242" i="3"/>
  <c r="AW11" i="3"/>
  <c r="AP11" i="3"/>
  <c r="AW19" i="3"/>
  <c r="AP19" i="3"/>
  <c r="AX19" i="3" s="1"/>
  <c r="AY19" i="3" s="1"/>
  <c r="AZ19" i="3" s="1"/>
  <c r="BA19" i="3" s="1"/>
  <c r="AW27" i="3"/>
  <c r="AP27" i="3"/>
  <c r="AP35" i="3"/>
  <c r="AW35" i="3"/>
  <c r="AP43" i="3"/>
  <c r="AW43" i="3"/>
  <c r="AP51" i="3"/>
  <c r="AW51" i="3"/>
  <c r="AW59" i="3"/>
  <c r="AP59" i="3"/>
  <c r="AW67" i="3"/>
  <c r="AP67" i="3"/>
  <c r="AX67" i="3" s="1"/>
  <c r="AW75" i="3"/>
  <c r="AP75" i="3"/>
  <c r="AW83" i="3"/>
  <c r="AP83" i="3"/>
  <c r="AW91" i="3"/>
  <c r="AP91" i="3"/>
  <c r="AP99" i="3"/>
  <c r="AW99" i="3"/>
  <c r="AP107" i="3"/>
  <c r="AW107" i="3"/>
  <c r="AP115" i="3"/>
  <c r="AW115" i="3"/>
  <c r="AW123" i="3"/>
  <c r="AP123" i="3"/>
  <c r="AW131" i="3"/>
  <c r="AP131" i="3"/>
  <c r="AW139" i="3"/>
  <c r="AP139" i="3"/>
  <c r="AW147" i="3"/>
  <c r="AP147" i="3"/>
  <c r="AW155" i="3"/>
  <c r="AP155" i="3"/>
  <c r="AP163" i="3"/>
  <c r="AW163" i="3"/>
  <c r="AP171" i="3"/>
  <c r="AW171" i="3"/>
  <c r="AP179" i="3"/>
  <c r="AW179" i="3"/>
  <c r="AW187" i="3"/>
  <c r="AP187" i="3"/>
  <c r="AW195" i="3"/>
  <c r="AP195" i="3"/>
  <c r="AW203" i="3"/>
  <c r="AP203" i="3"/>
  <c r="AW211" i="3"/>
  <c r="AP211" i="3"/>
  <c r="AW219" i="3"/>
  <c r="AP219" i="3"/>
  <c r="AX219" i="3" s="1"/>
  <c r="AY219" i="3" s="1"/>
  <c r="AZ219" i="3" s="1"/>
  <c r="BA219" i="3" s="1"/>
  <c r="AW227" i="3"/>
  <c r="AP227" i="3"/>
  <c r="AW235" i="3"/>
  <c r="AP235" i="3"/>
  <c r="AW243" i="3"/>
  <c r="AP243" i="3"/>
  <c r="AP12" i="3"/>
  <c r="AW12" i="3"/>
  <c r="AW20" i="3"/>
  <c r="AP20" i="3"/>
  <c r="AW28" i="3"/>
  <c r="AP28" i="3"/>
  <c r="AP36" i="3"/>
  <c r="AX36" i="3" s="1"/>
  <c r="AW36" i="3"/>
  <c r="AP44" i="3"/>
  <c r="AW44" i="3"/>
  <c r="AP52" i="3"/>
  <c r="AW52" i="3"/>
  <c r="AP60" i="3"/>
  <c r="AX60" i="3" s="1"/>
  <c r="AY60" i="3" s="1"/>
  <c r="AZ60" i="3" s="1"/>
  <c r="BA60" i="3" s="1"/>
  <c r="AW60" i="3"/>
  <c r="AW68" i="3"/>
  <c r="AP68" i="3"/>
  <c r="AW76" i="3"/>
  <c r="AP76" i="3"/>
  <c r="AW84" i="3"/>
  <c r="AP84" i="3"/>
  <c r="AW92" i="3"/>
  <c r="AP92" i="3"/>
  <c r="AW100" i="3"/>
  <c r="AP100" i="3"/>
  <c r="AP108" i="3"/>
  <c r="AW108" i="3"/>
  <c r="AP116" i="3"/>
  <c r="AW116" i="3"/>
  <c r="AP124" i="3"/>
  <c r="AW124" i="3"/>
  <c r="AW132" i="3"/>
  <c r="AP132" i="3"/>
  <c r="AW140" i="3"/>
  <c r="AP140" i="3"/>
  <c r="AW148" i="3"/>
  <c r="AP148" i="3"/>
  <c r="AW156" i="3"/>
  <c r="AP156" i="3"/>
  <c r="AW164" i="3"/>
  <c r="AP164" i="3"/>
  <c r="AP172" i="3"/>
  <c r="AW172" i="3"/>
  <c r="AP180" i="3"/>
  <c r="AX180" i="3" s="1"/>
  <c r="AW180" i="3"/>
  <c r="AP188" i="3"/>
  <c r="AW188" i="3"/>
  <c r="AW196" i="3"/>
  <c r="AP196" i="3"/>
  <c r="AW204" i="3"/>
  <c r="AP204" i="3"/>
  <c r="AX204" i="3" s="1"/>
  <c r="AW212" i="3"/>
  <c r="AP212" i="3"/>
  <c r="AW220" i="3"/>
  <c r="AP220" i="3"/>
  <c r="AP228" i="3"/>
  <c r="AW228" i="3"/>
  <c r="AP236" i="3"/>
  <c r="AX236" i="3" s="1"/>
  <c r="AW236" i="3"/>
  <c r="AP244" i="3"/>
  <c r="AW244" i="3"/>
  <c r="AP34" i="3"/>
  <c r="AW34" i="3"/>
  <c r="AW66" i="3"/>
  <c r="AP66" i="3"/>
  <c r="AP98" i="3"/>
  <c r="AW98" i="3"/>
  <c r="AW130" i="3"/>
  <c r="AP130" i="3"/>
  <c r="AX130" i="3" s="1"/>
  <c r="AW170" i="3"/>
  <c r="AP170" i="3"/>
  <c r="AP13" i="3"/>
  <c r="AX13" i="3" s="1"/>
  <c r="AW13" i="3"/>
  <c r="AP45" i="3"/>
  <c r="AW45" i="3"/>
  <c r="AP61" i="3"/>
  <c r="AW61" i="3"/>
  <c r="AW93" i="3"/>
  <c r="AP93" i="3"/>
  <c r="AW101" i="3"/>
  <c r="AP101" i="3"/>
  <c r="AX101" i="3" s="1"/>
  <c r="AY101" i="3" s="1"/>
  <c r="AZ101" i="3" s="1"/>
  <c r="BA101" i="3" s="1"/>
  <c r="AP125" i="3"/>
  <c r="AW125" i="3"/>
  <c r="AW141" i="3"/>
  <c r="AP141" i="3"/>
  <c r="AW165" i="3"/>
  <c r="AP165" i="3"/>
  <c r="AP189" i="3"/>
  <c r="AW189" i="3"/>
  <c r="AW213" i="3"/>
  <c r="AP213" i="3"/>
  <c r="AW229" i="3"/>
  <c r="AP229" i="3"/>
  <c r="AX229" i="3" s="1"/>
  <c r="AP22" i="3"/>
  <c r="AW22" i="3"/>
  <c r="AW38" i="3"/>
  <c r="AP38" i="3"/>
  <c r="AP62" i="3"/>
  <c r="AW62" i="3"/>
  <c r="AW94" i="3"/>
  <c r="AP94" i="3"/>
  <c r="AW118" i="3"/>
  <c r="AP118" i="3"/>
  <c r="AP142" i="3"/>
  <c r="AW142" i="3"/>
  <c r="AW174" i="3"/>
  <c r="AP174" i="3"/>
  <c r="AX174" i="3" s="1"/>
  <c r="AY174" i="3" s="1"/>
  <c r="AZ174" i="3" s="1"/>
  <c r="BA174" i="3" s="1"/>
  <c r="AW182" i="3"/>
  <c r="AP182" i="3"/>
  <c r="AW206" i="3"/>
  <c r="AP206" i="3"/>
  <c r="AX206" i="3" s="1"/>
  <c r="AW222" i="3"/>
  <c r="AP222" i="3"/>
  <c r="AW230" i="3"/>
  <c r="AP230" i="3"/>
  <c r="AW246" i="3"/>
  <c r="AP246" i="3"/>
  <c r="AP7" i="3"/>
  <c r="AW7" i="3"/>
  <c r="AP15" i="3"/>
  <c r="AW15" i="3"/>
  <c r="AW23" i="3"/>
  <c r="AP23" i="3"/>
  <c r="AW31" i="3"/>
  <c r="AP31" i="3"/>
  <c r="AP39" i="3"/>
  <c r="AW39" i="3"/>
  <c r="AW47" i="3"/>
  <c r="AP47" i="3"/>
  <c r="AX47" i="3" s="1"/>
  <c r="AW55" i="3"/>
  <c r="AP55" i="3"/>
  <c r="AW63" i="3"/>
  <c r="AP63" i="3"/>
  <c r="AX63" i="3" s="1"/>
  <c r="AP71" i="3"/>
  <c r="AW71" i="3"/>
  <c r="AP79" i="3"/>
  <c r="AW79" i="3"/>
  <c r="AP87" i="3"/>
  <c r="AW87" i="3"/>
  <c r="AW95" i="3"/>
  <c r="AP95" i="3"/>
  <c r="AW103" i="3"/>
  <c r="AP103" i="3"/>
  <c r="AX103" i="3" s="1"/>
  <c r="AW111" i="3"/>
  <c r="AP111" i="3"/>
  <c r="AW119" i="3"/>
  <c r="AP119" i="3"/>
  <c r="AW127" i="3"/>
  <c r="AP127" i="3"/>
  <c r="AP135" i="3"/>
  <c r="AW135" i="3"/>
  <c r="AP143" i="3"/>
  <c r="AW143" i="3"/>
  <c r="AP151" i="3"/>
  <c r="AW151" i="3"/>
  <c r="AW159" i="3"/>
  <c r="AP159" i="3"/>
  <c r="AW167" i="3"/>
  <c r="AP167" i="3"/>
  <c r="AW175" i="3"/>
  <c r="AP175" i="3"/>
  <c r="AW183" i="3"/>
  <c r="AP183" i="3"/>
  <c r="AW191" i="3"/>
  <c r="AP191" i="3"/>
  <c r="AP199" i="3"/>
  <c r="AW199" i="3"/>
  <c r="AP207" i="3"/>
  <c r="AW207" i="3"/>
  <c r="AP215" i="3"/>
  <c r="AW215" i="3"/>
  <c r="AW223" i="3"/>
  <c r="AP223" i="3"/>
  <c r="AW231" i="3"/>
  <c r="AP231" i="3"/>
  <c r="AW239" i="3"/>
  <c r="AP239" i="3"/>
  <c r="AW58" i="3"/>
  <c r="AP58" i="3"/>
  <c r="AW82" i="3"/>
  <c r="AP82" i="3"/>
  <c r="AW122" i="3"/>
  <c r="AP122" i="3"/>
  <c r="AP154" i="3"/>
  <c r="AW154" i="3"/>
  <c r="AW186" i="3"/>
  <c r="AP186" i="3"/>
  <c r="AX186" i="3" s="1"/>
  <c r="AW29" i="3"/>
  <c r="AP29" i="3"/>
  <c r="AP53" i="3"/>
  <c r="AW53" i="3"/>
  <c r="AW77" i="3"/>
  <c r="AP77" i="3"/>
  <c r="AW109" i="3"/>
  <c r="AP109" i="3"/>
  <c r="AP133" i="3"/>
  <c r="AW133" i="3"/>
  <c r="AW173" i="3"/>
  <c r="AP173" i="3"/>
  <c r="AP197" i="3"/>
  <c r="AW197" i="3"/>
  <c r="AW221" i="3"/>
  <c r="AP221" i="3"/>
  <c r="AP245" i="3"/>
  <c r="AW245" i="3"/>
  <c r="AW14" i="3"/>
  <c r="AP14" i="3"/>
  <c r="AW54" i="3"/>
  <c r="AP54" i="3"/>
  <c r="AP78" i="3"/>
  <c r="AX78" i="3" s="1"/>
  <c r="AW78" i="3"/>
  <c r="AW86" i="3"/>
  <c r="AP86" i="3"/>
  <c r="AX86" i="3" s="1"/>
  <c r="AW110" i="3"/>
  <c r="AP110" i="3"/>
  <c r="AX110" i="3" s="1"/>
  <c r="AY110" i="3" s="1"/>
  <c r="AZ110" i="3" s="1"/>
  <c r="BA110" i="3" s="1"/>
  <c r="AW134" i="3"/>
  <c r="AP134" i="3"/>
  <c r="AW166" i="3"/>
  <c r="AP166" i="3"/>
  <c r="AP190" i="3"/>
  <c r="AW190" i="3"/>
  <c r="AW214" i="3"/>
  <c r="AP214" i="3"/>
  <c r="AP238" i="3"/>
  <c r="AX238" i="3" s="1"/>
  <c r="AW238" i="3"/>
  <c r="AW16" i="3"/>
  <c r="AP16" i="3"/>
  <c r="AW24" i="3"/>
  <c r="AP24" i="3"/>
  <c r="AX24" i="3" s="1"/>
  <c r="AW32" i="3"/>
  <c r="AP32" i="3"/>
  <c r="AW40" i="3"/>
  <c r="AP40" i="3"/>
  <c r="AW48" i="3"/>
  <c r="AP48" i="3"/>
  <c r="AX48" i="3" s="1"/>
  <c r="AW56" i="3"/>
  <c r="AP56" i="3"/>
  <c r="AW64" i="3"/>
  <c r="AP64" i="3"/>
  <c r="AW72" i="3"/>
  <c r="AP72" i="3"/>
  <c r="AW80" i="3"/>
  <c r="AP80" i="3"/>
  <c r="AX80" i="3" s="1"/>
  <c r="AW88" i="3"/>
  <c r="AP88" i="3"/>
  <c r="AW96" i="3"/>
  <c r="AP96" i="3"/>
  <c r="AW104" i="3"/>
  <c r="AP104" i="3"/>
  <c r="AW112" i="3"/>
  <c r="AP112" i="3"/>
  <c r="AX112" i="3" s="1"/>
  <c r="AW120" i="3"/>
  <c r="AP120" i="3"/>
  <c r="AX120" i="3" s="1"/>
  <c r="AW128" i="3"/>
  <c r="AP128" i="3"/>
  <c r="AW136" i="3"/>
  <c r="AP136" i="3"/>
  <c r="AW144" i="3"/>
  <c r="AP144" i="3"/>
  <c r="AX144" i="3" s="1"/>
  <c r="AW152" i="3"/>
  <c r="AP152" i="3"/>
  <c r="AW160" i="3"/>
  <c r="AP160" i="3"/>
  <c r="AW168" i="3"/>
  <c r="AP168" i="3"/>
  <c r="AW176" i="3"/>
  <c r="AP176" i="3"/>
  <c r="AW184" i="3"/>
  <c r="AP184" i="3"/>
  <c r="AW192" i="3"/>
  <c r="AP192" i="3"/>
  <c r="AW200" i="3"/>
  <c r="AP200" i="3"/>
  <c r="AW208" i="3"/>
  <c r="AP208" i="3"/>
  <c r="AW216" i="3"/>
  <c r="AP216" i="3"/>
  <c r="AX216" i="3" s="1"/>
  <c r="AW224" i="3"/>
  <c r="AP224" i="3"/>
  <c r="AW232" i="3"/>
  <c r="AP232" i="3"/>
  <c r="AX232" i="3" s="1"/>
  <c r="AW240" i="3"/>
  <c r="AP240" i="3"/>
  <c r="AW10" i="3"/>
  <c r="AP10" i="3"/>
  <c r="AW18" i="3"/>
  <c r="AP18" i="3"/>
  <c r="AX18" i="3" s="1"/>
  <c r="AW50" i="3"/>
  <c r="AP50" i="3"/>
  <c r="AP90" i="3"/>
  <c r="AW90" i="3"/>
  <c r="AW114" i="3"/>
  <c r="AP114" i="3"/>
  <c r="AX114" i="3" s="1"/>
  <c r="AW138" i="3"/>
  <c r="AP138" i="3"/>
  <c r="AW178" i="3"/>
  <c r="AP178" i="3"/>
  <c r="AX178" i="3" s="1"/>
  <c r="AP21" i="3"/>
  <c r="AW21" i="3"/>
  <c r="AP37" i="3"/>
  <c r="AW37" i="3"/>
  <c r="AP69" i="3"/>
  <c r="AW69" i="3"/>
  <c r="AW85" i="3"/>
  <c r="AP85" i="3"/>
  <c r="AP117" i="3"/>
  <c r="AW117" i="3"/>
  <c r="AW149" i="3"/>
  <c r="AP149" i="3"/>
  <c r="AW157" i="3"/>
  <c r="AP157" i="3"/>
  <c r="AP181" i="3"/>
  <c r="AW181" i="3"/>
  <c r="AW205" i="3"/>
  <c r="AP205" i="3"/>
  <c r="AP237" i="3"/>
  <c r="AW237" i="3"/>
  <c r="AW30" i="3"/>
  <c r="AP30" i="3"/>
  <c r="AW46" i="3"/>
  <c r="AP46" i="3"/>
  <c r="AP70" i="3"/>
  <c r="AW70" i="3"/>
  <c r="AW102" i="3"/>
  <c r="AP102" i="3"/>
  <c r="AP126" i="3"/>
  <c r="AW126" i="3"/>
  <c r="AW150" i="3"/>
  <c r="AP150" i="3"/>
  <c r="AW158" i="3"/>
  <c r="AP158" i="3"/>
  <c r="AX158" i="3" s="1"/>
  <c r="AP198" i="3"/>
  <c r="AX198" i="3" s="1"/>
  <c r="AY198" i="3" s="1"/>
  <c r="AZ198" i="3" s="1"/>
  <c r="BA198" i="3" s="1"/>
  <c r="AW198" i="3"/>
  <c r="AW9" i="3"/>
  <c r="AP9" i="3"/>
  <c r="AP17" i="3"/>
  <c r="AW17" i="3"/>
  <c r="AW25" i="3"/>
  <c r="AP25" i="3"/>
  <c r="AX25" i="3" s="1"/>
  <c r="AW33" i="3"/>
  <c r="AP33" i="3"/>
  <c r="AX33" i="3" s="1"/>
  <c r="AP41" i="3"/>
  <c r="AW41" i="3"/>
  <c r="AW49" i="3"/>
  <c r="AP49" i="3"/>
  <c r="AX49" i="3" s="1"/>
  <c r="AW57" i="3"/>
  <c r="AP57" i="3"/>
  <c r="AP65" i="3"/>
  <c r="AW65" i="3"/>
  <c r="AP73" i="3"/>
  <c r="AW73" i="3"/>
  <c r="AP81" i="3"/>
  <c r="AW81" i="3"/>
  <c r="AP89" i="3"/>
  <c r="AX89" i="3" s="1"/>
  <c r="AY89" i="3" s="1"/>
  <c r="AZ89" i="3" s="1"/>
  <c r="BA89" i="3" s="1"/>
  <c r="AW89" i="3"/>
  <c r="AP97" i="3"/>
  <c r="AW97" i="3"/>
  <c r="AP105" i="3"/>
  <c r="AW105" i="3"/>
  <c r="AP113" i="3"/>
  <c r="AW113" i="3"/>
  <c r="AP121" i="3"/>
  <c r="AW121" i="3"/>
  <c r="AP129" i="3"/>
  <c r="AX129" i="3" s="1"/>
  <c r="AW129" i="3"/>
  <c r="AP137" i="3"/>
  <c r="AW137" i="3"/>
  <c r="AP145" i="3"/>
  <c r="AW145" i="3"/>
  <c r="AW153" i="3"/>
  <c r="AP153" i="3"/>
  <c r="AP161" i="3"/>
  <c r="AW161" i="3"/>
  <c r="AP169" i="3"/>
  <c r="AW169" i="3"/>
  <c r="AP177" i="3"/>
  <c r="AX177" i="3" s="1"/>
  <c r="AW177" i="3"/>
  <c r="AP185" i="3"/>
  <c r="AX185" i="3" s="1"/>
  <c r="AW185" i="3"/>
  <c r="AP193" i="3"/>
  <c r="AX193" i="3" s="1"/>
  <c r="AW193" i="3"/>
  <c r="AP201" i="3"/>
  <c r="AW201" i="3"/>
  <c r="AP209" i="3"/>
  <c r="AW209" i="3"/>
  <c r="AP217" i="3"/>
  <c r="AW217" i="3"/>
  <c r="AP225" i="3"/>
  <c r="AW225" i="3"/>
  <c r="AP233" i="3"/>
  <c r="AX233" i="3" s="1"/>
  <c r="AW233" i="3"/>
  <c r="AP241" i="3"/>
  <c r="AW241" i="3"/>
  <c r="AN8" i="3"/>
  <c r="AO8" i="3" s="1"/>
  <c r="AD21" i="2"/>
  <c r="D92" i="3"/>
  <c r="C92" i="3"/>
  <c r="AY78" i="3" l="1"/>
  <c r="AZ78" i="3" s="1"/>
  <c r="AY238" i="3"/>
  <c r="AZ238" i="3" s="1"/>
  <c r="BA238" i="3"/>
  <c r="AY13" i="3"/>
  <c r="AZ13" i="3" s="1"/>
  <c r="BA13" i="3"/>
  <c r="AY36" i="3"/>
  <c r="AZ36" i="3" s="1"/>
  <c r="BA36" i="3"/>
  <c r="AY18" i="3"/>
  <c r="AZ18" i="3" s="1"/>
  <c r="BA18" i="3"/>
  <c r="AY103" i="3"/>
  <c r="AZ103" i="3" s="1"/>
  <c r="BA103" i="3"/>
  <c r="AY206" i="3"/>
  <c r="AZ206" i="3" s="1"/>
  <c r="AY42" i="3"/>
  <c r="AZ42" i="3" s="1"/>
  <c r="BA42" i="3"/>
  <c r="AY185" i="3"/>
  <c r="AZ185" i="3" s="1"/>
  <c r="BA185" i="3"/>
  <c r="AY236" i="3"/>
  <c r="AZ236" i="3" s="1"/>
  <c r="BA236" i="3"/>
  <c r="BA234" i="3"/>
  <c r="AY234" i="3"/>
  <c r="AZ234" i="3" s="1"/>
  <c r="AY49" i="3"/>
  <c r="AZ49" i="3" s="1"/>
  <c r="BA49" i="3"/>
  <c r="AY47" i="3"/>
  <c r="AZ47" i="3" s="1"/>
  <c r="BA47" i="3"/>
  <c r="AY33" i="3"/>
  <c r="AZ33" i="3" s="1"/>
  <c r="BA33" i="3"/>
  <c r="AY114" i="3"/>
  <c r="AZ114" i="3" s="1"/>
  <c r="BA114" i="3"/>
  <c r="AY216" i="3"/>
  <c r="AZ216" i="3" s="1"/>
  <c r="AY120" i="3"/>
  <c r="AZ120" i="3" s="1"/>
  <c r="BA120" i="3"/>
  <c r="BA24" i="3"/>
  <c r="AY24" i="3"/>
  <c r="AZ24" i="3" s="1"/>
  <c r="AY86" i="3"/>
  <c r="AZ86" i="3" s="1"/>
  <c r="BA86" i="3"/>
  <c r="AY63" i="3"/>
  <c r="AZ63" i="3" s="1"/>
  <c r="AY229" i="3"/>
  <c r="AZ229" i="3" s="1"/>
  <c r="BA229" i="3"/>
  <c r="AY130" i="3"/>
  <c r="AZ130" i="3" s="1"/>
  <c r="BA130" i="3"/>
  <c r="AY67" i="3"/>
  <c r="AZ67" i="3" s="1"/>
  <c r="BA67" i="3"/>
  <c r="AY177" i="3"/>
  <c r="AZ177" i="3" s="1"/>
  <c r="AY129" i="3"/>
  <c r="AZ129" i="3" s="1"/>
  <c r="AY180" i="3"/>
  <c r="AZ180" i="3" s="1"/>
  <c r="BA180" i="3"/>
  <c r="BA178" i="3"/>
  <c r="AY178" i="3"/>
  <c r="AZ178" i="3" s="1"/>
  <c r="AY232" i="3"/>
  <c r="AZ232" i="3" s="1"/>
  <c r="BA232" i="3"/>
  <c r="AY233" i="3"/>
  <c r="AZ233" i="3" s="1"/>
  <c r="BA233" i="3"/>
  <c r="AY193" i="3"/>
  <c r="AZ193" i="3" s="1"/>
  <c r="BA193" i="3"/>
  <c r="AY25" i="3"/>
  <c r="AZ25" i="3" s="1"/>
  <c r="AY158" i="3"/>
  <c r="AZ158" i="3" s="1"/>
  <c r="BA158" i="3"/>
  <c r="BA144" i="3"/>
  <c r="AY144" i="3"/>
  <c r="AZ144" i="3" s="1"/>
  <c r="AY112" i="3"/>
  <c r="AZ112" i="3" s="1"/>
  <c r="AY80" i="3"/>
  <c r="AZ80" i="3" s="1"/>
  <c r="AY48" i="3"/>
  <c r="AZ48" i="3" s="1"/>
  <c r="AY186" i="3"/>
  <c r="AZ186" i="3" s="1"/>
  <c r="BA186" i="3"/>
  <c r="AY204" i="3"/>
  <c r="AZ204" i="3" s="1"/>
  <c r="AW8" i="3"/>
  <c r="AP8" i="3"/>
  <c r="AX8" i="3" s="1"/>
  <c r="BA25" i="3" l="1"/>
  <c r="BA129" i="3"/>
  <c r="BA63" i="3"/>
  <c r="BA78" i="3"/>
  <c r="BA8" i="3"/>
  <c r="AY8" i="3"/>
  <c r="AZ8" i="3" s="1"/>
  <c r="BA80" i="3"/>
  <c r="BA112" i="3"/>
  <c r="BA204" i="3"/>
  <c r="BA48" i="3"/>
  <c r="BA177" i="3"/>
  <c r="BA216" i="3"/>
  <c r="BA206" i="3"/>
  <c r="AP248" i="3"/>
  <c r="AP251" i="3" s="1"/>
  <c r="W221" i="3"/>
  <c r="W220" i="3"/>
  <c r="W219" i="3"/>
  <c r="W218" i="3"/>
  <c r="W217" i="3"/>
  <c r="W216" i="3"/>
  <c r="W215" i="3"/>
  <c r="W214" i="3"/>
  <c r="W213" i="3"/>
  <c r="W212" i="3"/>
  <c r="W211" i="3"/>
  <c r="W210" i="3"/>
  <c r="W209" i="3"/>
  <c r="W208" i="3"/>
  <c r="W207" i="3"/>
  <c r="W206" i="3"/>
  <c r="W205" i="3"/>
  <c r="W204" i="3"/>
  <c r="W203" i="3"/>
  <c r="W202" i="3"/>
  <c r="W201" i="3"/>
  <c r="W200" i="3"/>
  <c r="W199" i="3"/>
  <c r="W198" i="3"/>
  <c r="W197" i="3"/>
  <c r="W196" i="3"/>
  <c r="W195" i="3"/>
  <c r="W194" i="3"/>
  <c r="W193" i="3"/>
  <c r="W192" i="3"/>
  <c r="W191" i="3"/>
  <c r="W190" i="3"/>
  <c r="W189" i="3"/>
  <c r="W188" i="3"/>
  <c r="W187" i="3"/>
  <c r="W186" i="3"/>
  <c r="W185" i="3"/>
  <c r="W184" i="3"/>
  <c r="W183" i="3"/>
  <c r="W182" i="3"/>
  <c r="W181" i="3"/>
  <c r="W180" i="3"/>
  <c r="W179" i="3"/>
  <c r="W178" i="3"/>
  <c r="W177" i="3"/>
  <c r="W176" i="3"/>
  <c r="W175" i="3"/>
  <c r="W174" i="3"/>
  <c r="W173" i="3"/>
  <c r="W172" i="3"/>
  <c r="W171" i="3"/>
  <c r="W170" i="3"/>
  <c r="W169" i="3"/>
  <c r="W168" i="3"/>
  <c r="W167" i="3"/>
  <c r="W166" i="3"/>
  <c r="W165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T221" i="3"/>
  <c r="AD246" i="3" s="1"/>
  <c r="T220" i="3"/>
  <c r="AD245" i="3" s="1"/>
  <c r="T219" i="3"/>
  <c r="AD244" i="3" s="1"/>
  <c r="T218" i="3"/>
  <c r="AD243" i="3" s="1"/>
  <c r="T217" i="3"/>
  <c r="AD242" i="3" s="1"/>
  <c r="T216" i="3"/>
  <c r="AD241" i="3" s="1"/>
  <c r="T215" i="3"/>
  <c r="AD240" i="3" s="1"/>
  <c r="T214" i="3"/>
  <c r="AD239" i="3" s="1"/>
  <c r="T213" i="3"/>
  <c r="AD238" i="3" s="1"/>
  <c r="T212" i="3"/>
  <c r="AD237" i="3" s="1"/>
  <c r="T211" i="3"/>
  <c r="AD236" i="3" s="1"/>
  <c r="T210" i="3"/>
  <c r="AD235" i="3" s="1"/>
  <c r="T209" i="3"/>
  <c r="AD234" i="3" s="1"/>
  <c r="T208" i="3"/>
  <c r="AD233" i="3" s="1"/>
  <c r="T207" i="3"/>
  <c r="AD232" i="3" s="1"/>
  <c r="T206" i="3"/>
  <c r="AD231" i="3" s="1"/>
  <c r="T205" i="3"/>
  <c r="AD230" i="3" s="1"/>
  <c r="T204" i="3"/>
  <c r="AD229" i="3" s="1"/>
  <c r="T203" i="3"/>
  <c r="AD228" i="3" s="1"/>
  <c r="T202" i="3"/>
  <c r="AD227" i="3" s="1"/>
  <c r="T201" i="3"/>
  <c r="AD226" i="3" s="1"/>
  <c r="T200" i="3"/>
  <c r="AD225" i="3" s="1"/>
  <c r="T199" i="3"/>
  <c r="AD224" i="3" s="1"/>
  <c r="T198" i="3"/>
  <c r="AD223" i="3" s="1"/>
  <c r="T197" i="3"/>
  <c r="AD222" i="3" s="1"/>
  <c r="T196" i="3"/>
  <c r="AD220" i="3" s="1"/>
  <c r="T195" i="3"/>
  <c r="AD219" i="3" s="1"/>
  <c r="T194" i="3"/>
  <c r="AD218" i="3" s="1"/>
  <c r="T193" i="3"/>
  <c r="AD217" i="3" s="1"/>
  <c r="T192" i="3"/>
  <c r="AD216" i="3" s="1"/>
  <c r="T191" i="3"/>
  <c r="AD215" i="3" s="1"/>
  <c r="T190" i="3"/>
  <c r="AD214" i="3" s="1"/>
  <c r="T189" i="3"/>
  <c r="AD213" i="3" s="1"/>
  <c r="T188" i="3"/>
  <c r="AD212" i="3" s="1"/>
  <c r="T187" i="3"/>
  <c r="AD210" i="3" s="1"/>
  <c r="T186" i="3"/>
  <c r="AD208" i="3" s="1"/>
  <c r="T185" i="3"/>
  <c r="AD207" i="3" s="1"/>
  <c r="T184" i="3"/>
  <c r="AD206" i="3" s="1"/>
  <c r="T183" i="3"/>
  <c r="AD204" i="3" s="1"/>
  <c r="T182" i="3"/>
  <c r="AD203" i="3" s="1"/>
  <c r="T181" i="3"/>
  <c r="AD202" i="3" s="1"/>
  <c r="T180" i="3"/>
  <c r="AD201" i="3" s="1"/>
  <c r="T179" i="3"/>
  <c r="AD200" i="3" s="1"/>
  <c r="T178" i="3"/>
  <c r="AD198" i="3" s="1"/>
  <c r="T177" i="3"/>
  <c r="AD197" i="3" s="1"/>
  <c r="T176" i="3"/>
  <c r="AD196" i="3" s="1"/>
  <c r="T175" i="3"/>
  <c r="AD195" i="3" s="1"/>
  <c r="T174" i="3"/>
  <c r="AD194" i="3" s="1"/>
  <c r="T173" i="3"/>
  <c r="AD193" i="3" s="1"/>
  <c r="T172" i="3"/>
  <c r="AD192" i="3" s="1"/>
  <c r="T171" i="3"/>
  <c r="AD190" i="3" s="1"/>
  <c r="T170" i="3"/>
  <c r="AD189" i="3" s="1"/>
  <c r="T169" i="3"/>
  <c r="AD188" i="3" s="1"/>
  <c r="T168" i="3"/>
  <c r="AD187" i="3" s="1"/>
  <c r="T167" i="3"/>
  <c r="AD186" i="3" s="1"/>
  <c r="T166" i="3"/>
  <c r="AD185" i="3" s="1"/>
  <c r="T165" i="3"/>
  <c r="AD184" i="3" s="1"/>
  <c r="T164" i="3"/>
  <c r="AD183" i="3" s="1"/>
  <c r="T163" i="3"/>
  <c r="AD182" i="3" s="1"/>
  <c r="T162" i="3"/>
  <c r="AD181" i="3" s="1"/>
  <c r="T161" i="3"/>
  <c r="AD180" i="3" s="1"/>
  <c r="T160" i="3"/>
  <c r="AD178" i="3" s="1"/>
  <c r="T159" i="3"/>
  <c r="AD177" i="3" s="1"/>
  <c r="T158" i="3"/>
  <c r="AD176" i="3" s="1"/>
  <c r="T157" i="3"/>
  <c r="AD175" i="3" s="1"/>
  <c r="T156" i="3"/>
  <c r="AD174" i="3" s="1"/>
  <c r="T155" i="3"/>
  <c r="AD173" i="3" s="1"/>
  <c r="T154" i="3"/>
  <c r="AD172" i="3" s="1"/>
  <c r="T153" i="3"/>
  <c r="AD171" i="3" s="1"/>
  <c r="T152" i="3"/>
  <c r="AD170" i="3" s="1"/>
  <c r="T151" i="3"/>
  <c r="AD169" i="3" s="1"/>
  <c r="T150" i="3"/>
  <c r="AD168" i="3" s="1"/>
  <c r="T149" i="3"/>
  <c r="AD167" i="3" s="1"/>
  <c r="T148" i="3"/>
  <c r="AD166" i="3" s="1"/>
  <c r="T147" i="3"/>
  <c r="AD164" i="3" s="1"/>
  <c r="T146" i="3"/>
  <c r="AD163" i="3" s="1"/>
  <c r="T145" i="3"/>
  <c r="AD162" i="3" s="1"/>
  <c r="T144" i="3"/>
  <c r="AD161" i="3" s="1"/>
  <c r="T143" i="3"/>
  <c r="AD160" i="3" s="1"/>
  <c r="T142" i="3"/>
  <c r="AD159" i="3" s="1"/>
  <c r="T141" i="3"/>
  <c r="AD158" i="3" s="1"/>
  <c r="T140" i="3"/>
  <c r="AD157" i="3" s="1"/>
  <c r="T139" i="3"/>
  <c r="AD156" i="3" s="1"/>
  <c r="T138" i="3"/>
  <c r="AD155" i="3" s="1"/>
  <c r="T137" i="3"/>
  <c r="AD154" i="3" s="1"/>
  <c r="T136" i="3"/>
  <c r="AD153" i="3" s="1"/>
  <c r="T135" i="3"/>
  <c r="AD152" i="3" s="1"/>
  <c r="T134" i="3"/>
  <c r="AD151" i="3" s="1"/>
  <c r="T133" i="3"/>
  <c r="AD150" i="3" s="1"/>
  <c r="T132" i="3"/>
  <c r="AD149" i="3" s="1"/>
  <c r="T131" i="3"/>
  <c r="AD148" i="3" s="1"/>
  <c r="T130" i="3"/>
  <c r="AD144" i="3" s="1"/>
  <c r="T129" i="3"/>
  <c r="AD143" i="3" s="1"/>
  <c r="T128" i="3"/>
  <c r="AD142" i="3" s="1"/>
  <c r="T127" i="3"/>
  <c r="AD141" i="3" s="1"/>
  <c r="T126" i="3"/>
  <c r="AD140" i="3" s="1"/>
  <c r="T125" i="3"/>
  <c r="AD139" i="3" s="1"/>
  <c r="T124" i="3"/>
  <c r="AD138" i="3" s="1"/>
  <c r="T123" i="3"/>
  <c r="AD137" i="3" s="1"/>
  <c r="T122" i="3"/>
  <c r="AD136" i="3" s="1"/>
  <c r="T121" i="3"/>
  <c r="AD135" i="3" s="1"/>
  <c r="T120" i="3"/>
  <c r="AD134" i="3" s="1"/>
  <c r="T119" i="3"/>
  <c r="AD133" i="3" s="1"/>
  <c r="T118" i="3"/>
  <c r="AD132" i="3" s="1"/>
  <c r="T117" i="3"/>
  <c r="AD131" i="3" s="1"/>
  <c r="T116" i="3"/>
  <c r="AD128" i="3" s="1"/>
  <c r="T115" i="3"/>
  <c r="AD127" i="3" s="1"/>
  <c r="T114" i="3"/>
  <c r="AD126" i="3" s="1"/>
  <c r="T113" i="3"/>
  <c r="AD125" i="3" s="1"/>
  <c r="T112" i="3"/>
  <c r="AD124" i="3" s="1"/>
  <c r="T111" i="3"/>
  <c r="AD123" i="3" s="1"/>
  <c r="T110" i="3"/>
  <c r="AD122" i="3" s="1"/>
  <c r="T109" i="3"/>
  <c r="AD121" i="3" s="1"/>
  <c r="T108" i="3"/>
  <c r="AD120" i="3" s="1"/>
  <c r="T107" i="3"/>
  <c r="AD116" i="3" s="1"/>
  <c r="T106" i="3"/>
  <c r="AD115" i="3" s="1"/>
  <c r="T105" i="3"/>
  <c r="AD114" i="3" s="1"/>
  <c r="T104" i="3"/>
  <c r="AD113" i="3" s="1"/>
  <c r="T103" i="3"/>
  <c r="AD112" i="3" s="1"/>
  <c r="T102" i="3"/>
  <c r="AD111" i="3" s="1"/>
  <c r="T101" i="3"/>
  <c r="AD110" i="3" s="1"/>
  <c r="T100" i="3"/>
  <c r="AD109" i="3" s="1"/>
  <c r="T99" i="3"/>
  <c r="AD108" i="3" s="1"/>
  <c r="T98" i="3"/>
  <c r="AD107" i="3" s="1"/>
  <c r="T97" i="3"/>
  <c r="AD106" i="3" s="1"/>
  <c r="T96" i="3"/>
  <c r="AD104" i="3" s="1"/>
  <c r="T95" i="3"/>
  <c r="AD103" i="3" s="1"/>
  <c r="T94" i="3"/>
  <c r="AD102" i="3" s="1"/>
  <c r="T93" i="3"/>
  <c r="AD101" i="3" s="1"/>
  <c r="T92" i="3"/>
  <c r="AD100" i="3" s="1"/>
  <c r="T91" i="3"/>
  <c r="AD99" i="3" s="1"/>
  <c r="T90" i="3"/>
  <c r="AD98" i="3" s="1"/>
  <c r="T89" i="3"/>
  <c r="AD97" i="3" s="1"/>
  <c r="T88" i="3"/>
  <c r="AD96" i="3" s="1"/>
  <c r="T87" i="3"/>
  <c r="AD95" i="3" s="1"/>
  <c r="T86" i="3"/>
  <c r="AD94" i="3" s="1"/>
  <c r="T85" i="3"/>
  <c r="AD92" i="3" s="1"/>
  <c r="T84" i="3"/>
  <c r="AD91" i="3" s="1"/>
  <c r="T83" i="3"/>
  <c r="AD90" i="3" s="1"/>
  <c r="T82" i="3"/>
  <c r="AD89" i="3" s="1"/>
  <c r="T81" i="3"/>
  <c r="AD88" i="3" s="1"/>
  <c r="T80" i="3"/>
  <c r="AD87" i="3" s="1"/>
  <c r="T79" i="3"/>
  <c r="AD86" i="3" s="1"/>
  <c r="T78" i="3"/>
  <c r="AD85" i="3" s="1"/>
  <c r="T77" i="3"/>
  <c r="AD84" i="3" s="1"/>
  <c r="T76" i="3"/>
  <c r="AD83" i="3" s="1"/>
  <c r="T75" i="3"/>
  <c r="AD82" i="3" s="1"/>
  <c r="T74" i="3"/>
  <c r="AD81" i="3" s="1"/>
  <c r="T73" i="3"/>
  <c r="AD80" i="3" s="1"/>
  <c r="T72" i="3"/>
  <c r="AD78" i="3" s="1"/>
  <c r="T71" i="3"/>
  <c r="AD77" i="3" s="1"/>
  <c r="T70" i="3"/>
  <c r="AD76" i="3" s="1"/>
  <c r="T69" i="3"/>
  <c r="AD75" i="3" s="1"/>
  <c r="T68" i="3"/>
  <c r="AD74" i="3" s="1"/>
  <c r="T67" i="3"/>
  <c r="AD73" i="3" s="1"/>
  <c r="T66" i="3"/>
  <c r="AD72" i="3" s="1"/>
  <c r="T65" i="3"/>
  <c r="AD71" i="3" s="1"/>
  <c r="T64" i="3"/>
  <c r="AD70" i="3" s="1"/>
  <c r="T63" i="3"/>
  <c r="AD69" i="3" s="1"/>
  <c r="T62" i="3"/>
  <c r="AD68" i="3" s="1"/>
  <c r="T61" i="3"/>
  <c r="AD67" i="3" s="1"/>
  <c r="T60" i="3"/>
  <c r="AD66" i="3" s="1"/>
  <c r="T59" i="3"/>
  <c r="AD65" i="3" s="1"/>
  <c r="T58" i="3"/>
  <c r="AD64" i="3" s="1"/>
  <c r="T57" i="3"/>
  <c r="AD63" i="3" s="1"/>
  <c r="T56" i="3"/>
  <c r="AD62" i="3" s="1"/>
  <c r="T55" i="3"/>
  <c r="AD61" i="3" s="1"/>
  <c r="T54" i="3"/>
  <c r="AD60" i="3" s="1"/>
  <c r="T53" i="3"/>
  <c r="AD59" i="3" s="1"/>
  <c r="T52" i="3"/>
  <c r="AD57" i="3" s="1"/>
  <c r="T51" i="3"/>
  <c r="AD56" i="3" s="1"/>
  <c r="T50" i="3"/>
  <c r="AD55" i="3" s="1"/>
  <c r="T49" i="3"/>
  <c r="AD54" i="3" s="1"/>
  <c r="T48" i="3"/>
  <c r="AD53" i="3" s="1"/>
  <c r="T47" i="3"/>
  <c r="AD51" i="3" s="1"/>
  <c r="T46" i="3"/>
  <c r="AD50" i="3" s="1"/>
  <c r="T45" i="3"/>
  <c r="AD49" i="3" s="1"/>
  <c r="T44" i="3"/>
  <c r="AD48" i="3" s="1"/>
  <c r="T43" i="3"/>
  <c r="AD47" i="3" s="1"/>
  <c r="T42" i="3"/>
  <c r="AD46" i="3" s="1"/>
  <c r="T41" i="3"/>
  <c r="AD44" i="3" s="1"/>
  <c r="T40" i="3"/>
  <c r="AD43" i="3" s="1"/>
  <c r="T39" i="3"/>
  <c r="AD39" i="3" s="1"/>
  <c r="T38" i="3"/>
  <c r="AD42" i="3" s="1"/>
  <c r="T37" i="3"/>
  <c r="AD40" i="3" s="1"/>
  <c r="T36" i="3"/>
  <c r="AD38" i="3" s="1"/>
  <c r="T35" i="3"/>
  <c r="AD37" i="3" s="1"/>
  <c r="T34" i="3"/>
  <c r="AD36" i="3" s="1"/>
  <c r="T33" i="3"/>
  <c r="AD35" i="3" s="1"/>
  <c r="T32" i="3"/>
  <c r="AD34" i="3" s="1"/>
  <c r="T31" i="3"/>
  <c r="AD33" i="3" s="1"/>
  <c r="T30" i="3"/>
  <c r="AD32" i="3" s="1"/>
  <c r="T29" i="3"/>
  <c r="AD31" i="3" s="1"/>
  <c r="T28" i="3"/>
  <c r="AD29" i="3" s="1"/>
  <c r="T27" i="3"/>
  <c r="AD28" i="3" s="1"/>
  <c r="T26" i="3"/>
  <c r="AD27" i="3" s="1"/>
  <c r="T25" i="3"/>
  <c r="AD26" i="3" s="1"/>
  <c r="T24" i="3"/>
  <c r="AD25" i="3" s="1"/>
  <c r="T23" i="3"/>
  <c r="AD24" i="3" s="1"/>
  <c r="T22" i="3"/>
  <c r="AD23" i="3" s="1"/>
  <c r="T21" i="3"/>
  <c r="AD22" i="3" s="1"/>
  <c r="T20" i="3"/>
  <c r="AD21" i="3" s="1"/>
  <c r="T19" i="3"/>
  <c r="AD20" i="3" s="1"/>
  <c r="T18" i="3"/>
  <c r="AD19" i="3" s="1"/>
  <c r="T17" i="3"/>
  <c r="AD18" i="3" s="1"/>
  <c r="T16" i="3"/>
  <c r="AD17" i="3" s="1"/>
  <c r="T15" i="3"/>
  <c r="AD16" i="3" s="1"/>
  <c r="T14" i="3"/>
  <c r="AD15" i="3" s="1"/>
  <c r="T13" i="3"/>
  <c r="AD14" i="3" s="1"/>
  <c r="T12" i="3"/>
  <c r="AD13" i="3" s="1"/>
  <c r="T11" i="3"/>
  <c r="AD12" i="3" s="1"/>
  <c r="T10" i="3"/>
  <c r="AD11" i="3" s="1"/>
  <c r="T9" i="3"/>
  <c r="AD10" i="3" s="1"/>
  <c r="T8" i="3"/>
  <c r="AD8" i="3" s="1"/>
  <c r="T7" i="3"/>
  <c r="AD7" i="3" s="1"/>
  <c r="T6" i="3"/>
  <c r="AD6" i="3" s="1"/>
  <c r="K140" i="4"/>
  <c r="J140" i="4"/>
  <c r="K139" i="4"/>
  <c r="J139" i="4"/>
  <c r="K138" i="4"/>
  <c r="J138" i="4"/>
  <c r="K137" i="4"/>
  <c r="J137" i="4"/>
  <c r="K136" i="4"/>
  <c r="J136" i="4"/>
  <c r="K135" i="4"/>
  <c r="J135" i="4"/>
  <c r="K134" i="4"/>
  <c r="J134" i="4"/>
  <c r="K133" i="4"/>
  <c r="J133" i="4"/>
  <c r="K132" i="4"/>
  <c r="J132" i="4"/>
  <c r="K131" i="4"/>
  <c r="J131" i="4"/>
  <c r="K130" i="4"/>
  <c r="J130" i="4"/>
  <c r="K129" i="4"/>
  <c r="J129" i="4"/>
  <c r="K128" i="4"/>
  <c r="J128" i="4"/>
  <c r="K127" i="4"/>
  <c r="J127" i="4"/>
  <c r="K126" i="4"/>
  <c r="J126" i="4"/>
  <c r="K125" i="4"/>
  <c r="J125" i="4"/>
  <c r="K124" i="4"/>
  <c r="J124" i="4"/>
  <c r="K123" i="4"/>
  <c r="J123" i="4"/>
  <c r="K122" i="4"/>
  <c r="J122" i="4"/>
  <c r="K121" i="4"/>
  <c r="J121" i="4"/>
  <c r="K120" i="4"/>
  <c r="J120" i="4"/>
  <c r="K119" i="4"/>
  <c r="J119" i="4"/>
  <c r="K118" i="4"/>
  <c r="J118" i="4"/>
  <c r="K117" i="4"/>
  <c r="J117" i="4"/>
  <c r="K116" i="4"/>
  <c r="J116" i="4"/>
  <c r="K115" i="4"/>
  <c r="J115" i="4"/>
  <c r="K114" i="4"/>
  <c r="J114" i="4"/>
  <c r="K113" i="4"/>
  <c r="J113" i="4"/>
  <c r="K112" i="4"/>
  <c r="J112" i="4"/>
  <c r="K111" i="4"/>
  <c r="J111" i="4"/>
  <c r="K110" i="4"/>
  <c r="J110" i="4"/>
  <c r="K109" i="4"/>
  <c r="J109" i="4"/>
  <c r="K108" i="4"/>
  <c r="J108" i="4"/>
  <c r="K107" i="4"/>
  <c r="J107" i="4"/>
  <c r="K106" i="4"/>
  <c r="J106" i="4"/>
  <c r="K105" i="4"/>
  <c r="J105" i="4"/>
  <c r="K104" i="4"/>
  <c r="J104" i="4"/>
  <c r="K103" i="4"/>
  <c r="J103" i="4"/>
  <c r="K102" i="4"/>
  <c r="J102" i="4"/>
  <c r="K101" i="4"/>
  <c r="J101" i="4"/>
  <c r="K100" i="4"/>
  <c r="J100" i="4"/>
  <c r="K99" i="4"/>
  <c r="J99" i="4"/>
  <c r="K98" i="4"/>
  <c r="J98" i="4"/>
  <c r="K97" i="4"/>
  <c r="J97" i="4"/>
  <c r="K96" i="4"/>
  <c r="J96" i="4"/>
  <c r="K95" i="4"/>
  <c r="J95" i="4"/>
  <c r="K94" i="4"/>
  <c r="J94" i="4"/>
  <c r="K93" i="4"/>
  <c r="J93" i="4"/>
  <c r="K92" i="4"/>
  <c r="J92" i="4"/>
  <c r="K91" i="4"/>
  <c r="J91" i="4"/>
  <c r="K90" i="4"/>
  <c r="J90" i="4"/>
  <c r="K89" i="4"/>
  <c r="J89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K81" i="4"/>
  <c r="J81" i="4"/>
  <c r="K80" i="4"/>
  <c r="J80" i="4"/>
  <c r="K79" i="4"/>
  <c r="J79" i="4"/>
  <c r="K78" i="4"/>
  <c r="J78" i="4"/>
  <c r="K77" i="4"/>
  <c r="J77" i="4"/>
  <c r="K76" i="4"/>
  <c r="J76" i="4"/>
  <c r="K75" i="4"/>
  <c r="J75" i="4"/>
  <c r="K74" i="4"/>
  <c r="J74" i="4"/>
  <c r="K73" i="4"/>
  <c r="J73" i="4"/>
  <c r="K72" i="4"/>
  <c r="J72" i="4"/>
  <c r="K71" i="4"/>
  <c r="J71" i="4"/>
  <c r="K70" i="4"/>
  <c r="J70" i="4"/>
  <c r="K69" i="4"/>
  <c r="J69" i="4"/>
  <c r="K68" i="4"/>
  <c r="J68" i="4"/>
  <c r="K67" i="4"/>
  <c r="J67" i="4"/>
  <c r="K66" i="4"/>
  <c r="J66" i="4"/>
  <c r="K65" i="4"/>
  <c r="J65" i="4"/>
  <c r="K64" i="4"/>
  <c r="J64" i="4"/>
  <c r="K63" i="4"/>
  <c r="J63" i="4"/>
  <c r="K62" i="4"/>
  <c r="J62" i="4"/>
  <c r="K61" i="4"/>
  <c r="J61" i="4"/>
  <c r="K60" i="4"/>
  <c r="J60" i="4"/>
  <c r="K59" i="4"/>
  <c r="J59" i="4"/>
  <c r="K58" i="4"/>
  <c r="J58" i="4"/>
  <c r="K57" i="4"/>
  <c r="J57" i="4"/>
  <c r="K56" i="4"/>
  <c r="J56" i="4"/>
  <c r="K55" i="4"/>
  <c r="J55" i="4"/>
  <c r="K54" i="4"/>
  <c r="J54" i="4"/>
  <c r="K53" i="4"/>
  <c r="J53" i="4"/>
  <c r="K52" i="4"/>
  <c r="J52" i="4"/>
  <c r="K51" i="4"/>
  <c r="J51" i="4"/>
  <c r="K50" i="4"/>
  <c r="J50" i="4"/>
  <c r="K49" i="4"/>
  <c r="J49" i="4"/>
  <c r="K48" i="4"/>
  <c r="J48" i="4"/>
  <c r="K47" i="4"/>
  <c r="J47" i="4"/>
  <c r="K46" i="4"/>
  <c r="J46" i="4"/>
  <c r="K45" i="4"/>
  <c r="J45" i="4"/>
  <c r="K44" i="4"/>
  <c r="J44" i="4"/>
  <c r="K43" i="4"/>
  <c r="J43" i="4"/>
  <c r="K42" i="4"/>
  <c r="J42" i="4"/>
  <c r="K41" i="4"/>
  <c r="J41" i="4"/>
  <c r="K40" i="4"/>
  <c r="J40" i="4"/>
  <c r="K39" i="4"/>
  <c r="J39" i="4"/>
  <c r="K38" i="4"/>
  <c r="J38" i="4"/>
  <c r="K37" i="4"/>
  <c r="J37" i="4"/>
  <c r="K36" i="4"/>
  <c r="J36" i="4"/>
  <c r="K35" i="4"/>
  <c r="J35" i="4"/>
  <c r="K34" i="4"/>
  <c r="J34" i="4"/>
  <c r="K33" i="4"/>
  <c r="J33" i="4"/>
  <c r="K32" i="4"/>
  <c r="J32" i="4"/>
  <c r="K31" i="4"/>
  <c r="J31" i="4"/>
  <c r="K30" i="4"/>
  <c r="J30" i="4"/>
  <c r="K29" i="4"/>
  <c r="J29" i="4"/>
  <c r="K28" i="4"/>
  <c r="J28" i="4"/>
  <c r="K27" i="4"/>
  <c r="J27" i="4"/>
  <c r="K26" i="4"/>
  <c r="J26" i="4"/>
  <c r="K25" i="4"/>
  <c r="J25" i="4"/>
  <c r="K24" i="4"/>
  <c r="J24" i="4"/>
  <c r="K23" i="4"/>
  <c r="J23" i="4"/>
  <c r="K22" i="4"/>
  <c r="J22" i="4"/>
  <c r="K21" i="4"/>
  <c r="J21" i="4"/>
  <c r="K20" i="4"/>
  <c r="J20" i="4"/>
  <c r="K19" i="4"/>
  <c r="J19" i="4"/>
  <c r="K18" i="4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K8" i="4"/>
  <c r="J8" i="4"/>
  <c r="K7" i="4"/>
  <c r="J7" i="4"/>
  <c r="K6" i="4"/>
  <c r="J6" i="4"/>
  <c r="K5" i="4"/>
  <c r="J5" i="4"/>
  <c r="L140" i="4"/>
  <c r="M140" i="4"/>
  <c r="R223" i="3"/>
  <c r="T223" i="3"/>
  <c r="AE33" i="3" l="1"/>
  <c r="AT33" i="3"/>
  <c r="AE69" i="3"/>
  <c r="AT69" i="3"/>
  <c r="AE103" i="3"/>
  <c r="L38" i="4" s="1"/>
  <c r="AT103" i="3"/>
  <c r="AE133" i="3"/>
  <c r="AT133" i="3"/>
  <c r="AE169" i="3"/>
  <c r="AT169" i="3"/>
  <c r="AE232" i="3"/>
  <c r="AT232" i="3"/>
  <c r="AE25" i="3"/>
  <c r="L8" i="4" s="1"/>
  <c r="AT25" i="3"/>
  <c r="AE62" i="3"/>
  <c r="AT62" i="3"/>
  <c r="AE78" i="3"/>
  <c r="AT78" i="3"/>
  <c r="AE113" i="3"/>
  <c r="AT113" i="3"/>
  <c r="AE142" i="3"/>
  <c r="AT142" i="3"/>
  <c r="AE170" i="3"/>
  <c r="AT170" i="3"/>
  <c r="AE187" i="3"/>
  <c r="AT187" i="3"/>
  <c r="AE225" i="3"/>
  <c r="AT225" i="3"/>
  <c r="AE10" i="3"/>
  <c r="AT10" i="3"/>
  <c r="AE35" i="3"/>
  <c r="AT35" i="3"/>
  <c r="AE54" i="3"/>
  <c r="AT54" i="3"/>
  <c r="AE80" i="3"/>
  <c r="AT80" i="3"/>
  <c r="AE106" i="3"/>
  <c r="L101" i="4" s="1"/>
  <c r="AT106" i="3"/>
  <c r="AE135" i="3"/>
  <c r="L67" i="4" s="1"/>
  <c r="AT135" i="3"/>
  <c r="AE162" i="3"/>
  <c r="AT162" i="3"/>
  <c r="AE188" i="3"/>
  <c r="AT188" i="3"/>
  <c r="AE197" i="3"/>
  <c r="AT197" i="3"/>
  <c r="AE207" i="3"/>
  <c r="AT207" i="3"/>
  <c r="AE242" i="3"/>
  <c r="AT242" i="3"/>
  <c r="AE11" i="3"/>
  <c r="AT11" i="3"/>
  <c r="AE19" i="3"/>
  <c r="L88" i="4" s="1"/>
  <c r="AT19" i="3"/>
  <c r="AE27" i="3"/>
  <c r="L43" i="4" s="1"/>
  <c r="AT27" i="3"/>
  <c r="AE36" i="3"/>
  <c r="AT36" i="3"/>
  <c r="AE46" i="3"/>
  <c r="AT46" i="3"/>
  <c r="AE55" i="3"/>
  <c r="L53" i="4" s="1"/>
  <c r="AT55" i="3"/>
  <c r="AE64" i="3"/>
  <c r="L54" i="4" s="1"/>
  <c r="AT64" i="3"/>
  <c r="AE72" i="3"/>
  <c r="AT72" i="3"/>
  <c r="AE81" i="3"/>
  <c r="AT81" i="3"/>
  <c r="AE89" i="3"/>
  <c r="L18" i="4" s="1"/>
  <c r="AT89" i="3"/>
  <c r="AE98" i="3"/>
  <c r="AT98" i="3"/>
  <c r="AE107" i="3"/>
  <c r="AT107" i="3"/>
  <c r="AE115" i="3"/>
  <c r="AT115" i="3"/>
  <c r="AE126" i="3"/>
  <c r="AT126" i="3"/>
  <c r="AE136" i="3"/>
  <c r="L119" i="4" s="1"/>
  <c r="AT136" i="3"/>
  <c r="AE144" i="3"/>
  <c r="AT144" i="3"/>
  <c r="AE155" i="3"/>
  <c r="AT155" i="3"/>
  <c r="AE163" i="3"/>
  <c r="L74" i="4" s="1"/>
  <c r="AT163" i="3"/>
  <c r="AE172" i="3"/>
  <c r="AT172" i="3"/>
  <c r="AE181" i="3"/>
  <c r="AT181" i="3"/>
  <c r="AE189" i="3"/>
  <c r="AT189" i="3"/>
  <c r="AE198" i="3"/>
  <c r="AT198" i="3"/>
  <c r="AE208" i="3"/>
  <c r="AT208" i="3"/>
  <c r="AE218" i="3"/>
  <c r="AT218" i="3"/>
  <c r="AE227" i="3"/>
  <c r="AT227" i="3"/>
  <c r="AE235" i="3"/>
  <c r="AT235" i="3"/>
  <c r="AE243" i="3"/>
  <c r="AT243" i="3"/>
  <c r="AE12" i="3"/>
  <c r="AT12" i="3"/>
  <c r="AE20" i="3"/>
  <c r="AT20" i="3"/>
  <c r="AE28" i="3"/>
  <c r="AT28" i="3"/>
  <c r="AE37" i="3"/>
  <c r="AT37" i="3"/>
  <c r="AE47" i="3"/>
  <c r="AT47" i="3"/>
  <c r="AE56" i="3"/>
  <c r="AT56" i="3"/>
  <c r="AE65" i="3"/>
  <c r="AT65" i="3"/>
  <c r="AE73" i="3"/>
  <c r="L57" i="4" s="1"/>
  <c r="AT73" i="3"/>
  <c r="AE82" i="3"/>
  <c r="AT82" i="3"/>
  <c r="AE90" i="3"/>
  <c r="AT90" i="3"/>
  <c r="AE99" i="3"/>
  <c r="AT99" i="3"/>
  <c r="AE108" i="3"/>
  <c r="AT108" i="3"/>
  <c r="AE116" i="3"/>
  <c r="AT116" i="3"/>
  <c r="AE127" i="3"/>
  <c r="AT127" i="3"/>
  <c r="AE137" i="3"/>
  <c r="AT137" i="3"/>
  <c r="AE148" i="3"/>
  <c r="AT148" i="3"/>
  <c r="AE156" i="3"/>
  <c r="AT156" i="3"/>
  <c r="AE164" i="3"/>
  <c r="AT164" i="3"/>
  <c r="AE173" i="3"/>
  <c r="AT173" i="3"/>
  <c r="AE182" i="3"/>
  <c r="AT182" i="3"/>
  <c r="AE190" i="3"/>
  <c r="AT190" i="3"/>
  <c r="AE200" i="3"/>
  <c r="AT200" i="3"/>
  <c r="AE210" i="3"/>
  <c r="AT210" i="3"/>
  <c r="AE219" i="3"/>
  <c r="L121" i="4" s="1"/>
  <c r="AT219" i="3"/>
  <c r="AE228" i="3"/>
  <c r="AT228" i="3"/>
  <c r="AE236" i="3"/>
  <c r="AT236" i="3"/>
  <c r="AE244" i="3"/>
  <c r="AT244" i="3"/>
  <c r="AE24" i="3"/>
  <c r="L89" i="4" s="1"/>
  <c r="AT24" i="3"/>
  <c r="AE61" i="3"/>
  <c r="AT61" i="3"/>
  <c r="AE95" i="3"/>
  <c r="AT95" i="3"/>
  <c r="AE123" i="3"/>
  <c r="AT123" i="3"/>
  <c r="AE160" i="3"/>
  <c r="AT160" i="3"/>
  <c r="AE195" i="3"/>
  <c r="AT195" i="3"/>
  <c r="AE204" i="3"/>
  <c r="AT204" i="3"/>
  <c r="AE240" i="3"/>
  <c r="AT240" i="3"/>
  <c r="AE8" i="3"/>
  <c r="L111" i="4" s="1"/>
  <c r="AT8" i="3"/>
  <c r="AE34" i="3"/>
  <c r="AT34" i="3"/>
  <c r="AE70" i="3"/>
  <c r="AT70" i="3"/>
  <c r="AE96" i="3"/>
  <c r="AT96" i="3"/>
  <c r="AE134" i="3"/>
  <c r="L66" i="4" s="1"/>
  <c r="AT134" i="3"/>
  <c r="AE161" i="3"/>
  <c r="AT161" i="3"/>
  <c r="AE196" i="3"/>
  <c r="AT196" i="3"/>
  <c r="AE241" i="3"/>
  <c r="L115" i="4" s="1"/>
  <c r="AT241" i="3"/>
  <c r="AE18" i="3"/>
  <c r="L7" i="4" s="1"/>
  <c r="AT18" i="3"/>
  <c r="AE44" i="3"/>
  <c r="AT44" i="3"/>
  <c r="AE71" i="3"/>
  <c r="AT71" i="3"/>
  <c r="AE97" i="3"/>
  <c r="AT97" i="3"/>
  <c r="AE114" i="3"/>
  <c r="L92" i="4" s="1"/>
  <c r="AT114" i="3"/>
  <c r="AE143" i="3"/>
  <c r="AT143" i="3"/>
  <c r="AE171" i="3"/>
  <c r="AT171" i="3"/>
  <c r="AE234" i="3"/>
  <c r="AT234" i="3"/>
  <c r="AE13" i="3"/>
  <c r="AT13" i="3"/>
  <c r="AE21" i="3"/>
  <c r="AT21" i="3"/>
  <c r="AE29" i="3"/>
  <c r="AT29" i="3"/>
  <c r="AE38" i="3"/>
  <c r="AT38" i="3"/>
  <c r="AE48" i="3"/>
  <c r="L37" i="4" s="1"/>
  <c r="AT48" i="3"/>
  <c r="AE57" i="3"/>
  <c r="AT57" i="3"/>
  <c r="AE66" i="3"/>
  <c r="AT66" i="3"/>
  <c r="AE74" i="3"/>
  <c r="AT74" i="3"/>
  <c r="AE83" i="3"/>
  <c r="L58" i="4" s="1"/>
  <c r="AT83" i="3"/>
  <c r="AE91" i="3"/>
  <c r="AT91" i="3"/>
  <c r="AE100" i="3"/>
  <c r="AT100" i="3"/>
  <c r="AE109" i="3"/>
  <c r="AT109" i="3"/>
  <c r="AE120" i="3"/>
  <c r="L102" i="4" s="1"/>
  <c r="AT120" i="3"/>
  <c r="AE128" i="3"/>
  <c r="AT128" i="3"/>
  <c r="AE138" i="3"/>
  <c r="AT138" i="3"/>
  <c r="AE149" i="3"/>
  <c r="AT149" i="3"/>
  <c r="AE157" i="3"/>
  <c r="AT157" i="3"/>
  <c r="AE166" i="3"/>
  <c r="AT166" i="3"/>
  <c r="AE174" i="3"/>
  <c r="AT174" i="3"/>
  <c r="AE183" i="3"/>
  <c r="AT183" i="3"/>
  <c r="AE192" i="3"/>
  <c r="L76" i="4" s="1"/>
  <c r="AT192" i="3"/>
  <c r="AE201" i="3"/>
  <c r="AT201" i="3"/>
  <c r="AE212" i="3"/>
  <c r="AT212" i="3"/>
  <c r="AE220" i="3"/>
  <c r="AT220" i="3"/>
  <c r="AE229" i="3"/>
  <c r="L97" i="4" s="1"/>
  <c r="AT229" i="3"/>
  <c r="AE237" i="3"/>
  <c r="AT237" i="3"/>
  <c r="AE245" i="3"/>
  <c r="AT245" i="3"/>
  <c r="AE7" i="3"/>
  <c r="AT7" i="3"/>
  <c r="AE51" i="3"/>
  <c r="L52" i="4" s="1"/>
  <c r="AT51" i="3"/>
  <c r="AE86" i="3"/>
  <c r="AT86" i="3"/>
  <c r="AE141" i="3"/>
  <c r="AT141" i="3"/>
  <c r="AE177" i="3"/>
  <c r="AT177" i="3"/>
  <c r="AE224" i="3"/>
  <c r="L83" i="4" s="1"/>
  <c r="AT224" i="3"/>
  <c r="AE17" i="3"/>
  <c r="AT17" i="3"/>
  <c r="AE53" i="3"/>
  <c r="AT53" i="3"/>
  <c r="AE87" i="3"/>
  <c r="L60" i="4" s="1"/>
  <c r="AT87" i="3"/>
  <c r="AE124" i="3"/>
  <c r="AT124" i="3"/>
  <c r="AE153" i="3"/>
  <c r="AT153" i="3"/>
  <c r="AE178" i="3"/>
  <c r="AT178" i="3"/>
  <c r="AE206" i="3"/>
  <c r="L32" i="4" s="1"/>
  <c r="AT206" i="3"/>
  <c r="AE233" i="3"/>
  <c r="L110" i="4" s="1"/>
  <c r="AT233" i="3"/>
  <c r="AE217" i="3"/>
  <c r="AT217" i="3"/>
  <c r="AE14" i="3"/>
  <c r="AT14" i="3"/>
  <c r="AE22" i="3"/>
  <c r="AT22" i="3"/>
  <c r="AE31" i="3"/>
  <c r="AT31" i="3"/>
  <c r="AE40" i="3"/>
  <c r="AT40" i="3"/>
  <c r="AE49" i="3"/>
  <c r="AT49" i="3"/>
  <c r="AE59" i="3"/>
  <c r="AT59" i="3"/>
  <c r="AE67" i="3"/>
  <c r="L127" i="4" s="1"/>
  <c r="AT67" i="3"/>
  <c r="AE75" i="3"/>
  <c r="AT75" i="3"/>
  <c r="AE84" i="3"/>
  <c r="AT84" i="3"/>
  <c r="AE92" i="3"/>
  <c r="AT92" i="3"/>
  <c r="AE101" i="3"/>
  <c r="AT101" i="3"/>
  <c r="AE110" i="3"/>
  <c r="AT110" i="3"/>
  <c r="AE121" i="3"/>
  <c r="AT121" i="3"/>
  <c r="AE131" i="3"/>
  <c r="L24" i="4" s="1"/>
  <c r="AT131" i="3"/>
  <c r="AE139" i="3"/>
  <c r="L25" i="4" s="1"/>
  <c r="AT139" i="3"/>
  <c r="AE150" i="3"/>
  <c r="AT150" i="3"/>
  <c r="AE158" i="3"/>
  <c r="AT158" i="3"/>
  <c r="AE167" i="3"/>
  <c r="AT167" i="3"/>
  <c r="AE175" i="3"/>
  <c r="L120" i="4" s="1"/>
  <c r="AT175" i="3"/>
  <c r="AE184" i="3"/>
  <c r="AT184" i="3"/>
  <c r="AE193" i="3"/>
  <c r="AT193" i="3"/>
  <c r="AE202" i="3"/>
  <c r="AT202" i="3"/>
  <c r="AE213" i="3"/>
  <c r="AT213" i="3"/>
  <c r="AE222" i="3"/>
  <c r="AT222" i="3"/>
  <c r="AE230" i="3"/>
  <c r="AT230" i="3"/>
  <c r="AE238" i="3"/>
  <c r="AT238" i="3"/>
  <c r="AE246" i="3"/>
  <c r="L86" i="4" s="1"/>
  <c r="AT246" i="3"/>
  <c r="AE16" i="3"/>
  <c r="AT16" i="3"/>
  <c r="AE39" i="3"/>
  <c r="AT39" i="3"/>
  <c r="AE77" i="3"/>
  <c r="AT77" i="3"/>
  <c r="AE112" i="3"/>
  <c r="L36" i="4" s="1"/>
  <c r="AT112" i="3"/>
  <c r="AE152" i="3"/>
  <c r="AT152" i="3"/>
  <c r="AE186" i="3"/>
  <c r="AT186" i="3"/>
  <c r="AE215" i="3"/>
  <c r="L82" i="4" s="1"/>
  <c r="AT215" i="3"/>
  <c r="AE43" i="3"/>
  <c r="AT43" i="3"/>
  <c r="AE104" i="3"/>
  <c r="AT104" i="3"/>
  <c r="AE216" i="3"/>
  <c r="AT216" i="3"/>
  <c r="AE26" i="3"/>
  <c r="AT26" i="3"/>
  <c r="AE63" i="3"/>
  <c r="L13" i="4" s="1"/>
  <c r="AT63" i="3"/>
  <c r="AE88" i="3"/>
  <c r="AT88" i="3"/>
  <c r="AE125" i="3"/>
  <c r="AT125" i="3"/>
  <c r="AE154" i="3"/>
  <c r="AT154" i="3"/>
  <c r="AE180" i="3"/>
  <c r="L108" i="4" s="1"/>
  <c r="AT180" i="3"/>
  <c r="AE226" i="3"/>
  <c r="AT226" i="3"/>
  <c r="AE6" i="3"/>
  <c r="AT6" i="3"/>
  <c r="AE15" i="3"/>
  <c r="AT15" i="3"/>
  <c r="AE23" i="3"/>
  <c r="AT23" i="3"/>
  <c r="AE32" i="3"/>
  <c r="AT32" i="3"/>
  <c r="AE42" i="3"/>
  <c r="AT42" i="3"/>
  <c r="AE50" i="3"/>
  <c r="L51" i="4" s="1"/>
  <c r="AT50" i="3"/>
  <c r="AE60" i="3"/>
  <c r="L12" i="4" s="1"/>
  <c r="AT60" i="3"/>
  <c r="AE68" i="3"/>
  <c r="AT68" i="3"/>
  <c r="AE76" i="3"/>
  <c r="AT76" i="3"/>
  <c r="AE85" i="3"/>
  <c r="AT85" i="3"/>
  <c r="AE94" i="3"/>
  <c r="L128" i="4" s="1"/>
  <c r="AT94" i="3"/>
  <c r="AE102" i="3"/>
  <c r="AT102" i="3"/>
  <c r="AE111" i="3"/>
  <c r="AT111" i="3"/>
  <c r="AE122" i="3"/>
  <c r="AT122" i="3"/>
  <c r="AE132" i="3"/>
  <c r="AT132" i="3"/>
  <c r="AE140" i="3"/>
  <c r="AT140" i="3"/>
  <c r="AE151" i="3"/>
  <c r="AT151" i="3"/>
  <c r="AE159" i="3"/>
  <c r="AT159" i="3"/>
  <c r="AE168" i="3"/>
  <c r="AT168" i="3"/>
  <c r="AE176" i="3"/>
  <c r="AT176" i="3"/>
  <c r="AE185" i="3"/>
  <c r="AT185" i="3"/>
  <c r="AE194" i="3"/>
  <c r="L77" i="4" s="1"/>
  <c r="AT194" i="3"/>
  <c r="AE203" i="3"/>
  <c r="L80" i="4" s="1"/>
  <c r="AT203" i="3"/>
  <c r="AE214" i="3"/>
  <c r="AT214" i="3"/>
  <c r="AE223" i="3"/>
  <c r="AT223" i="3"/>
  <c r="AE231" i="3"/>
  <c r="L84" i="4" s="1"/>
  <c r="AT231" i="3"/>
  <c r="AE239" i="3"/>
  <c r="AT239" i="3"/>
  <c r="T225" i="3"/>
  <c r="AJ190" i="1"/>
  <c r="D224" i="2"/>
  <c r="K224" i="2"/>
  <c r="L42" i="4"/>
  <c r="L87" i="4"/>
  <c r="L117" i="4"/>
  <c r="L131" i="4"/>
  <c r="L44" i="4"/>
  <c r="L39" i="4"/>
  <c r="L9" i="4"/>
  <c r="L48" i="4"/>
  <c r="L5" i="4"/>
  <c r="L49" i="4"/>
  <c r="L50" i="4"/>
  <c r="L126" i="4"/>
  <c r="L122" i="4"/>
  <c r="L10" i="4"/>
  <c r="L11" i="4"/>
  <c r="L132" i="4"/>
  <c r="L105" i="4"/>
  <c r="L55" i="4"/>
  <c r="L56" i="4"/>
  <c r="L16" i="4"/>
  <c r="L59" i="4"/>
  <c r="L61" i="4"/>
  <c r="L62" i="4"/>
  <c r="L130" i="4"/>
  <c r="L133" i="4"/>
  <c r="L112" i="4"/>
  <c r="L100" i="4"/>
  <c r="L20" i="4"/>
  <c r="L63" i="4"/>
  <c r="L93" i="4"/>
  <c r="L109" i="4"/>
  <c r="L68" i="4"/>
  <c r="L70" i="4"/>
  <c r="L41" i="4"/>
  <c r="L106" i="4"/>
  <c r="L71" i="4"/>
  <c r="L72" i="4"/>
  <c r="L118" i="4"/>
  <c r="L136" i="4"/>
  <c r="L73" i="4"/>
  <c r="L138" i="4"/>
  <c r="L27" i="4"/>
  <c r="L28" i="4"/>
  <c r="L29" i="4"/>
  <c r="L35" i="4"/>
  <c r="L75" i="4"/>
  <c r="L103" i="4"/>
  <c r="L78" i="4"/>
  <c r="L30" i="4"/>
  <c r="L31" i="4"/>
  <c r="L40" i="4"/>
  <c r="L33" i="4"/>
  <c r="L107" i="4"/>
  <c r="L96" i="4"/>
  <c r="L104" i="4"/>
  <c r="L98" i="4"/>
  <c r="L6" i="4"/>
  <c r="L125" i="4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5" i="2"/>
  <c r="I6" i="3"/>
  <c r="H6" i="3"/>
  <c r="G6" i="3"/>
  <c r="L6" i="3" l="1"/>
  <c r="L124" i="4"/>
  <c r="L26" i="4"/>
  <c r="L21" i="4"/>
  <c r="L17" i="4"/>
  <c r="L46" i="4"/>
  <c r="L85" i="4"/>
  <c r="L139" i="4"/>
  <c r="L19" i="4"/>
  <c r="L91" i="4"/>
  <c r="L34" i="4"/>
  <c r="L116" i="4"/>
  <c r="L113" i="4"/>
  <c r="L114" i="4"/>
  <c r="L81" i="4"/>
  <c r="L23" i="4"/>
  <c r="L95" i="4"/>
  <c r="L129" i="4"/>
  <c r="L45" i="4"/>
  <c r="L99" i="4"/>
  <c r="L69" i="4"/>
  <c r="L134" i="4"/>
  <c r="L135" i="4"/>
  <c r="L123" i="4"/>
  <c r="L65" i="4"/>
  <c r="L15" i="4"/>
  <c r="L137" i="4"/>
  <c r="L79" i="4"/>
  <c r="L64" i="4"/>
  <c r="L47" i="4"/>
  <c r="L14" i="4"/>
  <c r="L90" i="4"/>
  <c r="L22" i="4"/>
  <c r="L94" i="4"/>
  <c r="K6" i="3"/>
  <c r="L224" i="2"/>
  <c r="M224" i="2" s="1"/>
  <c r="J224" i="2"/>
  <c r="L223" i="2"/>
  <c r="K223" i="2"/>
  <c r="J223" i="2"/>
  <c r="L222" i="2"/>
  <c r="K222" i="2"/>
  <c r="M222" i="2" s="1"/>
  <c r="J222" i="2"/>
  <c r="L221" i="2"/>
  <c r="K221" i="2"/>
  <c r="M221" i="2" s="1"/>
  <c r="J221" i="2"/>
  <c r="L220" i="2"/>
  <c r="K220" i="2"/>
  <c r="M220" i="2" s="1"/>
  <c r="J220" i="2"/>
  <c r="L219" i="2"/>
  <c r="K219" i="2"/>
  <c r="M219" i="2" s="1"/>
  <c r="J219" i="2"/>
  <c r="L218" i="2"/>
  <c r="K218" i="2"/>
  <c r="M218" i="2" s="1"/>
  <c r="J218" i="2"/>
  <c r="L217" i="2"/>
  <c r="K217" i="2"/>
  <c r="M217" i="2" s="1"/>
  <c r="J217" i="2"/>
  <c r="L216" i="2"/>
  <c r="K216" i="2"/>
  <c r="M216" i="2" s="1"/>
  <c r="J216" i="2"/>
  <c r="L215" i="2"/>
  <c r="K215" i="2"/>
  <c r="M215" i="2" s="1"/>
  <c r="J215" i="2"/>
  <c r="L214" i="2"/>
  <c r="K214" i="2"/>
  <c r="M214" i="2" s="1"/>
  <c r="J214" i="2"/>
  <c r="L213" i="2"/>
  <c r="K213" i="2"/>
  <c r="M213" i="2" s="1"/>
  <c r="J213" i="2"/>
  <c r="L212" i="2"/>
  <c r="K212" i="2"/>
  <c r="M212" i="2" s="1"/>
  <c r="J212" i="2"/>
  <c r="L211" i="2"/>
  <c r="K211" i="2"/>
  <c r="M211" i="2" s="1"/>
  <c r="J211" i="2"/>
  <c r="L210" i="2"/>
  <c r="K210" i="2"/>
  <c r="M210" i="2" s="1"/>
  <c r="J210" i="2"/>
  <c r="L209" i="2"/>
  <c r="K209" i="2"/>
  <c r="M209" i="2" s="1"/>
  <c r="J209" i="2"/>
  <c r="L208" i="2"/>
  <c r="K208" i="2"/>
  <c r="M208" i="2" s="1"/>
  <c r="J208" i="2"/>
  <c r="L207" i="2"/>
  <c r="K207" i="2"/>
  <c r="M207" i="2" s="1"/>
  <c r="J207" i="2"/>
  <c r="L206" i="2"/>
  <c r="K206" i="2"/>
  <c r="M206" i="2" s="1"/>
  <c r="J206" i="2"/>
  <c r="L205" i="2"/>
  <c r="K205" i="2"/>
  <c r="M205" i="2" s="1"/>
  <c r="J205" i="2"/>
  <c r="L204" i="2"/>
  <c r="K204" i="2"/>
  <c r="M204" i="2" s="1"/>
  <c r="J204" i="2"/>
  <c r="L203" i="2"/>
  <c r="K203" i="2"/>
  <c r="M203" i="2" s="1"/>
  <c r="J203" i="2"/>
  <c r="L202" i="2"/>
  <c r="K202" i="2"/>
  <c r="M202" i="2" s="1"/>
  <c r="J202" i="2"/>
  <c r="L201" i="2"/>
  <c r="K201" i="2"/>
  <c r="M201" i="2" s="1"/>
  <c r="J201" i="2"/>
  <c r="L200" i="2"/>
  <c r="K200" i="2"/>
  <c r="M200" i="2" s="1"/>
  <c r="J200" i="2"/>
  <c r="L199" i="2"/>
  <c r="K199" i="2"/>
  <c r="M199" i="2" s="1"/>
  <c r="J199" i="2"/>
  <c r="L198" i="2"/>
  <c r="K198" i="2"/>
  <c r="M198" i="2" s="1"/>
  <c r="J198" i="2"/>
  <c r="L197" i="2"/>
  <c r="K197" i="2"/>
  <c r="M197" i="2" s="1"/>
  <c r="J197" i="2"/>
  <c r="L196" i="2"/>
  <c r="K196" i="2"/>
  <c r="M196" i="2" s="1"/>
  <c r="J196" i="2"/>
  <c r="L195" i="2"/>
  <c r="K195" i="2"/>
  <c r="M195" i="2" s="1"/>
  <c r="J195" i="2"/>
  <c r="L194" i="2"/>
  <c r="K194" i="2"/>
  <c r="M194" i="2" s="1"/>
  <c r="J194" i="2"/>
  <c r="L193" i="2"/>
  <c r="K193" i="2"/>
  <c r="M193" i="2" s="1"/>
  <c r="J193" i="2"/>
  <c r="L192" i="2"/>
  <c r="K192" i="2"/>
  <c r="M192" i="2" s="1"/>
  <c r="J192" i="2"/>
  <c r="L191" i="2"/>
  <c r="K191" i="2"/>
  <c r="M191" i="2" s="1"/>
  <c r="J191" i="2"/>
  <c r="L190" i="2"/>
  <c r="K190" i="2"/>
  <c r="M190" i="2" s="1"/>
  <c r="J190" i="2"/>
  <c r="L189" i="2"/>
  <c r="K189" i="2"/>
  <c r="M189" i="2" s="1"/>
  <c r="J189" i="2"/>
  <c r="L188" i="2"/>
  <c r="K188" i="2"/>
  <c r="M188" i="2" s="1"/>
  <c r="J188" i="2"/>
  <c r="L187" i="2"/>
  <c r="K187" i="2"/>
  <c r="M187" i="2" s="1"/>
  <c r="J187" i="2"/>
  <c r="L186" i="2"/>
  <c r="K186" i="2"/>
  <c r="M186" i="2" s="1"/>
  <c r="J186" i="2"/>
  <c r="L185" i="2"/>
  <c r="K185" i="2"/>
  <c r="M185" i="2" s="1"/>
  <c r="J185" i="2"/>
  <c r="L184" i="2"/>
  <c r="K184" i="2"/>
  <c r="M184" i="2" s="1"/>
  <c r="J184" i="2"/>
  <c r="L183" i="2"/>
  <c r="K183" i="2"/>
  <c r="M183" i="2" s="1"/>
  <c r="J183" i="2"/>
  <c r="L182" i="2"/>
  <c r="K182" i="2"/>
  <c r="M182" i="2" s="1"/>
  <c r="J182" i="2"/>
  <c r="L181" i="2"/>
  <c r="K181" i="2"/>
  <c r="M181" i="2" s="1"/>
  <c r="J181" i="2"/>
  <c r="L180" i="2"/>
  <c r="K180" i="2"/>
  <c r="M180" i="2" s="1"/>
  <c r="J180" i="2"/>
  <c r="L179" i="2"/>
  <c r="K179" i="2"/>
  <c r="M179" i="2" s="1"/>
  <c r="J179" i="2"/>
  <c r="L178" i="2"/>
  <c r="K178" i="2"/>
  <c r="M178" i="2" s="1"/>
  <c r="J178" i="2"/>
  <c r="L177" i="2"/>
  <c r="K177" i="2"/>
  <c r="M177" i="2" s="1"/>
  <c r="J177" i="2"/>
  <c r="L176" i="2"/>
  <c r="K176" i="2"/>
  <c r="M176" i="2" s="1"/>
  <c r="J176" i="2"/>
  <c r="L175" i="2"/>
  <c r="K175" i="2"/>
  <c r="M175" i="2" s="1"/>
  <c r="J175" i="2"/>
  <c r="L174" i="2"/>
  <c r="K174" i="2"/>
  <c r="M174" i="2" s="1"/>
  <c r="J174" i="2"/>
  <c r="L173" i="2"/>
  <c r="K173" i="2"/>
  <c r="M173" i="2" s="1"/>
  <c r="J173" i="2"/>
  <c r="L172" i="2"/>
  <c r="K172" i="2"/>
  <c r="M172" i="2" s="1"/>
  <c r="J172" i="2"/>
  <c r="L171" i="2"/>
  <c r="K171" i="2"/>
  <c r="M171" i="2" s="1"/>
  <c r="J171" i="2"/>
  <c r="L170" i="2"/>
  <c r="K170" i="2"/>
  <c r="M170" i="2" s="1"/>
  <c r="J170" i="2"/>
  <c r="L169" i="2"/>
  <c r="K169" i="2"/>
  <c r="M169" i="2" s="1"/>
  <c r="J169" i="2"/>
  <c r="L168" i="2"/>
  <c r="K168" i="2"/>
  <c r="M168" i="2" s="1"/>
  <c r="J168" i="2"/>
  <c r="L167" i="2"/>
  <c r="K167" i="2"/>
  <c r="M167" i="2" s="1"/>
  <c r="J167" i="2"/>
  <c r="L166" i="2"/>
  <c r="K166" i="2"/>
  <c r="M166" i="2" s="1"/>
  <c r="J166" i="2"/>
  <c r="L165" i="2"/>
  <c r="K165" i="2"/>
  <c r="M165" i="2" s="1"/>
  <c r="J165" i="2"/>
  <c r="L164" i="2"/>
  <c r="K164" i="2"/>
  <c r="M164" i="2" s="1"/>
  <c r="J164" i="2"/>
  <c r="L163" i="2"/>
  <c r="K163" i="2"/>
  <c r="M163" i="2" s="1"/>
  <c r="J163" i="2"/>
  <c r="L162" i="2"/>
  <c r="K162" i="2"/>
  <c r="M162" i="2" s="1"/>
  <c r="J162" i="2"/>
  <c r="L161" i="2"/>
  <c r="K161" i="2"/>
  <c r="M161" i="2" s="1"/>
  <c r="J161" i="2"/>
  <c r="L160" i="2"/>
  <c r="K160" i="2"/>
  <c r="M160" i="2" s="1"/>
  <c r="J160" i="2"/>
  <c r="L159" i="2"/>
  <c r="K159" i="2"/>
  <c r="M159" i="2" s="1"/>
  <c r="J159" i="2"/>
  <c r="L158" i="2"/>
  <c r="K158" i="2"/>
  <c r="M158" i="2" s="1"/>
  <c r="J158" i="2"/>
  <c r="L157" i="2"/>
  <c r="K157" i="2"/>
  <c r="M157" i="2" s="1"/>
  <c r="J157" i="2"/>
  <c r="L156" i="2"/>
  <c r="K156" i="2"/>
  <c r="M156" i="2" s="1"/>
  <c r="J156" i="2"/>
  <c r="L155" i="2"/>
  <c r="K155" i="2"/>
  <c r="M155" i="2" s="1"/>
  <c r="J155" i="2"/>
  <c r="L154" i="2"/>
  <c r="K154" i="2"/>
  <c r="M154" i="2" s="1"/>
  <c r="J154" i="2"/>
  <c r="L153" i="2"/>
  <c r="K153" i="2"/>
  <c r="M153" i="2" s="1"/>
  <c r="J153" i="2"/>
  <c r="L152" i="2"/>
  <c r="K152" i="2"/>
  <c r="M152" i="2" s="1"/>
  <c r="J152" i="2"/>
  <c r="L151" i="2"/>
  <c r="K151" i="2"/>
  <c r="M151" i="2" s="1"/>
  <c r="J151" i="2"/>
  <c r="L150" i="2"/>
  <c r="K150" i="2"/>
  <c r="M150" i="2" s="1"/>
  <c r="J150" i="2"/>
  <c r="L149" i="2"/>
  <c r="K149" i="2"/>
  <c r="M149" i="2" s="1"/>
  <c r="J149" i="2"/>
  <c r="L148" i="2"/>
  <c r="K148" i="2"/>
  <c r="M148" i="2" s="1"/>
  <c r="J148" i="2"/>
  <c r="L147" i="2"/>
  <c r="K147" i="2"/>
  <c r="M147" i="2" s="1"/>
  <c r="J147" i="2"/>
  <c r="L146" i="2"/>
  <c r="K146" i="2"/>
  <c r="M146" i="2" s="1"/>
  <c r="J146" i="2"/>
  <c r="L145" i="2"/>
  <c r="K145" i="2"/>
  <c r="M145" i="2" s="1"/>
  <c r="J145" i="2"/>
  <c r="L144" i="2"/>
  <c r="K144" i="2"/>
  <c r="M144" i="2" s="1"/>
  <c r="J144" i="2"/>
  <c r="L143" i="2"/>
  <c r="K143" i="2"/>
  <c r="M143" i="2" s="1"/>
  <c r="J143" i="2"/>
  <c r="L142" i="2"/>
  <c r="K142" i="2"/>
  <c r="M142" i="2" s="1"/>
  <c r="J142" i="2"/>
  <c r="L141" i="2"/>
  <c r="K141" i="2"/>
  <c r="M141" i="2" s="1"/>
  <c r="J141" i="2"/>
  <c r="L140" i="2"/>
  <c r="K140" i="2"/>
  <c r="M140" i="2" s="1"/>
  <c r="J140" i="2"/>
  <c r="L139" i="2"/>
  <c r="K139" i="2"/>
  <c r="J139" i="2"/>
  <c r="L138" i="2"/>
  <c r="K138" i="2"/>
  <c r="M138" i="2" s="1"/>
  <c r="J138" i="2"/>
  <c r="L137" i="2"/>
  <c r="K137" i="2"/>
  <c r="M137" i="2" s="1"/>
  <c r="J137" i="2"/>
  <c r="L136" i="2"/>
  <c r="K136" i="2"/>
  <c r="M136" i="2" s="1"/>
  <c r="J136" i="2"/>
  <c r="L135" i="2"/>
  <c r="K135" i="2"/>
  <c r="M135" i="2" s="1"/>
  <c r="J135" i="2"/>
  <c r="L134" i="2"/>
  <c r="K134" i="2"/>
  <c r="M134" i="2" s="1"/>
  <c r="J134" i="2"/>
  <c r="L133" i="2"/>
  <c r="K133" i="2"/>
  <c r="M133" i="2" s="1"/>
  <c r="J133" i="2"/>
  <c r="L132" i="2"/>
  <c r="K132" i="2"/>
  <c r="M132" i="2" s="1"/>
  <c r="J132" i="2"/>
  <c r="L131" i="2"/>
  <c r="K131" i="2"/>
  <c r="M131" i="2" s="1"/>
  <c r="J131" i="2"/>
  <c r="L130" i="2"/>
  <c r="K130" i="2"/>
  <c r="M130" i="2" s="1"/>
  <c r="J130" i="2"/>
  <c r="L129" i="2"/>
  <c r="K129" i="2"/>
  <c r="M129" i="2" s="1"/>
  <c r="J129" i="2"/>
  <c r="L128" i="2"/>
  <c r="K128" i="2"/>
  <c r="M128" i="2" s="1"/>
  <c r="J128" i="2"/>
  <c r="L127" i="2"/>
  <c r="K127" i="2"/>
  <c r="M127" i="2" s="1"/>
  <c r="J127" i="2"/>
  <c r="L126" i="2"/>
  <c r="K126" i="2"/>
  <c r="M126" i="2" s="1"/>
  <c r="J126" i="2"/>
  <c r="L125" i="2"/>
  <c r="K125" i="2"/>
  <c r="M125" i="2" s="1"/>
  <c r="J125" i="2"/>
  <c r="L124" i="2"/>
  <c r="K124" i="2"/>
  <c r="M124" i="2" s="1"/>
  <c r="J124" i="2"/>
  <c r="L123" i="2"/>
  <c r="K123" i="2"/>
  <c r="M123" i="2" s="1"/>
  <c r="J123" i="2"/>
  <c r="L122" i="2"/>
  <c r="K122" i="2"/>
  <c r="M122" i="2" s="1"/>
  <c r="J122" i="2"/>
  <c r="L121" i="2"/>
  <c r="K121" i="2"/>
  <c r="M121" i="2" s="1"/>
  <c r="J121" i="2"/>
  <c r="L120" i="2"/>
  <c r="K120" i="2"/>
  <c r="M120" i="2" s="1"/>
  <c r="J120" i="2"/>
  <c r="L119" i="2"/>
  <c r="K119" i="2"/>
  <c r="M119" i="2" s="1"/>
  <c r="J119" i="2"/>
  <c r="L118" i="2"/>
  <c r="K118" i="2"/>
  <c r="M118" i="2" s="1"/>
  <c r="J118" i="2"/>
  <c r="L117" i="2"/>
  <c r="K117" i="2"/>
  <c r="M117" i="2" s="1"/>
  <c r="J117" i="2"/>
  <c r="L116" i="2"/>
  <c r="K116" i="2"/>
  <c r="M116" i="2" s="1"/>
  <c r="J116" i="2"/>
  <c r="L115" i="2"/>
  <c r="K115" i="2"/>
  <c r="M115" i="2" s="1"/>
  <c r="J115" i="2"/>
  <c r="L114" i="2"/>
  <c r="K114" i="2"/>
  <c r="M114" i="2" s="1"/>
  <c r="J114" i="2"/>
  <c r="L113" i="2"/>
  <c r="K113" i="2"/>
  <c r="M113" i="2" s="1"/>
  <c r="J113" i="2"/>
  <c r="L112" i="2"/>
  <c r="K112" i="2"/>
  <c r="M112" i="2" s="1"/>
  <c r="J112" i="2"/>
  <c r="L111" i="2"/>
  <c r="K111" i="2"/>
  <c r="M111" i="2" s="1"/>
  <c r="J111" i="2"/>
  <c r="L110" i="2"/>
  <c r="K110" i="2"/>
  <c r="M110" i="2" s="1"/>
  <c r="J110" i="2"/>
  <c r="L109" i="2"/>
  <c r="K109" i="2"/>
  <c r="M109" i="2" s="1"/>
  <c r="J109" i="2"/>
  <c r="L108" i="2"/>
  <c r="K108" i="2"/>
  <c r="M108" i="2" s="1"/>
  <c r="J108" i="2"/>
  <c r="L107" i="2"/>
  <c r="K107" i="2"/>
  <c r="M107" i="2" s="1"/>
  <c r="J107" i="2"/>
  <c r="L106" i="2"/>
  <c r="K106" i="2"/>
  <c r="M106" i="2" s="1"/>
  <c r="J106" i="2"/>
  <c r="L105" i="2"/>
  <c r="K105" i="2"/>
  <c r="M105" i="2" s="1"/>
  <c r="J105" i="2"/>
  <c r="L104" i="2"/>
  <c r="K104" i="2"/>
  <c r="M104" i="2" s="1"/>
  <c r="J104" i="2"/>
  <c r="L103" i="2"/>
  <c r="K103" i="2"/>
  <c r="M103" i="2" s="1"/>
  <c r="J103" i="2"/>
  <c r="L102" i="2"/>
  <c r="K102" i="2"/>
  <c r="M102" i="2" s="1"/>
  <c r="J102" i="2"/>
  <c r="L101" i="2"/>
  <c r="K101" i="2"/>
  <c r="M101" i="2" s="1"/>
  <c r="J101" i="2"/>
  <c r="L100" i="2"/>
  <c r="K100" i="2"/>
  <c r="M100" i="2" s="1"/>
  <c r="J100" i="2"/>
  <c r="L99" i="2"/>
  <c r="K99" i="2"/>
  <c r="M99" i="2" s="1"/>
  <c r="J99" i="2"/>
  <c r="L98" i="2"/>
  <c r="K98" i="2"/>
  <c r="M98" i="2" s="1"/>
  <c r="J98" i="2"/>
  <c r="L97" i="2"/>
  <c r="K97" i="2"/>
  <c r="M97" i="2" s="1"/>
  <c r="J97" i="2"/>
  <c r="L96" i="2"/>
  <c r="K96" i="2"/>
  <c r="M96" i="2" s="1"/>
  <c r="J96" i="2"/>
  <c r="L95" i="2"/>
  <c r="K95" i="2"/>
  <c r="M95" i="2" s="1"/>
  <c r="J95" i="2"/>
  <c r="L94" i="2"/>
  <c r="K94" i="2"/>
  <c r="M94" i="2" s="1"/>
  <c r="J94" i="2"/>
  <c r="L93" i="2"/>
  <c r="K93" i="2"/>
  <c r="M93" i="2" s="1"/>
  <c r="J93" i="2"/>
  <c r="L92" i="2"/>
  <c r="K92" i="2"/>
  <c r="M92" i="2" s="1"/>
  <c r="J92" i="2"/>
  <c r="L91" i="2"/>
  <c r="K91" i="2"/>
  <c r="M91" i="2" s="1"/>
  <c r="J91" i="2"/>
  <c r="L90" i="2"/>
  <c r="K90" i="2"/>
  <c r="M90" i="2" s="1"/>
  <c r="J90" i="2"/>
  <c r="L89" i="2"/>
  <c r="K89" i="2"/>
  <c r="M89" i="2" s="1"/>
  <c r="J89" i="2"/>
  <c r="L88" i="2"/>
  <c r="K88" i="2"/>
  <c r="M88" i="2" s="1"/>
  <c r="J88" i="2"/>
  <c r="L87" i="2"/>
  <c r="K87" i="2"/>
  <c r="M87" i="2" s="1"/>
  <c r="J87" i="2"/>
  <c r="L86" i="2"/>
  <c r="K86" i="2"/>
  <c r="M86" i="2" s="1"/>
  <c r="J86" i="2"/>
  <c r="L85" i="2"/>
  <c r="K85" i="2"/>
  <c r="M85" i="2" s="1"/>
  <c r="J85" i="2"/>
  <c r="L84" i="2"/>
  <c r="K84" i="2"/>
  <c r="M84" i="2" s="1"/>
  <c r="J84" i="2"/>
  <c r="L83" i="2"/>
  <c r="K83" i="2"/>
  <c r="J83" i="2"/>
  <c r="L82" i="2"/>
  <c r="K82" i="2"/>
  <c r="M82" i="2" s="1"/>
  <c r="J82" i="2"/>
  <c r="L81" i="2"/>
  <c r="K81" i="2"/>
  <c r="M81" i="2" s="1"/>
  <c r="J81" i="2"/>
  <c r="L80" i="2"/>
  <c r="K80" i="2"/>
  <c r="M80" i="2" s="1"/>
  <c r="J80" i="2"/>
  <c r="L79" i="2"/>
  <c r="K79" i="2"/>
  <c r="M79" i="2" s="1"/>
  <c r="J79" i="2"/>
  <c r="L78" i="2"/>
  <c r="K78" i="2"/>
  <c r="M78" i="2" s="1"/>
  <c r="J78" i="2"/>
  <c r="L77" i="2"/>
  <c r="K77" i="2"/>
  <c r="M77" i="2" s="1"/>
  <c r="J77" i="2"/>
  <c r="L76" i="2"/>
  <c r="K76" i="2"/>
  <c r="M76" i="2" s="1"/>
  <c r="J76" i="2"/>
  <c r="L75" i="2"/>
  <c r="K75" i="2"/>
  <c r="M75" i="2" s="1"/>
  <c r="J75" i="2"/>
  <c r="L74" i="2"/>
  <c r="K74" i="2"/>
  <c r="M74" i="2" s="1"/>
  <c r="J74" i="2"/>
  <c r="L73" i="2"/>
  <c r="K73" i="2"/>
  <c r="M73" i="2" s="1"/>
  <c r="J73" i="2"/>
  <c r="L72" i="2"/>
  <c r="K72" i="2"/>
  <c r="M72" i="2" s="1"/>
  <c r="J72" i="2"/>
  <c r="L71" i="2"/>
  <c r="K71" i="2"/>
  <c r="M71" i="2" s="1"/>
  <c r="J71" i="2"/>
  <c r="L70" i="2"/>
  <c r="K70" i="2"/>
  <c r="M70" i="2" s="1"/>
  <c r="J70" i="2"/>
  <c r="L69" i="2"/>
  <c r="K69" i="2"/>
  <c r="M69" i="2" s="1"/>
  <c r="J69" i="2"/>
  <c r="L68" i="2"/>
  <c r="K68" i="2"/>
  <c r="M68" i="2" s="1"/>
  <c r="J68" i="2"/>
  <c r="L67" i="2"/>
  <c r="K67" i="2"/>
  <c r="M67" i="2" s="1"/>
  <c r="J67" i="2"/>
  <c r="L66" i="2"/>
  <c r="K66" i="2"/>
  <c r="M66" i="2" s="1"/>
  <c r="J66" i="2"/>
  <c r="L65" i="2"/>
  <c r="K65" i="2"/>
  <c r="M65" i="2" s="1"/>
  <c r="J65" i="2"/>
  <c r="L64" i="2"/>
  <c r="K64" i="2"/>
  <c r="M64" i="2" s="1"/>
  <c r="J64" i="2"/>
  <c r="L63" i="2"/>
  <c r="K63" i="2"/>
  <c r="M63" i="2" s="1"/>
  <c r="J63" i="2"/>
  <c r="L62" i="2"/>
  <c r="K62" i="2"/>
  <c r="M62" i="2" s="1"/>
  <c r="J62" i="2"/>
  <c r="L61" i="2"/>
  <c r="K61" i="2"/>
  <c r="M61" i="2" s="1"/>
  <c r="J61" i="2"/>
  <c r="L60" i="2"/>
  <c r="K60" i="2"/>
  <c r="M60" i="2" s="1"/>
  <c r="J60" i="2"/>
  <c r="L59" i="2"/>
  <c r="K59" i="2"/>
  <c r="M59" i="2" s="1"/>
  <c r="J59" i="2"/>
  <c r="L58" i="2"/>
  <c r="K58" i="2"/>
  <c r="M58" i="2" s="1"/>
  <c r="J58" i="2"/>
  <c r="L57" i="2"/>
  <c r="K57" i="2"/>
  <c r="M57" i="2" s="1"/>
  <c r="J57" i="2"/>
  <c r="L56" i="2"/>
  <c r="K56" i="2"/>
  <c r="M56" i="2" s="1"/>
  <c r="J56" i="2"/>
  <c r="L55" i="2"/>
  <c r="K55" i="2"/>
  <c r="M55" i="2" s="1"/>
  <c r="J55" i="2"/>
  <c r="L54" i="2"/>
  <c r="K54" i="2"/>
  <c r="M54" i="2" s="1"/>
  <c r="J54" i="2"/>
  <c r="L53" i="2"/>
  <c r="K53" i="2"/>
  <c r="M53" i="2" s="1"/>
  <c r="J53" i="2"/>
  <c r="L52" i="2"/>
  <c r="K52" i="2"/>
  <c r="M52" i="2" s="1"/>
  <c r="J52" i="2"/>
  <c r="L51" i="2"/>
  <c r="K51" i="2"/>
  <c r="M51" i="2" s="1"/>
  <c r="J51" i="2"/>
  <c r="L50" i="2"/>
  <c r="K50" i="2"/>
  <c r="M50" i="2" s="1"/>
  <c r="J50" i="2"/>
  <c r="L49" i="2"/>
  <c r="K49" i="2"/>
  <c r="M49" i="2" s="1"/>
  <c r="J49" i="2"/>
  <c r="L48" i="2"/>
  <c r="K48" i="2"/>
  <c r="J48" i="2"/>
  <c r="L47" i="2"/>
  <c r="K47" i="2"/>
  <c r="M47" i="2" s="1"/>
  <c r="J47" i="2"/>
  <c r="L46" i="2"/>
  <c r="K46" i="2"/>
  <c r="M46" i="2" s="1"/>
  <c r="J46" i="2"/>
  <c r="L45" i="2"/>
  <c r="K45" i="2"/>
  <c r="M45" i="2" s="1"/>
  <c r="J45" i="2"/>
  <c r="L44" i="2"/>
  <c r="K44" i="2"/>
  <c r="M44" i="2" s="1"/>
  <c r="J44" i="2"/>
  <c r="L43" i="2"/>
  <c r="K43" i="2"/>
  <c r="M43" i="2" s="1"/>
  <c r="J43" i="2"/>
  <c r="L42" i="2"/>
  <c r="K42" i="2"/>
  <c r="M42" i="2" s="1"/>
  <c r="J42" i="2"/>
  <c r="L41" i="2"/>
  <c r="K41" i="2"/>
  <c r="M41" i="2" s="1"/>
  <c r="J41" i="2"/>
  <c r="L40" i="2"/>
  <c r="K40" i="2"/>
  <c r="M40" i="2" s="1"/>
  <c r="J40" i="2"/>
  <c r="L39" i="2"/>
  <c r="K39" i="2"/>
  <c r="M39" i="2" s="1"/>
  <c r="J39" i="2"/>
  <c r="L38" i="2"/>
  <c r="K38" i="2"/>
  <c r="M38" i="2" s="1"/>
  <c r="J38" i="2"/>
  <c r="L37" i="2"/>
  <c r="K37" i="2"/>
  <c r="M37" i="2" s="1"/>
  <c r="J37" i="2"/>
  <c r="L36" i="2"/>
  <c r="K36" i="2"/>
  <c r="M36" i="2" s="1"/>
  <c r="J36" i="2"/>
  <c r="L35" i="2"/>
  <c r="K35" i="2"/>
  <c r="J35" i="2"/>
  <c r="L34" i="2"/>
  <c r="K34" i="2"/>
  <c r="M34" i="2" s="1"/>
  <c r="J34" i="2"/>
  <c r="L33" i="2"/>
  <c r="K33" i="2"/>
  <c r="M33" i="2" s="1"/>
  <c r="J33" i="2"/>
  <c r="L32" i="2"/>
  <c r="K32" i="2"/>
  <c r="M32" i="2" s="1"/>
  <c r="J32" i="2"/>
  <c r="L31" i="2"/>
  <c r="K31" i="2"/>
  <c r="M31" i="2" s="1"/>
  <c r="J31" i="2"/>
  <c r="L30" i="2"/>
  <c r="K30" i="2"/>
  <c r="M30" i="2" s="1"/>
  <c r="J30" i="2"/>
  <c r="L29" i="2"/>
  <c r="K29" i="2"/>
  <c r="M29" i="2" s="1"/>
  <c r="J29" i="2"/>
  <c r="L28" i="2"/>
  <c r="K28" i="2"/>
  <c r="M28" i="2" s="1"/>
  <c r="J28" i="2"/>
  <c r="L27" i="2"/>
  <c r="K27" i="2"/>
  <c r="M27" i="2" s="1"/>
  <c r="J27" i="2"/>
  <c r="L26" i="2"/>
  <c r="K26" i="2"/>
  <c r="M26" i="2" s="1"/>
  <c r="J26" i="2"/>
  <c r="L25" i="2"/>
  <c r="K25" i="2"/>
  <c r="M25" i="2" s="1"/>
  <c r="J25" i="2"/>
  <c r="L24" i="2"/>
  <c r="K24" i="2"/>
  <c r="M24" i="2" s="1"/>
  <c r="J24" i="2"/>
  <c r="L23" i="2"/>
  <c r="K23" i="2"/>
  <c r="M23" i="2" s="1"/>
  <c r="J23" i="2"/>
  <c r="L22" i="2"/>
  <c r="K22" i="2"/>
  <c r="M22" i="2" s="1"/>
  <c r="J22" i="2"/>
  <c r="Y21" i="2"/>
  <c r="X21" i="2"/>
  <c r="L21" i="2"/>
  <c r="K21" i="2"/>
  <c r="M21" i="2" s="1"/>
  <c r="J21" i="2"/>
  <c r="V20" i="2"/>
  <c r="U20" i="2"/>
  <c r="T20" i="2"/>
  <c r="L20" i="2"/>
  <c r="K20" i="2"/>
  <c r="M20" i="2" s="1"/>
  <c r="J20" i="2"/>
  <c r="Y19" i="2"/>
  <c r="X19" i="2"/>
  <c r="L19" i="2"/>
  <c r="K19" i="2"/>
  <c r="M19" i="2" s="1"/>
  <c r="J19" i="2"/>
  <c r="Y18" i="2"/>
  <c r="X18" i="2"/>
  <c r="L18" i="2"/>
  <c r="K18" i="2"/>
  <c r="M18" i="2" s="1"/>
  <c r="J18" i="2"/>
  <c r="Y17" i="2"/>
  <c r="X17" i="2"/>
  <c r="L17" i="2"/>
  <c r="K17" i="2"/>
  <c r="M17" i="2" s="1"/>
  <c r="J17" i="2"/>
  <c r="Y16" i="2"/>
  <c r="X16" i="2"/>
  <c r="L16" i="2"/>
  <c r="K16" i="2"/>
  <c r="M16" i="2" s="1"/>
  <c r="J16" i="2"/>
  <c r="Y15" i="2"/>
  <c r="X15" i="2"/>
  <c r="L15" i="2"/>
  <c r="K15" i="2"/>
  <c r="M15" i="2" s="1"/>
  <c r="J15" i="2"/>
  <c r="Y14" i="2"/>
  <c r="X14" i="2"/>
  <c r="L14" i="2"/>
  <c r="K14" i="2"/>
  <c r="M14" i="2" s="1"/>
  <c r="J14" i="2"/>
  <c r="Y13" i="2"/>
  <c r="X13" i="2"/>
  <c r="L13" i="2"/>
  <c r="K13" i="2"/>
  <c r="M13" i="2" s="1"/>
  <c r="J13" i="2"/>
  <c r="Y12" i="2"/>
  <c r="X12" i="2"/>
  <c r="L12" i="2"/>
  <c r="K12" i="2"/>
  <c r="M12" i="2" s="1"/>
  <c r="J12" i="2"/>
  <c r="Y11" i="2"/>
  <c r="X11" i="2"/>
  <c r="L11" i="2"/>
  <c r="K11" i="2"/>
  <c r="M11" i="2" s="1"/>
  <c r="J11" i="2"/>
  <c r="Y10" i="2"/>
  <c r="X10" i="2"/>
  <c r="L10" i="2"/>
  <c r="K10" i="2"/>
  <c r="M10" i="2" s="1"/>
  <c r="J10" i="2"/>
  <c r="Y9" i="2"/>
  <c r="X9" i="2"/>
  <c r="L9" i="2"/>
  <c r="K9" i="2"/>
  <c r="M9" i="2" s="1"/>
  <c r="J9" i="2"/>
  <c r="Y8" i="2"/>
  <c r="X8" i="2"/>
  <c r="L8" i="2"/>
  <c r="K8" i="2"/>
  <c r="M8" i="2" s="1"/>
  <c r="J8" i="2"/>
  <c r="Y7" i="2"/>
  <c r="X7" i="2"/>
  <c r="L7" i="2"/>
  <c r="K7" i="2"/>
  <c r="M7" i="2" s="1"/>
  <c r="J7" i="2"/>
  <c r="Y6" i="2"/>
  <c r="X6" i="2"/>
  <c r="L6" i="2"/>
  <c r="K6" i="2"/>
  <c r="J6" i="2"/>
  <c r="Y5" i="2"/>
  <c r="X5" i="2"/>
  <c r="L5" i="2"/>
  <c r="K5" i="2"/>
  <c r="J5" i="2"/>
  <c r="P4" i="2"/>
  <c r="L4" i="2"/>
  <c r="O4" i="2"/>
  <c r="N4" i="2"/>
  <c r="M48" i="2" l="1"/>
  <c r="M6" i="2"/>
  <c r="M35" i="2"/>
  <c r="M83" i="2"/>
  <c r="M139" i="2"/>
  <c r="N224" i="2"/>
  <c r="M5" i="2"/>
  <c r="M223" i="2"/>
  <c r="X20" i="2"/>
  <c r="Y20" i="2"/>
  <c r="AR7" i="1" l="1"/>
  <c r="AT7" i="1"/>
  <c r="AT221" i="1"/>
  <c r="AT213" i="1"/>
  <c r="AT212" i="1"/>
  <c r="AT197" i="1"/>
  <c r="AT196" i="1"/>
  <c r="AT181" i="1"/>
  <c r="AT180" i="1"/>
  <c r="AT165" i="1"/>
  <c r="AT164" i="1"/>
  <c r="AT149" i="1"/>
  <c r="AT148" i="1"/>
  <c r="AT133" i="1"/>
  <c r="AT132" i="1"/>
  <c r="AT117" i="1"/>
  <c r="AT116" i="1"/>
  <c r="AT101" i="1"/>
  <c r="AT100" i="1"/>
  <c r="AT85" i="1"/>
  <c r="AT84" i="1"/>
  <c r="AT69" i="1"/>
  <c r="AT68" i="1"/>
  <c r="AT53" i="1"/>
  <c r="AT52" i="1"/>
  <c r="AT37" i="1"/>
  <c r="AT36" i="1"/>
  <c r="AT21" i="1"/>
  <c r="AT20" i="1"/>
  <c r="AT11" i="1"/>
  <c r="AS219" i="1"/>
  <c r="AV219" i="1" s="1"/>
  <c r="AS218" i="1"/>
  <c r="AV218" i="1" s="1"/>
  <c r="AS217" i="1"/>
  <c r="AV217" i="1" s="1"/>
  <c r="AS211" i="1"/>
  <c r="AV211" i="1" s="1"/>
  <c r="AS210" i="1"/>
  <c r="AV210" i="1" s="1"/>
  <c r="AS203" i="1"/>
  <c r="AV203" i="1" s="1"/>
  <c r="AS202" i="1"/>
  <c r="AV202" i="1" s="1"/>
  <c r="AS201" i="1"/>
  <c r="AV201" i="1" s="1"/>
  <c r="AS195" i="1"/>
  <c r="AS194" i="1"/>
  <c r="AV194" i="1" s="1"/>
  <c r="AS187" i="1"/>
  <c r="AV187" i="1" s="1"/>
  <c r="AS186" i="1"/>
  <c r="AV186" i="1" s="1"/>
  <c r="AS185" i="1"/>
  <c r="AV185" i="1" s="1"/>
  <c r="AS179" i="1"/>
  <c r="AS178" i="1"/>
  <c r="AS171" i="1"/>
  <c r="AV171" i="1" s="1"/>
  <c r="AS170" i="1"/>
  <c r="AS169" i="1"/>
  <c r="AV169" i="1" s="1"/>
  <c r="AS163" i="1"/>
  <c r="AS162" i="1"/>
  <c r="AV162" i="1" s="1"/>
  <c r="AS155" i="1"/>
  <c r="AV155" i="1" s="1"/>
  <c r="AS154" i="1"/>
  <c r="AV154" i="1" s="1"/>
  <c r="AS153" i="1"/>
  <c r="AV153" i="1" s="1"/>
  <c r="AS147" i="1"/>
  <c r="AV147" i="1" s="1"/>
  <c r="AS146" i="1"/>
  <c r="AV146" i="1" s="1"/>
  <c r="AS139" i="1"/>
  <c r="AV139" i="1" s="1"/>
  <c r="AS138" i="1"/>
  <c r="AV138" i="1" s="1"/>
  <c r="AS137" i="1"/>
  <c r="AV137" i="1" s="1"/>
  <c r="AS131" i="1"/>
  <c r="AS130" i="1"/>
  <c r="AV130" i="1" s="1"/>
  <c r="AS123" i="1"/>
  <c r="AV123" i="1" s="1"/>
  <c r="AS122" i="1"/>
  <c r="AV122" i="1" s="1"/>
  <c r="AS121" i="1"/>
  <c r="AV121" i="1" s="1"/>
  <c r="AS115" i="1"/>
  <c r="AS114" i="1"/>
  <c r="AV114" i="1" s="1"/>
  <c r="AS107" i="1"/>
  <c r="AV107" i="1" s="1"/>
  <c r="AS106" i="1"/>
  <c r="AV106" i="1" s="1"/>
  <c r="AS105" i="1"/>
  <c r="AV105" i="1" s="1"/>
  <c r="AS99" i="1"/>
  <c r="AV99" i="1" s="1"/>
  <c r="AS98" i="1"/>
  <c r="AV98" i="1" s="1"/>
  <c r="AS91" i="1"/>
  <c r="AV91" i="1" s="1"/>
  <c r="AS90" i="1"/>
  <c r="AV90" i="1" s="1"/>
  <c r="AS89" i="1"/>
  <c r="AV89" i="1" s="1"/>
  <c r="AS83" i="1"/>
  <c r="AV83" i="1" s="1"/>
  <c r="AS82" i="1"/>
  <c r="AV82" i="1" s="1"/>
  <c r="AS75" i="1"/>
  <c r="AV75" i="1" s="1"/>
  <c r="AS74" i="1"/>
  <c r="AV74" i="1" s="1"/>
  <c r="AS73" i="1"/>
  <c r="AV73" i="1" s="1"/>
  <c r="AS67" i="1"/>
  <c r="AS66" i="1"/>
  <c r="AV66" i="1" s="1"/>
  <c r="AS59" i="1"/>
  <c r="AV59" i="1" s="1"/>
  <c r="AS58" i="1"/>
  <c r="AV58" i="1" s="1"/>
  <c r="AS57" i="1"/>
  <c r="AV57" i="1" s="1"/>
  <c r="AS51" i="1"/>
  <c r="AS50" i="1"/>
  <c r="AV50" i="1" s="1"/>
  <c r="AS43" i="1"/>
  <c r="AU43" i="1" s="1"/>
  <c r="AS42" i="1"/>
  <c r="AV42" i="1" s="1"/>
  <c r="AS41" i="1"/>
  <c r="AV41" i="1" s="1"/>
  <c r="AS35" i="1"/>
  <c r="AS34" i="1"/>
  <c r="AV34" i="1" s="1"/>
  <c r="AS27" i="1"/>
  <c r="AS26" i="1"/>
  <c r="AV26" i="1" s="1"/>
  <c r="AS25" i="1"/>
  <c r="AV25" i="1" s="1"/>
  <c r="AS19" i="1"/>
  <c r="AS18" i="1"/>
  <c r="AS11" i="1"/>
  <c r="AV11" i="1" s="1"/>
  <c r="AS10" i="1"/>
  <c r="AV10" i="1" s="1"/>
  <c r="AS9" i="1"/>
  <c r="AV9" i="1" s="1"/>
  <c r="AR221" i="1"/>
  <c r="AQ221" i="1"/>
  <c r="AP221" i="1"/>
  <c r="AR220" i="1"/>
  <c r="AQ220" i="1"/>
  <c r="AP220" i="1"/>
  <c r="AR219" i="1"/>
  <c r="AQ219" i="1"/>
  <c r="AP219" i="1"/>
  <c r="AR218" i="1"/>
  <c r="AQ218" i="1"/>
  <c r="AP218" i="1"/>
  <c r="AR217" i="1"/>
  <c r="AQ217" i="1"/>
  <c r="AP217" i="1"/>
  <c r="AR216" i="1"/>
  <c r="AQ216" i="1"/>
  <c r="AP216" i="1"/>
  <c r="AR215" i="1"/>
  <c r="AQ215" i="1"/>
  <c r="AP215" i="1"/>
  <c r="AR214" i="1"/>
  <c r="AQ214" i="1"/>
  <c r="AT214" i="1" s="1"/>
  <c r="AP214" i="1"/>
  <c r="AR213" i="1"/>
  <c r="AQ213" i="1"/>
  <c r="AP213" i="1"/>
  <c r="AR212" i="1"/>
  <c r="AQ212" i="1"/>
  <c r="AP212" i="1"/>
  <c r="AR211" i="1"/>
  <c r="AQ211" i="1"/>
  <c r="AP211" i="1"/>
  <c r="AR210" i="1"/>
  <c r="AQ210" i="1"/>
  <c r="AP210" i="1"/>
  <c r="AR209" i="1"/>
  <c r="AQ209" i="1"/>
  <c r="AP209" i="1"/>
  <c r="AR208" i="1"/>
  <c r="AQ208" i="1"/>
  <c r="AP208" i="1"/>
  <c r="AR207" i="1"/>
  <c r="AQ207" i="1"/>
  <c r="AP207" i="1"/>
  <c r="AR206" i="1"/>
  <c r="AQ206" i="1"/>
  <c r="AP206" i="1"/>
  <c r="AR205" i="1"/>
  <c r="AQ205" i="1"/>
  <c r="AP205" i="1"/>
  <c r="AR204" i="1"/>
  <c r="AQ204" i="1"/>
  <c r="AP204" i="1"/>
  <c r="AR203" i="1"/>
  <c r="AQ203" i="1"/>
  <c r="AP203" i="1"/>
  <c r="AR202" i="1"/>
  <c r="AQ202" i="1"/>
  <c r="AP202" i="1"/>
  <c r="AR201" i="1"/>
  <c r="AQ201" i="1"/>
  <c r="AP201" i="1"/>
  <c r="AR200" i="1"/>
  <c r="AQ200" i="1"/>
  <c r="AP200" i="1"/>
  <c r="AR199" i="1"/>
  <c r="AQ199" i="1"/>
  <c r="AP199" i="1"/>
  <c r="AR198" i="1"/>
  <c r="AQ198" i="1"/>
  <c r="AT198" i="1" s="1"/>
  <c r="AP198" i="1"/>
  <c r="AR197" i="1"/>
  <c r="AQ197" i="1"/>
  <c r="AP197" i="1"/>
  <c r="AR196" i="1"/>
  <c r="AQ196" i="1"/>
  <c r="AP196" i="1"/>
  <c r="AR195" i="1"/>
  <c r="AQ195" i="1"/>
  <c r="AP195" i="1"/>
  <c r="AR194" i="1"/>
  <c r="AQ194" i="1"/>
  <c r="AP194" i="1"/>
  <c r="AR193" i="1"/>
  <c r="AQ193" i="1"/>
  <c r="AP193" i="1"/>
  <c r="AR192" i="1"/>
  <c r="AQ192" i="1"/>
  <c r="AP192" i="1"/>
  <c r="AR191" i="1"/>
  <c r="AQ191" i="1"/>
  <c r="AP191" i="1"/>
  <c r="AR190" i="1"/>
  <c r="AQ190" i="1"/>
  <c r="AP190" i="1"/>
  <c r="AR189" i="1"/>
  <c r="AQ189" i="1"/>
  <c r="AP189" i="1"/>
  <c r="AR188" i="1"/>
  <c r="AQ188" i="1"/>
  <c r="AP188" i="1"/>
  <c r="AR187" i="1"/>
  <c r="AQ187" i="1"/>
  <c r="AP187" i="1"/>
  <c r="AR186" i="1"/>
  <c r="AQ186" i="1"/>
  <c r="AP186" i="1"/>
  <c r="AR185" i="1"/>
  <c r="AQ185" i="1"/>
  <c r="AP185" i="1"/>
  <c r="AR184" i="1"/>
  <c r="AQ184" i="1"/>
  <c r="AP184" i="1"/>
  <c r="AR183" i="1"/>
  <c r="AQ183" i="1"/>
  <c r="AP183" i="1"/>
  <c r="AR182" i="1"/>
  <c r="AQ182" i="1"/>
  <c r="AT182" i="1" s="1"/>
  <c r="AP182" i="1"/>
  <c r="AR181" i="1"/>
  <c r="AQ181" i="1"/>
  <c r="AP181" i="1"/>
  <c r="AR180" i="1"/>
  <c r="AQ180" i="1"/>
  <c r="AP180" i="1"/>
  <c r="AR179" i="1"/>
  <c r="AQ179" i="1"/>
  <c r="AP179" i="1"/>
  <c r="AR178" i="1"/>
  <c r="AQ178" i="1"/>
  <c r="AP178" i="1"/>
  <c r="AR177" i="1"/>
  <c r="AQ177" i="1"/>
  <c r="AP177" i="1"/>
  <c r="AR176" i="1"/>
  <c r="AQ176" i="1"/>
  <c r="AP176" i="1"/>
  <c r="AR175" i="1"/>
  <c r="AQ175" i="1"/>
  <c r="AP175" i="1"/>
  <c r="AR174" i="1"/>
  <c r="AQ174" i="1"/>
  <c r="AP174" i="1"/>
  <c r="AR173" i="1"/>
  <c r="AQ173" i="1"/>
  <c r="AP173" i="1"/>
  <c r="AR172" i="1"/>
  <c r="AQ172" i="1"/>
  <c r="AP172" i="1"/>
  <c r="AR171" i="1"/>
  <c r="AQ171" i="1"/>
  <c r="AP171" i="1"/>
  <c r="AR170" i="1"/>
  <c r="AQ170" i="1"/>
  <c r="AP170" i="1"/>
  <c r="AR169" i="1"/>
  <c r="AQ169" i="1"/>
  <c r="AP169" i="1"/>
  <c r="AR168" i="1"/>
  <c r="AQ168" i="1"/>
  <c r="AP168" i="1"/>
  <c r="AR167" i="1"/>
  <c r="AQ167" i="1"/>
  <c r="AP167" i="1"/>
  <c r="AR166" i="1"/>
  <c r="AQ166" i="1"/>
  <c r="AT166" i="1" s="1"/>
  <c r="AP166" i="1"/>
  <c r="AR165" i="1"/>
  <c r="AQ165" i="1"/>
  <c r="AP165" i="1"/>
  <c r="AR164" i="1"/>
  <c r="AQ164" i="1"/>
  <c r="AP164" i="1"/>
  <c r="AR163" i="1"/>
  <c r="AQ163" i="1"/>
  <c r="AP163" i="1"/>
  <c r="AR162" i="1"/>
  <c r="AQ162" i="1"/>
  <c r="AP162" i="1"/>
  <c r="AR161" i="1"/>
  <c r="AQ161" i="1"/>
  <c r="AP161" i="1"/>
  <c r="AR160" i="1"/>
  <c r="AQ160" i="1"/>
  <c r="AP160" i="1"/>
  <c r="AR159" i="1"/>
  <c r="AQ159" i="1"/>
  <c r="AP159" i="1"/>
  <c r="AR158" i="1"/>
  <c r="AQ158" i="1"/>
  <c r="AP158" i="1"/>
  <c r="AR157" i="1"/>
  <c r="AQ157" i="1"/>
  <c r="AP157" i="1"/>
  <c r="AR156" i="1"/>
  <c r="AQ156" i="1"/>
  <c r="AP156" i="1"/>
  <c r="AR155" i="1"/>
  <c r="AQ155" i="1"/>
  <c r="AP155" i="1"/>
  <c r="AR154" i="1"/>
  <c r="AQ154" i="1"/>
  <c r="AP154" i="1"/>
  <c r="AR153" i="1"/>
  <c r="AQ153" i="1"/>
  <c r="AP153" i="1"/>
  <c r="AR152" i="1"/>
  <c r="AQ152" i="1"/>
  <c r="AP152" i="1"/>
  <c r="AR151" i="1"/>
  <c r="AQ151" i="1"/>
  <c r="AP151" i="1"/>
  <c r="AR150" i="1"/>
  <c r="AQ150" i="1"/>
  <c r="AT150" i="1" s="1"/>
  <c r="AP150" i="1"/>
  <c r="AR149" i="1"/>
  <c r="AQ149" i="1"/>
  <c r="AP149" i="1"/>
  <c r="AR148" i="1"/>
  <c r="AQ148" i="1"/>
  <c r="AP148" i="1"/>
  <c r="AR147" i="1"/>
  <c r="AQ147" i="1"/>
  <c r="AP147" i="1"/>
  <c r="AR146" i="1"/>
  <c r="AQ146" i="1"/>
  <c r="AP146" i="1"/>
  <c r="AR145" i="1"/>
  <c r="AQ145" i="1"/>
  <c r="AP145" i="1"/>
  <c r="AR144" i="1"/>
  <c r="AQ144" i="1"/>
  <c r="AP144" i="1"/>
  <c r="AR143" i="1"/>
  <c r="AQ143" i="1"/>
  <c r="AP143" i="1"/>
  <c r="AR142" i="1"/>
  <c r="AQ142" i="1"/>
  <c r="AP142" i="1"/>
  <c r="AR141" i="1"/>
  <c r="AQ141" i="1"/>
  <c r="AP141" i="1"/>
  <c r="AR140" i="1"/>
  <c r="AQ140" i="1"/>
  <c r="AP140" i="1"/>
  <c r="AR139" i="1"/>
  <c r="AQ139" i="1"/>
  <c r="AP139" i="1"/>
  <c r="AR138" i="1"/>
  <c r="AQ138" i="1"/>
  <c r="AP138" i="1"/>
  <c r="AR137" i="1"/>
  <c r="AQ137" i="1"/>
  <c r="AP137" i="1"/>
  <c r="AR136" i="1"/>
  <c r="AQ136" i="1"/>
  <c r="AP136" i="1"/>
  <c r="AR135" i="1"/>
  <c r="AQ135" i="1"/>
  <c r="AP135" i="1"/>
  <c r="AR134" i="1"/>
  <c r="AQ134" i="1"/>
  <c r="AT134" i="1" s="1"/>
  <c r="AP134" i="1"/>
  <c r="AR133" i="1"/>
  <c r="AQ133" i="1"/>
  <c r="AP133" i="1"/>
  <c r="AR132" i="1"/>
  <c r="AQ132" i="1"/>
  <c r="AP132" i="1"/>
  <c r="AR131" i="1"/>
  <c r="AQ131" i="1"/>
  <c r="AP131" i="1"/>
  <c r="AR130" i="1"/>
  <c r="AQ130" i="1"/>
  <c r="AP130" i="1"/>
  <c r="AR129" i="1"/>
  <c r="AQ129" i="1"/>
  <c r="AP129" i="1"/>
  <c r="AR128" i="1"/>
  <c r="AQ128" i="1"/>
  <c r="AP128" i="1"/>
  <c r="AR127" i="1"/>
  <c r="AQ127" i="1"/>
  <c r="AP127" i="1"/>
  <c r="AR126" i="1"/>
  <c r="AQ126" i="1"/>
  <c r="AP126" i="1"/>
  <c r="AR125" i="1"/>
  <c r="AQ125" i="1"/>
  <c r="AP125" i="1"/>
  <c r="AR124" i="1"/>
  <c r="AQ124" i="1"/>
  <c r="AP124" i="1"/>
  <c r="AR123" i="1"/>
  <c r="AQ123" i="1"/>
  <c r="AP123" i="1"/>
  <c r="AR122" i="1"/>
  <c r="AQ122" i="1"/>
  <c r="AP122" i="1"/>
  <c r="AR121" i="1"/>
  <c r="AQ121" i="1"/>
  <c r="AP121" i="1"/>
  <c r="AR120" i="1"/>
  <c r="AQ120" i="1"/>
  <c r="AP120" i="1"/>
  <c r="AR119" i="1"/>
  <c r="AQ119" i="1"/>
  <c r="AP119" i="1"/>
  <c r="AR118" i="1"/>
  <c r="AQ118" i="1"/>
  <c r="AT118" i="1" s="1"/>
  <c r="AP118" i="1"/>
  <c r="AR117" i="1"/>
  <c r="AQ117" i="1"/>
  <c r="AP117" i="1"/>
  <c r="AR116" i="1"/>
  <c r="AQ116" i="1"/>
  <c r="AP116" i="1"/>
  <c r="AR115" i="1"/>
  <c r="AQ115" i="1"/>
  <c r="AP115" i="1"/>
  <c r="AR114" i="1"/>
  <c r="AQ114" i="1"/>
  <c r="AP114" i="1"/>
  <c r="AR113" i="1"/>
  <c r="AQ113" i="1"/>
  <c r="AP113" i="1"/>
  <c r="AR112" i="1"/>
  <c r="AQ112" i="1"/>
  <c r="AP112" i="1"/>
  <c r="AR111" i="1"/>
  <c r="AQ111" i="1"/>
  <c r="AP111" i="1"/>
  <c r="AR110" i="1"/>
  <c r="AQ110" i="1"/>
  <c r="AP110" i="1"/>
  <c r="AR109" i="1"/>
  <c r="AQ109" i="1"/>
  <c r="AP109" i="1"/>
  <c r="AR108" i="1"/>
  <c r="AQ108" i="1"/>
  <c r="AP108" i="1"/>
  <c r="AR107" i="1"/>
  <c r="AQ107" i="1"/>
  <c r="AP107" i="1"/>
  <c r="AR106" i="1"/>
  <c r="AQ106" i="1"/>
  <c r="AP106" i="1"/>
  <c r="AR105" i="1"/>
  <c r="AQ105" i="1"/>
  <c r="AP105" i="1"/>
  <c r="AR104" i="1"/>
  <c r="AQ104" i="1"/>
  <c r="AP104" i="1"/>
  <c r="AR103" i="1"/>
  <c r="AQ103" i="1"/>
  <c r="AP103" i="1"/>
  <c r="AR102" i="1"/>
  <c r="AQ102" i="1"/>
  <c r="AT102" i="1" s="1"/>
  <c r="AP102" i="1"/>
  <c r="AR101" i="1"/>
  <c r="AQ101" i="1"/>
  <c r="AP101" i="1"/>
  <c r="AR100" i="1"/>
  <c r="AQ100" i="1"/>
  <c r="AP100" i="1"/>
  <c r="AR99" i="1"/>
  <c r="AQ99" i="1"/>
  <c r="AP99" i="1"/>
  <c r="AR98" i="1"/>
  <c r="AQ98" i="1"/>
  <c r="AP98" i="1"/>
  <c r="AR97" i="1"/>
  <c r="AQ97" i="1"/>
  <c r="AP97" i="1"/>
  <c r="AR96" i="1"/>
  <c r="AQ96" i="1"/>
  <c r="AP96" i="1"/>
  <c r="AR95" i="1"/>
  <c r="AQ95" i="1"/>
  <c r="AP95" i="1"/>
  <c r="AR94" i="1"/>
  <c r="AQ94" i="1"/>
  <c r="AP94" i="1"/>
  <c r="AR93" i="1"/>
  <c r="AQ93" i="1"/>
  <c r="AP93" i="1"/>
  <c r="AR92" i="1"/>
  <c r="AQ92" i="1"/>
  <c r="AP92" i="1"/>
  <c r="AR91" i="1"/>
  <c r="AQ91" i="1"/>
  <c r="AP91" i="1"/>
  <c r="AR90" i="1"/>
  <c r="AQ90" i="1"/>
  <c r="AP90" i="1"/>
  <c r="AR89" i="1"/>
  <c r="AQ89" i="1"/>
  <c r="AP89" i="1"/>
  <c r="AR88" i="1"/>
  <c r="AQ88" i="1"/>
  <c r="AP88" i="1"/>
  <c r="AR87" i="1"/>
  <c r="AQ87" i="1"/>
  <c r="AP87" i="1"/>
  <c r="AR86" i="1"/>
  <c r="AQ86" i="1"/>
  <c r="AT86" i="1" s="1"/>
  <c r="AP86" i="1"/>
  <c r="AR85" i="1"/>
  <c r="AQ85" i="1"/>
  <c r="AP85" i="1"/>
  <c r="AR84" i="1"/>
  <c r="AQ84" i="1"/>
  <c r="AP84" i="1"/>
  <c r="AR83" i="1"/>
  <c r="AQ83" i="1"/>
  <c r="AP83" i="1"/>
  <c r="AR82" i="1"/>
  <c r="AQ82" i="1"/>
  <c r="AP82" i="1"/>
  <c r="AR81" i="1"/>
  <c r="AQ81" i="1"/>
  <c r="AP81" i="1"/>
  <c r="AR80" i="1"/>
  <c r="AQ80" i="1"/>
  <c r="AP80" i="1"/>
  <c r="AR79" i="1"/>
  <c r="AQ79" i="1"/>
  <c r="AP79" i="1"/>
  <c r="AR78" i="1"/>
  <c r="AQ78" i="1"/>
  <c r="AP78" i="1"/>
  <c r="AR77" i="1"/>
  <c r="AQ77" i="1"/>
  <c r="AP77" i="1"/>
  <c r="AR76" i="1"/>
  <c r="AQ76" i="1"/>
  <c r="AP76" i="1"/>
  <c r="AR75" i="1"/>
  <c r="AQ75" i="1"/>
  <c r="AP75" i="1"/>
  <c r="AR74" i="1"/>
  <c r="AQ74" i="1"/>
  <c r="AP74" i="1"/>
  <c r="AR73" i="1"/>
  <c r="AQ73" i="1"/>
  <c r="AP73" i="1"/>
  <c r="AR72" i="1"/>
  <c r="AQ72" i="1"/>
  <c r="AP72" i="1"/>
  <c r="AR71" i="1"/>
  <c r="AQ71" i="1"/>
  <c r="AP71" i="1"/>
  <c r="AR70" i="1"/>
  <c r="AQ70" i="1"/>
  <c r="AT70" i="1" s="1"/>
  <c r="AP70" i="1"/>
  <c r="AR69" i="1"/>
  <c r="AQ69" i="1"/>
  <c r="AP69" i="1"/>
  <c r="AR68" i="1"/>
  <c r="AQ68" i="1"/>
  <c r="AP68" i="1"/>
  <c r="AR67" i="1"/>
  <c r="AQ67" i="1"/>
  <c r="AP67" i="1"/>
  <c r="AR66" i="1"/>
  <c r="AQ66" i="1"/>
  <c r="AP66" i="1"/>
  <c r="AR65" i="1"/>
  <c r="AQ65" i="1"/>
  <c r="AP65" i="1"/>
  <c r="AR64" i="1"/>
  <c r="AQ64" i="1"/>
  <c r="AP64" i="1"/>
  <c r="AR63" i="1"/>
  <c r="AQ63" i="1"/>
  <c r="AP63" i="1"/>
  <c r="AR62" i="1"/>
  <c r="AQ62" i="1"/>
  <c r="AP62" i="1"/>
  <c r="AR61" i="1"/>
  <c r="AQ61" i="1"/>
  <c r="AP61" i="1"/>
  <c r="AR60" i="1"/>
  <c r="AQ60" i="1"/>
  <c r="AP60" i="1"/>
  <c r="AR59" i="1"/>
  <c r="AQ59" i="1"/>
  <c r="AP59" i="1"/>
  <c r="AR58" i="1"/>
  <c r="AQ58" i="1"/>
  <c r="AP58" i="1"/>
  <c r="AR57" i="1"/>
  <c r="AQ57" i="1"/>
  <c r="AP57" i="1"/>
  <c r="AR56" i="1"/>
  <c r="AQ56" i="1"/>
  <c r="AP56" i="1"/>
  <c r="AR55" i="1"/>
  <c r="AQ55" i="1"/>
  <c r="AP55" i="1"/>
  <c r="AR54" i="1"/>
  <c r="AQ54" i="1"/>
  <c r="AT54" i="1" s="1"/>
  <c r="AP54" i="1"/>
  <c r="AR53" i="1"/>
  <c r="AQ53" i="1"/>
  <c r="AP53" i="1"/>
  <c r="AR52" i="1"/>
  <c r="AQ52" i="1"/>
  <c r="AP52" i="1"/>
  <c r="AR51" i="1"/>
  <c r="AQ51" i="1"/>
  <c r="AP51" i="1"/>
  <c r="AR50" i="1"/>
  <c r="AQ50" i="1"/>
  <c r="AP50" i="1"/>
  <c r="AR49" i="1"/>
  <c r="AQ49" i="1"/>
  <c r="AP49" i="1"/>
  <c r="AR48" i="1"/>
  <c r="AQ48" i="1"/>
  <c r="AP48" i="1"/>
  <c r="AR47" i="1"/>
  <c r="AQ47" i="1"/>
  <c r="AP47" i="1"/>
  <c r="AR46" i="1"/>
  <c r="AQ46" i="1"/>
  <c r="AP46" i="1"/>
  <c r="AR45" i="1"/>
  <c r="AQ45" i="1"/>
  <c r="AP45" i="1"/>
  <c r="AR44" i="1"/>
  <c r="AQ44" i="1"/>
  <c r="AP44" i="1"/>
  <c r="AR43" i="1"/>
  <c r="AQ43" i="1"/>
  <c r="AP43" i="1"/>
  <c r="AR42" i="1"/>
  <c r="AQ42" i="1"/>
  <c r="AP42" i="1"/>
  <c r="AR41" i="1"/>
  <c r="AQ41" i="1"/>
  <c r="AP41" i="1"/>
  <c r="AR40" i="1"/>
  <c r="AQ40" i="1"/>
  <c r="AP40" i="1"/>
  <c r="AR39" i="1"/>
  <c r="AQ39" i="1"/>
  <c r="AP39" i="1"/>
  <c r="AR38" i="1"/>
  <c r="AQ38" i="1"/>
  <c r="AT38" i="1" s="1"/>
  <c r="AP38" i="1"/>
  <c r="AR37" i="1"/>
  <c r="AQ37" i="1"/>
  <c r="AP37" i="1"/>
  <c r="AR36" i="1"/>
  <c r="AQ36" i="1"/>
  <c r="AP36" i="1"/>
  <c r="AR35" i="1"/>
  <c r="AQ35" i="1"/>
  <c r="AP35" i="1"/>
  <c r="AR34" i="1"/>
  <c r="AQ34" i="1"/>
  <c r="AP34" i="1"/>
  <c r="AR33" i="1"/>
  <c r="AQ33" i="1"/>
  <c r="AP33" i="1"/>
  <c r="AR32" i="1"/>
  <c r="AQ32" i="1"/>
  <c r="AP32" i="1"/>
  <c r="AR31" i="1"/>
  <c r="AQ31" i="1"/>
  <c r="AP31" i="1"/>
  <c r="AR30" i="1"/>
  <c r="AQ30" i="1"/>
  <c r="AP30" i="1"/>
  <c r="AR29" i="1"/>
  <c r="AQ29" i="1"/>
  <c r="AP29" i="1"/>
  <c r="AR28" i="1"/>
  <c r="AQ28" i="1"/>
  <c r="AP28" i="1"/>
  <c r="AR27" i="1"/>
  <c r="AQ27" i="1"/>
  <c r="AP27" i="1"/>
  <c r="AR26" i="1"/>
  <c r="AQ26" i="1"/>
  <c r="AP26" i="1"/>
  <c r="AR25" i="1"/>
  <c r="AQ25" i="1"/>
  <c r="AP25" i="1"/>
  <c r="AR24" i="1"/>
  <c r="AQ24" i="1"/>
  <c r="AP24" i="1"/>
  <c r="AR23" i="1"/>
  <c r="AQ23" i="1"/>
  <c r="AP23" i="1"/>
  <c r="AR22" i="1"/>
  <c r="AQ22" i="1"/>
  <c r="AT22" i="1" s="1"/>
  <c r="AP22" i="1"/>
  <c r="AR21" i="1"/>
  <c r="AQ21" i="1"/>
  <c r="AP21" i="1"/>
  <c r="AR20" i="1"/>
  <c r="AQ20" i="1"/>
  <c r="AP20" i="1"/>
  <c r="AR19" i="1"/>
  <c r="AQ19" i="1"/>
  <c r="AP19" i="1"/>
  <c r="AR18" i="1"/>
  <c r="AQ18" i="1"/>
  <c r="AP18" i="1"/>
  <c r="AR17" i="1"/>
  <c r="AQ17" i="1"/>
  <c r="AP17" i="1"/>
  <c r="AR16" i="1"/>
  <c r="AQ16" i="1"/>
  <c r="AP16" i="1"/>
  <c r="AR15" i="1"/>
  <c r="AQ15" i="1"/>
  <c r="AP15" i="1"/>
  <c r="AR14" i="1"/>
  <c r="AQ14" i="1"/>
  <c r="AP14" i="1"/>
  <c r="AR13" i="1"/>
  <c r="AQ13" i="1"/>
  <c r="AP13" i="1"/>
  <c r="AR12" i="1"/>
  <c r="AQ12" i="1"/>
  <c r="AP12" i="1"/>
  <c r="AR11" i="1"/>
  <c r="AQ11" i="1"/>
  <c r="AP11" i="1"/>
  <c r="AR10" i="1"/>
  <c r="AQ10" i="1"/>
  <c r="AP10" i="1"/>
  <c r="AR9" i="1"/>
  <c r="AQ9" i="1"/>
  <c r="AP9" i="1"/>
  <c r="AR8" i="1"/>
  <c r="AQ8" i="1"/>
  <c r="AP8" i="1"/>
  <c r="AP7" i="1"/>
  <c r="AQ7" i="1"/>
  <c r="AO221" i="1"/>
  <c r="AN221" i="1"/>
  <c r="AS221" i="1" s="1"/>
  <c r="AO220" i="1"/>
  <c r="AT220" i="1" s="1"/>
  <c r="AN220" i="1"/>
  <c r="AS220" i="1" s="1"/>
  <c r="AV220" i="1" s="1"/>
  <c r="AO219" i="1"/>
  <c r="AT219" i="1" s="1"/>
  <c r="AN219" i="1"/>
  <c r="AO218" i="1"/>
  <c r="AT218" i="1" s="1"/>
  <c r="AN218" i="1"/>
  <c r="AO217" i="1"/>
  <c r="AN217" i="1"/>
  <c r="AO216" i="1"/>
  <c r="AT216" i="1" s="1"/>
  <c r="AN216" i="1"/>
  <c r="AS216" i="1" s="1"/>
  <c r="AV216" i="1" s="1"/>
  <c r="AO215" i="1"/>
  <c r="AT215" i="1" s="1"/>
  <c r="AN215" i="1"/>
  <c r="AS215" i="1" s="1"/>
  <c r="AV215" i="1" s="1"/>
  <c r="AO214" i="1"/>
  <c r="AN214" i="1"/>
  <c r="AS214" i="1" s="1"/>
  <c r="AV214" i="1" s="1"/>
  <c r="AO213" i="1"/>
  <c r="AN213" i="1"/>
  <c r="AS213" i="1" s="1"/>
  <c r="AO212" i="1"/>
  <c r="AN212" i="1"/>
  <c r="AS212" i="1" s="1"/>
  <c r="AV212" i="1" s="1"/>
  <c r="AO211" i="1"/>
  <c r="AT211" i="1" s="1"/>
  <c r="AN211" i="1"/>
  <c r="AO210" i="1"/>
  <c r="AT210" i="1" s="1"/>
  <c r="AN210" i="1"/>
  <c r="AO209" i="1"/>
  <c r="AN209" i="1"/>
  <c r="AS209" i="1" s="1"/>
  <c r="AV209" i="1" s="1"/>
  <c r="AO208" i="1"/>
  <c r="AT208" i="1" s="1"/>
  <c r="AN208" i="1"/>
  <c r="AS208" i="1" s="1"/>
  <c r="AV208" i="1" s="1"/>
  <c r="AO207" i="1"/>
  <c r="AT207" i="1" s="1"/>
  <c r="AN207" i="1"/>
  <c r="AS207" i="1" s="1"/>
  <c r="AV207" i="1" s="1"/>
  <c r="AO206" i="1"/>
  <c r="AT206" i="1" s="1"/>
  <c r="AN206" i="1"/>
  <c r="AS206" i="1" s="1"/>
  <c r="AV206" i="1" s="1"/>
  <c r="AO205" i="1"/>
  <c r="AT205" i="1" s="1"/>
  <c r="AN205" i="1"/>
  <c r="AS205" i="1" s="1"/>
  <c r="AV205" i="1" s="1"/>
  <c r="AO204" i="1"/>
  <c r="AT204" i="1" s="1"/>
  <c r="AN204" i="1"/>
  <c r="AS204" i="1" s="1"/>
  <c r="AV204" i="1" s="1"/>
  <c r="AO203" i="1"/>
  <c r="AT203" i="1" s="1"/>
  <c r="AN203" i="1"/>
  <c r="AO202" i="1"/>
  <c r="AT202" i="1" s="1"/>
  <c r="AN202" i="1"/>
  <c r="AO201" i="1"/>
  <c r="AN201" i="1"/>
  <c r="AO200" i="1"/>
  <c r="AT200" i="1" s="1"/>
  <c r="AN200" i="1"/>
  <c r="AS200" i="1" s="1"/>
  <c r="AV200" i="1" s="1"/>
  <c r="AO199" i="1"/>
  <c r="AT199" i="1" s="1"/>
  <c r="AN199" i="1"/>
  <c r="AS199" i="1" s="1"/>
  <c r="AV199" i="1" s="1"/>
  <c r="AO198" i="1"/>
  <c r="AN198" i="1"/>
  <c r="AS198" i="1" s="1"/>
  <c r="AV198" i="1" s="1"/>
  <c r="AO197" i="1"/>
  <c r="AN197" i="1"/>
  <c r="AS197" i="1" s="1"/>
  <c r="AV197" i="1" s="1"/>
  <c r="AO196" i="1"/>
  <c r="AN196" i="1"/>
  <c r="AS196" i="1" s="1"/>
  <c r="AV196" i="1" s="1"/>
  <c r="AO195" i="1"/>
  <c r="AT195" i="1" s="1"/>
  <c r="AN195" i="1"/>
  <c r="AO194" i="1"/>
  <c r="AT194" i="1" s="1"/>
  <c r="AN194" i="1"/>
  <c r="AO193" i="1"/>
  <c r="AN193" i="1"/>
  <c r="AS193" i="1" s="1"/>
  <c r="AV193" i="1" s="1"/>
  <c r="AO192" i="1"/>
  <c r="AT192" i="1" s="1"/>
  <c r="AN192" i="1"/>
  <c r="AS192" i="1" s="1"/>
  <c r="AV192" i="1" s="1"/>
  <c r="AO191" i="1"/>
  <c r="AT191" i="1" s="1"/>
  <c r="AN191" i="1"/>
  <c r="AS191" i="1" s="1"/>
  <c r="AV191" i="1" s="1"/>
  <c r="AO190" i="1"/>
  <c r="AT190" i="1" s="1"/>
  <c r="AN190" i="1"/>
  <c r="AS190" i="1" s="1"/>
  <c r="AV190" i="1" s="1"/>
  <c r="AO189" i="1"/>
  <c r="AT189" i="1" s="1"/>
  <c r="AN189" i="1"/>
  <c r="AS189" i="1" s="1"/>
  <c r="AV189" i="1" s="1"/>
  <c r="AO188" i="1"/>
  <c r="AT188" i="1" s="1"/>
  <c r="AN188" i="1"/>
  <c r="AS188" i="1" s="1"/>
  <c r="AV188" i="1" s="1"/>
  <c r="AO187" i="1"/>
  <c r="AT187" i="1" s="1"/>
  <c r="AN187" i="1"/>
  <c r="AO186" i="1"/>
  <c r="AT186" i="1" s="1"/>
  <c r="AN186" i="1"/>
  <c r="AO185" i="1"/>
  <c r="AN185" i="1"/>
  <c r="AO184" i="1"/>
  <c r="AT184" i="1" s="1"/>
  <c r="AN184" i="1"/>
  <c r="AS184" i="1" s="1"/>
  <c r="AV184" i="1" s="1"/>
  <c r="AO183" i="1"/>
  <c r="AT183" i="1" s="1"/>
  <c r="AN183" i="1"/>
  <c r="AS183" i="1" s="1"/>
  <c r="AV183" i="1" s="1"/>
  <c r="AO182" i="1"/>
  <c r="AN182" i="1"/>
  <c r="AS182" i="1" s="1"/>
  <c r="AV182" i="1" s="1"/>
  <c r="AO181" i="1"/>
  <c r="AN181" i="1"/>
  <c r="AS181" i="1" s="1"/>
  <c r="AO180" i="1"/>
  <c r="AN180" i="1"/>
  <c r="AS180" i="1" s="1"/>
  <c r="AV180" i="1" s="1"/>
  <c r="AO179" i="1"/>
  <c r="AT179" i="1" s="1"/>
  <c r="AN179" i="1"/>
  <c r="AO178" i="1"/>
  <c r="AT178" i="1" s="1"/>
  <c r="AN178" i="1"/>
  <c r="AO177" i="1"/>
  <c r="AN177" i="1"/>
  <c r="AS177" i="1" s="1"/>
  <c r="AV177" i="1" s="1"/>
  <c r="AO176" i="1"/>
  <c r="AT176" i="1" s="1"/>
  <c r="AN176" i="1"/>
  <c r="AS176" i="1" s="1"/>
  <c r="AV176" i="1" s="1"/>
  <c r="AO175" i="1"/>
  <c r="AT175" i="1" s="1"/>
  <c r="AN175" i="1"/>
  <c r="AS175" i="1" s="1"/>
  <c r="AO174" i="1"/>
  <c r="AT174" i="1" s="1"/>
  <c r="AN174" i="1"/>
  <c r="AS174" i="1" s="1"/>
  <c r="AV174" i="1" s="1"/>
  <c r="AO173" i="1"/>
  <c r="AT173" i="1" s="1"/>
  <c r="AN173" i="1"/>
  <c r="AS173" i="1" s="1"/>
  <c r="AV173" i="1" s="1"/>
  <c r="AO172" i="1"/>
  <c r="AT172" i="1" s="1"/>
  <c r="AN172" i="1"/>
  <c r="AS172" i="1" s="1"/>
  <c r="AV172" i="1" s="1"/>
  <c r="AO171" i="1"/>
  <c r="AT171" i="1" s="1"/>
  <c r="AN171" i="1"/>
  <c r="AO170" i="1"/>
  <c r="AT170" i="1" s="1"/>
  <c r="AN170" i="1"/>
  <c r="AO169" i="1"/>
  <c r="AN169" i="1"/>
  <c r="AO168" i="1"/>
  <c r="AT168" i="1" s="1"/>
  <c r="AN168" i="1"/>
  <c r="AS168" i="1" s="1"/>
  <c r="AV168" i="1" s="1"/>
  <c r="AO167" i="1"/>
  <c r="AT167" i="1" s="1"/>
  <c r="AN167" i="1"/>
  <c r="AS167" i="1" s="1"/>
  <c r="AV167" i="1" s="1"/>
  <c r="AO166" i="1"/>
  <c r="AN166" i="1"/>
  <c r="AS166" i="1" s="1"/>
  <c r="AV166" i="1" s="1"/>
  <c r="AO165" i="1"/>
  <c r="AN165" i="1"/>
  <c r="AS165" i="1" s="1"/>
  <c r="AV165" i="1" s="1"/>
  <c r="AO164" i="1"/>
  <c r="AN164" i="1"/>
  <c r="AS164" i="1" s="1"/>
  <c r="AV164" i="1" s="1"/>
  <c r="AO163" i="1"/>
  <c r="AT163" i="1" s="1"/>
  <c r="AN163" i="1"/>
  <c r="AO162" i="1"/>
  <c r="AT162" i="1" s="1"/>
  <c r="AN162" i="1"/>
  <c r="AO161" i="1"/>
  <c r="AN161" i="1"/>
  <c r="AS161" i="1" s="1"/>
  <c r="AV161" i="1" s="1"/>
  <c r="AO160" i="1"/>
  <c r="AT160" i="1" s="1"/>
  <c r="AN160" i="1"/>
  <c r="AS160" i="1" s="1"/>
  <c r="AV160" i="1" s="1"/>
  <c r="AO159" i="1"/>
  <c r="AT159" i="1" s="1"/>
  <c r="AN159" i="1"/>
  <c r="AS159" i="1" s="1"/>
  <c r="AV159" i="1" s="1"/>
  <c r="AO158" i="1"/>
  <c r="AT158" i="1" s="1"/>
  <c r="AN158" i="1"/>
  <c r="AS158" i="1" s="1"/>
  <c r="AV158" i="1" s="1"/>
  <c r="AO157" i="1"/>
  <c r="AT157" i="1" s="1"/>
  <c r="AN157" i="1"/>
  <c r="AS157" i="1" s="1"/>
  <c r="AV157" i="1" s="1"/>
  <c r="AO156" i="1"/>
  <c r="AT156" i="1" s="1"/>
  <c r="AN156" i="1"/>
  <c r="AS156" i="1" s="1"/>
  <c r="AV156" i="1" s="1"/>
  <c r="AO155" i="1"/>
  <c r="AT155" i="1" s="1"/>
  <c r="AN155" i="1"/>
  <c r="AO154" i="1"/>
  <c r="AT154" i="1" s="1"/>
  <c r="AN154" i="1"/>
  <c r="AO153" i="1"/>
  <c r="AN153" i="1"/>
  <c r="AO152" i="1"/>
  <c r="AT152" i="1" s="1"/>
  <c r="AN152" i="1"/>
  <c r="AS152" i="1" s="1"/>
  <c r="AV152" i="1" s="1"/>
  <c r="AO151" i="1"/>
  <c r="AT151" i="1" s="1"/>
  <c r="AN151" i="1"/>
  <c r="AS151" i="1" s="1"/>
  <c r="AO150" i="1"/>
  <c r="AN150" i="1"/>
  <c r="AS150" i="1" s="1"/>
  <c r="AV150" i="1" s="1"/>
  <c r="AO149" i="1"/>
  <c r="AN149" i="1"/>
  <c r="AS149" i="1" s="1"/>
  <c r="AO148" i="1"/>
  <c r="AN148" i="1"/>
  <c r="AS148" i="1" s="1"/>
  <c r="AV148" i="1" s="1"/>
  <c r="AO147" i="1"/>
  <c r="AT147" i="1" s="1"/>
  <c r="AN147" i="1"/>
  <c r="AO146" i="1"/>
  <c r="AT146" i="1" s="1"/>
  <c r="AN146" i="1"/>
  <c r="AO145" i="1"/>
  <c r="AN145" i="1"/>
  <c r="AS145" i="1" s="1"/>
  <c r="AV145" i="1" s="1"/>
  <c r="AO144" i="1"/>
  <c r="AT144" i="1" s="1"/>
  <c r="AN144" i="1"/>
  <c r="AS144" i="1" s="1"/>
  <c r="AV144" i="1" s="1"/>
  <c r="AO143" i="1"/>
  <c r="AT143" i="1" s="1"/>
  <c r="AN143" i="1"/>
  <c r="AS143" i="1" s="1"/>
  <c r="AO142" i="1"/>
  <c r="AT142" i="1" s="1"/>
  <c r="AN142" i="1"/>
  <c r="AS142" i="1" s="1"/>
  <c r="AV142" i="1" s="1"/>
  <c r="AO141" i="1"/>
  <c r="AT141" i="1" s="1"/>
  <c r="AN141" i="1"/>
  <c r="AS141" i="1" s="1"/>
  <c r="AV141" i="1" s="1"/>
  <c r="AO140" i="1"/>
  <c r="AT140" i="1" s="1"/>
  <c r="AN140" i="1"/>
  <c r="AS140" i="1" s="1"/>
  <c r="AO139" i="1"/>
  <c r="AT139" i="1" s="1"/>
  <c r="AN139" i="1"/>
  <c r="AO138" i="1"/>
  <c r="AT138" i="1" s="1"/>
  <c r="AN138" i="1"/>
  <c r="AO137" i="1"/>
  <c r="AN137" i="1"/>
  <c r="AO136" i="1"/>
  <c r="AT136" i="1" s="1"/>
  <c r="AN136" i="1"/>
  <c r="AS136" i="1" s="1"/>
  <c r="AV136" i="1" s="1"/>
  <c r="AO135" i="1"/>
  <c r="AT135" i="1" s="1"/>
  <c r="AN135" i="1"/>
  <c r="AS135" i="1" s="1"/>
  <c r="AV135" i="1" s="1"/>
  <c r="AO134" i="1"/>
  <c r="AN134" i="1"/>
  <c r="AS134" i="1" s="1"/>
  <c r="AV134" i="1" s="1"/>
  <c r="AO133" i="1"/>
  <c r="AN133" i="1"/>
  <c r="AS133" i="1" s="1"/>
  <c r="AV133" i="1" s="1"/>
  <c r="AO132" i="1"/>
  <c r="AN132" i="1"/>
  <c r="AS132" i="1" s="1"/>
  <c r="AV132" i="1" s="1"/>
  <c r="AO131" i="1"/>
  <c r="AT131" i="1" s="1"/>
  <c r="AN131" i="1"/>
  <c r="AO130" i="1"/>
  <c r="AT130" i="1" s="1"/>
  <c r="AN130" i="1"/>
  <c r="AO129" i="1"/>
  <c r="AN129" i="1"/>
  <c r="AS129" i="1" s="1"/>
  <c r="AV129" i="1" s="1"/>
  <c r="AO128" i="1"/>
  <c r="AT128" i="1" s="1"/>
  <c r="AN128" i="1"/>
  <c r="AS128" i="1" s="1"/>
  <c r="AV128" i="1" s="1"/>
  <c r="AO127" i="1"/>
  <c r="AT127" i="1" s="1"/>
  <c r="AN127" i="1"/>
  <c r="AS127" i="1" s="1"/>
  <c r="AO126" i="1"/>
  <c r="AT126" i="1" s="1"/>
  <c r="AN126" i="1"/>
  <c r="AS126" i="1" s="1"/>
  <c r="AV126" i="1" s="1"/>
  <c r="AO125" i="1"/>
  <c r="AT125" i="1" s="1"/>
  <c r="AN125" i="1"/>
  <c r="AS125" i="1" s="1"/>
  <c r="AV125" i="1" s="1"/>
  <c r="AO124" i="1"/>
  <c r="AT124" i="1" s="1"/>
  <c r="AN124" i="1"/>
  <c r="AS124" i="1" s="1"/>
  <c r="AV124" i="1" s="1"/>
  <c r="AO123" i="1"/>
  <c r="AT123" i="1" s="1"/>
  <c r="AN123" i="1"/>
  <c r="AO122" i="1"/>
  <c r="AT122" i="1" s="1"/>
  <c r="AN122" i="1"/>
  <c r="AO121" i="1"/>
  <c r="AN121" i="1"/>
  <c r="AO120" i="1"/>
  <c r="AT120" i="1" s="1"/>
  <c r="AN120" i="1"/>
  <c r="AS120" i="1" s="1"/>
  <c r="AV120" i="1" s="1"/>
  <c r="AO119" i="1"/>
  <c r="AT119" i="1" s="1"/>
  <c r="AN119" i="1"/>
  <c r="AS119" i="1" s="1"/>
  <c r="AV119" i="1" s="1"/>
  <c r="AO118" i="1"/>
  <c r="AN118" i="1"/>
  <c r="AS118" i="1" s="1"/>
  <c r="AO117" i="1"/>
  <c r="AN117" i="1"/>
  <c r="AS117" i="1" s="1"/>
  <c r="AO116" i="1"/>
  <c r="AN116" i="1"/>
  <c r="AS116" i="1" s="1"/>
  <c r="AO115" i="1"/>
  <c r="AT115" i="1" s="1"/>
  <c r="AN115" i="1"/>
  <c r="AO114" i="1"/>
  <c r="AT114" i="1" s="1"/>
  <c r="AN114" i="1"/>
  <c r="AO113" i="1"/>
  <c r="AN113" i="1"/>
  <c r="AS113" i="1" s="1"/>
  <c r="AV113" i="1" s="1"/>
  <c r="AO112" i="1"/>
  <c r="AT112" i="1" s="1"/>
  <c r="AN112" i="1"/>
  <c r="AS112" i="1" s="1"/>
  <c r="AV112" i="1" s="1"/>
  <c r="AO111" i="1"/>
  <c r="AT111" i="1" s="1"/>
  <c r="AN111" i="1"/>
  <c r="AS111" i="1" s="1"/>
  <c r="AO110" i="1"/>
  <c r="AT110" i="1" s="1"/>
  <c r="AN110" i="1"/>
  <c r="AS110" i="1" s="1"/>
  <c r="AV110" i="1" s="1"/>
  <c r="AO109" i="1"/>
  <c r="AT109" i="1" s="1"/>
  <c r="AN109" i="1"/>
  <c r="AS109" i="1" s="1"/>
  <c r="AV109" i="1" s="1"/>
  <c r="AO108" i="1"/>
  <c r="AT108" i="1" s="1"/>
  <c r="AN108" i="1"/>
  <c r="AS108" i="1" s="1"/>
  <c r="AV108" i="1" s="1"/>
  <c r="AO107" i="1"/>
  <c r="AT107" i="1" s="1"/>
  <c r="AN107" i="1"/>
  <c r="AO106" i="1"/>
  <c r="AT106" i="1" s="1"/>
  <c r="AN106" i="1"/>
  <c r="AO105" i="1"/>
  <c r="AN105" i="1"/>
  <c r="AO104" i="1"/>
  <c r="AT104" i="1" s="1"/>
  <c r="AN104" i="1"/>
  <c r="AS104" i="1" s="1"/>
  <c r="AV104" i="1" s="1"/>
  <c r="AO103" i="1"/>
  <c r="AT103" i="1" s="1"/>
  <c r="AN103" i="1"/>
  <c r="AS103" i="1" s="1"/>
  <c r="AV103" i="1" s="1"/>
  <c r="AO102" i="1"/>
  <c r="AN102" i="1"/>
  <c r="AS102" i="1" s="1"/>
  <c r="AO101" i="1"/>
  <c r="AN101" i="1"/>
  <c r="AS101" i="1" s="1"/>
  <c r="AV101" i="1" s="1"/>
  <c r="AO100" i="1"/>
  <c r="AN100" i="1"/>
  <c r="AS100" i="1" s="1"/>
  <c r="AV100" i="1" s="1"/>
  <c r="AO99" i="1"/>
  <c r="AT99" i="1" s="1"/>
  <c r="AN99" i="1"/>
  <c r="AO98" i="1"/>
  <c r="AT98" i="1" s="1"/>
  <c r="AN98" i="1"/>
  <c r="AO97" i="1"/>
  <c r="AN97" i="1"/>
  <c r="AS97" i="1" s="1"/>
  <c r="AV97" i="1" s="1"/>
  <c r="AO96" i="1"/>
  <c r="AT96" i="1" s="1"/>
  <c r="AN96" i="1"/>
  <c r="AS96" i="1" s="1"/>
  <c r="AV96" i="1" s="1"/>
  <c r="AO95" i="1"/>
  <c r="AT95" i="1" s="1"/>
  <c r="AN95" i="1"/>
  <c r="AS95" i="1" s="1"/>
  <c r="AV95" i="1" s="1"/>
  <c r="AO94" i="1"/>
  <c r="AT94" i="1" s="1"/>
  <c r="AN94" i="1"/>
  <c r="AS94" i="1" s="1"/>
  <c r="AV94" i="1" s="1"/>
  <c r="AO93" i="1"/>
  <c r="AT93" i="1" s="1"/>
  <c r="AN93" i="1"/>
  <c r="AS93" i="1" s="1"/>
  <c r="AV93" i="1" s="1"/>
  <c r="AO92" i="1"/>
  <c r="AT92" i="1" s="1"/>
  <c r="AN92" i="1"/>
  <c r="AS92" i="1" s="1"/>
  <c r="AV92" i="1" s="1"/>
  <c r="AO91" i="1"/>
  <c r="AT91" i="1" s="1"/>
  <c r="AN91" i="1"/>
  <c r="AO90" i="1"/>
  <c r="AT90" i="1" s="1"/>
  <c r="AN90" i="1"/>
  <c r="AO89" i="1"/>
  <c r="AN89" i="1"/>
  <c r="AO88" i="1"/>
  <c r="AT88" i="1" s="1"/>
  <c r="AN88" i="1"/>
  <c r="AS88" i="1" s="1"/>
  <c r="AV88" i="1" s="1"/>
  <c r="AO87" i="1"/>
  <c r="AT87" i="1" s="1"/>
  <c r="AN87" i="1"/>
  <c r="AS87" i="1" s="1"/>
  <c r="AV87" i="1" s="1"/>
  <c r="AO86" i="1"/>
  <c r="AN86" i="1"/>
  <c r="AS86" i="1" s="1"/>
  <c r="AO85" i="1"/>
  <c r="AN85" i="1"/>
  <c r="AS85" i="1" s="1"/>
  <c r="AO84" i="1"/>
  <c r="AN84" i="1"/>
  <c r="AS84" i="1" s="1"/>
  <c r="AV84" i="1" s="1"/>
  <c r="AO83" i="1"/>
  <c r="AT83" i="1" s="1"/>
  <c r="AN83" i="1"/>
  <c r="AO82" i="1"/>
  <c r="AT82" i="1" s="1"/>
  <c r="AN82" i="1"/>
  <c r="AO81" i="1"/>
  <c r="AN81" i="1"/>
  <c r="AS81" i="1" s="1"/>
  <c r="AV81" i="1" s="1"/>
  <c r="AO80" i="1"/>
  <c r="AT80" i="1" s="1"/>
  <c r="AN80" i="1"/>
  <c r="AS80" i="1" s="1"/>
  <c r="AV80" i="1" s="1"/>
  <c r="AO79" i="1"/>
  <c r="AT79" i="1" s="1"/>
  <c r="AN79" i="1"/>
  <c r="AS79" i="1" s="1"/>
  <c r="AV79" i="1" s="1"/>
  <c r="AO78" i="1"/>
  <c r="AT78" i="1" s="1"/>
  <c r="AN78" i="1"/>
  <c r="AS78" i="1" s="1"/>
  <c r="AV78" i="1" s="1"/>
  <c r="AO77" i="1"/>
  <c r="AT77" i="1" s="1"/>
  <c r="AN77" i="1"/>
  <c r="AS77" i="1" s="1"/>
  <c r="AV77" i="1" s="1"/>
  <c r="AO76" i="1"/>
  <c r="AT76" i="1" s="1"/>
  <c r="AN76" i="1"/>
  <c r="AS76" i="1" s="1"/>
  <c r="AV76" i="1" s="1"/>
  <c r="AO75" i="1"/>
  <c r="AT75" i="1" s="1"/>
  <c r="AN75" i="1"/>
  <c r="AO74" i="1"/>
  <c r="AT74" i="1" s="1"/>
  <c r="AN74" i="1"/>
  <c r="AO73" i="1"/>
  <c r="AN73" i="1"/>
  <c r="AO72" i="1"/>
  <c r="AT72" i="1" s="1"/>
  <c r="AN72" i="1"/>
  <c r="AS72" i="1" s="1"/>
  <c r="AV72" i="1" s="1"/>
  <c r="AO71" i="1"/>
  <c r="AT71" i="1" s="1"/>
  <c r="AN71" i="1"/>
  <c r="AS71" i="1" s="1"/>
  <c r="AV71" i="1" s="1"/>
  <c r="AO70" i="1"/>
  <c r="AN70" i="1"/>
  <c r="AS70" i="1" s="1"/>
  <c r="AV70" i="1" s="1"/>
  <c r="AO69" i="1"/>
  <c r="AN69" i="1"/>
  <c r="AS69" i="1" s="1"/>
  <c r="AO68" i="1"/>
  <c r="AN68" i="1"/>
  <c r="AS68" i="1" s="1"/>
  <c r="AV68" i="1" s="1"/>
  <c r="AO67" i="1"/>
  <c r="AT67" i="1" s="1"/>
  <c r="AN67" i="1"/>
  <c r="AO66" i="1"/>
  <c r="AT66" i="1" s="1"/>
  <c r="AN66" i="1"/>
  <c r="AO65" i="1"/>
  <c r="AN65" i="1"/>
  <c r="AS65" i="1" s="1"/>
  <c r="AV65" i="1" s="1"/>
  <c r="AO64" i="1"/>
  <c r="AT64" i="1" s="1"/>
  <c r="AN64" i="1"/>
  <c r="AS64" i="1" s="1"/>
  <c r="AV64" i="1" s="1"/>
  <c r="AO63" i="1"/>
  <c r="AT63" i="1" s="1"/>
  <c r="AN63" i="1"/>
  <c r="AS63" i="1" s="1"/>
  <c r="AO62" i="1"/>
  <c r="AT62" i="1" s="1"/>
  <c r="AN62" i="1"/>
  <c r="AS62" i="1" s="1"/>
  <c r="AO61" i="1"/>
  <c r="AT61" i="1" s="1"/>
  <c r="AN61" i="1"/>
  <c r="AS61" i="1" s="1"/>
  <c r="AV61" i="1" s="1"/>
  <c r="AO60" i="1"/>
  <c r="AT60" i="1" s="1"/>
  <c r="AN60" i="1"/>
  <c r="AS60" i="1" s="1"/>
  <c r="AV60" i="1" s="1"/>
  <c r="AO59" i="1"/>
  <c r="AT59" i="1" s="1"/>
  <c r="AN59" i="1"/>
  <c r="AO58" i="1"/>
  <c r="AT58" i="1" s="1"/>
  <c r="AN58" i="1"/>
  <c r="AO57" i="1"/>
  <c r="AN57" i="1"/>
  <c r="AO56" i="1"/>
  <c r="AT56" i="1" s="1"/>
  <c r="AN56" i="1"/>
  <c r="AS56" i="1" s="1"/>
  <c r="AV56" i="1" s="1"/>
  <c r="AO55" i="1"/>
  <c r="AT55" i="1" s="1"/>
  <c r="AN55" i="1"/>
  <c r="AS55" i="1" s="1"/>
  <c r="AO54" i="1"/>
  <c r="AN54" i="1"/>
  <c r="AS54" i="1" s="1"/>
  <c r="AV54" i="1" s="1"/>
  <c r="AO53" i="1"/>
  <c r="AN53" i="1"/>
  <c r="AS53" i="1" s="1"/>
  <c r="AV53" i="1" s="1"/>
  <c r="AO52" i="1"/>
  <c r="AN52" i="1"/>
  <c r="AS52" i="1" s="1"/>
  <c r="AV52" i="1" s="1"/>
  <c r="AO51" i="1"/>
  <c r="AT51" i="1" s="1"/>
  <c r="AN51" i="1"/>
  <c r="AO50" i="1"/>
  <c r="AT50" i="1" s="1"/>
  <c r="AN50" i="1"/>
  <c r="AO49" i="1"/>
  <c r="AN49" i="1"/>
  <c r="AS49" i="1" s="1"/>
  <c r="AO48" i="1"/>
  <c r="AT48" i="1" s="1"/>
  <c r="AN48" i="1"/>
  <c r="AS48" i="1" s="1"/>
  <c r="AV48" i="1" s="1"/>
  <c r="AO47" i="1"/>
  <c r="AT47" i="1" s="1"/>
  <c r="AN47" i="1"/>
  <c r="AS47" i="1" s="1"/>
  <c r="AO46" i="1"/>
  <c r="AT46" i="1" s="1"/>
  <c r="AN46" i="1"/>
  <c r="AS46" i="1" s="1"/>
  <c r="AV46" i="1" s="1"/>
  <c r="AO45" i="1"/>
  <c r="AT45" i="1" s="1"/>
  <c r="AN45" i="1"/>
  <c r="AS45" i="1" s="1"/>
  <c r="AV45" i="1" s="1"/>
  <c r="AO44" i="1"/>
  <c r="AT44" i="1" s="1"/>
  <c r="AN44" i="1"/>
  <c r="AS44" i="1" s="1"/>
  <c r="AV44" i="1" s="1"/>
  <c r="AO43" i="1"/>
  <c r="AT43" i="1" s="1"/>
  <c r="AN43" i="1"/>
  <c r="AO42" i="1"/>
  <c r="AT42" i="1" s="1"/>
  <c r="AN42" i="1"/>
  <c r="AO41" i="1"/>
  <c r="AN41" i="1"/>
  <c r="AO40" i="1"/>
  <c r="AT40" i="1" s="1"/>
  <c r="AN40" i="1"/>
  <c r="AS40" i="1" s="1"/>
  <c r="AV40" i="1" s="1"/>
  <c r="AO39" i="1"/>
  <c r="AT39" i="1" s="1"/>
  <c r="AN39" i="1"/>
  <c r="AS39" i="1" s="1"/>
  <c r="AO38" i="1"/>
  <c r="AN38" i="1"/>
  <c r="AS38" i="1" s="1"/>
  <c r="AV38" i="1" s="1"/>
  <c r="AO37" i="1"/>
  <c r="AN37" i="1"/>
  <c r="AS37" i="1" s="1"/>
  <c r="AV37" i="1" s="1"/>
  <c r="AO36" i="1"/>
  <c r="AN36" i="1"/>
  <c r="AS36" i="1" s="1"/>
  <c r="AV36" i="1" s="1"/>
  <c r="AO35" i="1"/>
  <c r="AT35" i="1" s="1"/>
  <c r="AN35" i="1"/>
  <c r="AO34" i="1"/>
  <c r="AT34" i="1" s="1"/>
  <c r="AN34" i="1"/>
  <c r="AO33" i="1"/>
  <c r="AN33" i="1"/>
  <c r="AS33" i="1" s="1"/>
  <c r="AO32" i="1"/>
  <c r="AT32" i="1" s="1"/>
  <c r="AN32" i="1"/>
  <c r="AS32" i="1" s="1"/>
  <c r="AV32" i="1" s="1"/>
  <c r="AO31" i="1"/>
  <c r="AT31" i="1" s="1"/>
  <c r="AN31" i="1"/>
  <c r="AS31" i="1" s="1"/>
  <c r="AO30" i="1"/>
  <c r="AT30" i="1" s="1"/>
  <c r="AN30" i="1"/>
  <c r="AS30" i="1" s="1"/>
  <c r="AV30" i="1" s="1"/>
  <c r="AO29" i="1"/>
  <c r="AT29" i="1" s="1"/>
  <c r="AN29" i="1"/>
  <c r="AS29" i="1" s="1"/>
  <c r="AV29" i="1" s="1"/>
  <c r="AO28" i="1"/>
  <c r="AT28" i="1" s="1"/>
  <c r="AN28" i="1"/>
  <c r="AS28" i="1" s="1"/>
  <c r="AV28" i="1" s="1"/>
  <c r="AO27" i="1"/>
  <c r="AT27" i="1" s="1"/>
  <c r="AN27" i="1"/>
  <c r="AO26" i="1"/>
  <c r="AT26" i="1" s="1"/>
  <c r="AN26" i="1"/>
  <c r="AO25" i="1"/>
  <c r="AN25" i="1"/>
  <c r="AO24" i="1"/>
  <c r="AT24" i="1" s="1"/>
  <c r="AN24" i="1"/>
  <c r="AS24" i="1" s="1"/>
  <c r="AV24" i="1" s="1"/>
  <c r="AO23" i="1"/>
  <c r="AT23" i="1" s="1"/>
  <c r="AN23" i="1"/>
  <c r="AS23" i="1" s="1"/>
  <c r="AV23" i="1" s="1"/>
  <c r="AO22" i="1"/>
  <c r="AN22" i="1"/>
  <c r="AS22" i="1" s="1"/>
  <c r="AV22" i="1" s="1"/>
  <c r="AO21" i="1"/>
  <c r="AN21" i="1"/>
  <c r="AS21" i="1" s="1"/>
  <c r="AV21" i="1" s="1"/>
  <c r="AO20" i="1"/>
  <c r="AN20" i="1"/>
  <c r="AS20" i="1" s="1"/>
  <c r="AV20" i="1" s="1"/>
  <c r="AO19" i="1"/>
  <c r="AT19" i="1" s="1"/>
  <c r="AN19" i="1"/>
  <c r="AO18" i="1"/>
  <c r="AT18" i="1" s="1"/>
  <c r="AN18" i="1"/>
  <c r="AO17" i="1"/>
  <c r="AN17" i="1"/>
  <c r="AS17" i="1" s="1"/>
  <c r="AO16" i="1"/>
  <c r="AT16" i="1" s="1"/>
  <c r="AN16" i="1"/>
  <c r="AS16" i="1" s="1"/>
  <c r="AV16" i="1" s="1"/>
  <c r="AO15" i="1"/>
  <c r="AT15" i="1" s="1"/>
  <c r="AN15" i="1"/>
  <c r="AS15" i="1" s="1"/>
  <c r="AV15" i="1" s="1"/>
  <c r="AO14" i="1"/>
  <c r="AT14" i="1" s="1"/>
  <c r="AN14" i="1"/>
  <c r="AS14" i="1" s="1"/>
  <c r="AV14" i="1" s="1"/>
  <c r="AO13" i="1"/>
  <c r="AT13" i="1" s="1"/>
  <c r="AN13" i="1"/>
  <c r="AS13" i="1" s="1"/>
  <c r="AV13" i="1" s="1"/>
  <c r="AO12" i="1"/>
  <c r="AT12" i="1" s="1"/>
  <c r="AN12" i="1"/>
  <c r="AS12" i="1" s="1"/>
  <c r="AV12" i="1" s="1"/>
  <c r="AO11" i="1"/>
  <c r="AN11" i="1"/>
  <c r="AO10" i="1"/>
  <c r="AT10" i="1" s="1"/>
  <c r="AN10" i="1"/>
  <c r="AO9" i="1"/>
  <c r="AN9" i="1"/>
  <c r="AO8" i="1"/>
  <c r="AT8" i="1" s="1"/>
  <c r="AN8" i="1"/>
  <c r="AS8" i="1" s="1"/>
  <c r="AN7" i="1"/>
  <c r="AO7" i="1"/>
  <c r="AH7" i="1"/>
  <c r="AI7" i="1"/>
  <c r="AM6" i="1"/>
  <c r="G7" i="3"/>
  <c r="H7" i="3"/>
  <c r="I7" i="3"/>
  <c r="G8" i="3"/>
  <c r="H8" i="3"/>
  <c r="I8" i="3"/>
  <c r="G9" i="3"/>
  <c r="H9" i="3"/>
  <c r="I9" i="3"/>
  <c r="G10" i="3"/>
  <c r="K10" i="3" s="1"/>
  <c r="H10" i="3"/>
  <c r="I10" i="3"/>
  <c r="G11" i="3"/>
  <c r="H11" i="3"/>
  <c r="I11" i="3"/>
  <c r="G12" i="3"/>
  <c r="H12" i="3"/>
  <c r="I12" i="3"/>
  <c r="G13" i="3"/>
  <c r="H13" i="3"/>
  <c r="I13" i="3"/>
  <c r="G14" i="3"/>
  <c r="H14" i="3"/>
  <c r="I14" i="3"/>
  <c r="G15" i="3"/>
  <c r="H15" i="3"/>
  <c r="I15" i="3"/>
  <c r="G16" i="3"/>
  <c r="H16" i="3"/>
  <c r="I16" i="3"/>
  <c r="G17" i="3"/>
  <c r="H17" i="3"/>
  <c r="I17" i="3"/>
  <c r="G18" i="3"/>
  <c r="H18" i="3"/>
  <c r="I18" i="3"/>
  <c r="G19" i="3"/>
  <c r="H19" i="3"/>
  <c r="I19" i="3"/>
  <c r="G20" i="3"/>
  <c r="H20" i="3"/>
  <c r="I20" i="3"/>
  <c r="G21" i="3"/>
  <c r="L21" i="3" s="1"/>
  <c r="H21" i="3"/>
  <c r="I21" i="3"/>
  <c r="K21" i="3"/>
  <c r="G22" i="3"/>
  <c r="H22" i="3"/>
  <c r="I22" i="3"/>
  <c r="G23" i="3"/>
  <c r="H23" i="3"/>
  <c r="I23" i="3"/>
  <c r="G24" i="3"/>
  <c r="H24" i="3"/>
  <c r="I24" i="3"/>
  <c r="G25" i="3"/>
  <c r="H25" i="3"/>
  <c r="I25" i="3"/>
  <c r="G26" i="3"/>
  <c r="H26" i="3"/>
  <c r="I26" i="3"/>
  <c r="G27" i="3"/>
  <c r="H27" i="3"/>
  <c r="I27" i="3"/>
  <c r="G28" i="3"/>
  <c r="H28" i="3"/>
  <c r="I28" i="3"/>
  <c r="G29" i="3"/>
  <c r="H29" i="3"/>
  <c r="L29" i="3" s="1"/>
  <c r="I29" i="3"/>
  <c r="G30" i="3"/>
  <c r="H30" i="3"/>
  <c r="I30" i="3"/>
  <c r="G31" i="3"/>
  <c r="H31" i="3"/>
  <c r="I31" i="3"/>
  <c r="G32" i="3"/>
  <c r="H32" i="3"/>
  <c r="I32" i="3"/>
  <c r="G33" i="3"/>
  <c r="H33" i="3"/>
  <c r="I33" i="3"/>
  <c r="G34" i="3"/>
  <c r="H34" i="3"/>
  <c r="I34" i="3"/>
  <c r="G35" i="3"/>
  <c r="H35" i="3"/>
  <c r="I35" i="3"/>
  <c r="G36" i="3"/>
  <c r="K36" i="3" s="1"/>
  <c r="H36" i="3"/>
  <c r="I36" i="3"/>
  <c r="G37" i="3"/>
  <c r="H37" i="3"/>
  <c r="I37" i="3"/>
  <c r="G38" i="3"/>
  <c r="H38" i="3"/>
  <c r="I38" i="3"/>
  <c r="G39" i="3"/>
  <c r="H39" i="3"/>
  <c r="I39" i="3"/>
  <c r="G40" i="3"/>
  <c r="H40" i="3"/>
  <c r="I40" i="3"/>
  <c r="G41" i="3"/>
  <c r="H41" i="3"/>
  <c r="I41" i="3"/>
  <c r="G42" i="3"/>
  <c r="H42" i="3"/>
  <c r="I42" i="3"/>
  <c r="G43" i="3"/>
  <c r="H43" i="3"/>
  <c r="I43" i="3"/>
  <c r="G44" i="3"/>
  <c r="H44" i="3"/>
  <c r="I44" i="3"/>
  <c r="G45" i="3"/>
  <c r="H45" i="3"/>
  <c r="I45" i="3"/>
  <c r="G46" i="3"/>
  <c r="H46" i="3"/>
  <c r="I46" i="3"/>
  <c r="G47" i="3"/>
  <c r="H47" i="3"/>
  <c r="I47" i="3"/>
  <c r="G48" i="3"/>
  <c r="H48" i="3"/>
  <c r="I48" i="3"/>
  <c r="G49" i="3"/>
  <c r="H49" i="3"/>
  <c r="I49" i="3"/>
  <c r="G50" i="3"/>
  <c r="H50" i="3"/>
  <c r="I50" i="3"/>
  <c r="G51" i="3"/>
  <c r="H51" i="3"/>
  <c r="I51" i="3"/>
  <c r="G52" i="3"/>
  <c r="H52" i="3"/>
  <c r="I52" i="3"/>
  <c r="G53" i="3"/>
  <c r="H53" i="3"/>
  <c r="I53" i="3"/>
  <c r="G54" i="3"/>
  <c r="H54" i="3"/>
  <c r="I54" i="3"/>
  <c r="G55" i="3"/>
  <c r="K55" i="3" s="1"/>
  <c r="H55" i="3"/>
  <c r="I55" i="3"/>
  <c r="G56" i="3"/>
  <c r="H56" i="3"/>
  <c r="I56" i="3"/>
  <c r="G57" i="3"/>
  <c r="H57" i="3"/>
  <c r="I57" i="3"/>
  <c r="G58" i="3"/>
  <c r="H58" i="3"/>
  <c r="I58" i="3"/>
  <c r="G59" i="3"/>
  <c r="H59" i="3"/>
  <c r="I59" i="3"/>
  <c r="G60" i="3"/>
  <c r="H60" i="3"/>
  <c r="I60" i="3"/>
  <c r="G61" i="3"/>
  <c r="H61" i="3"/>
  <c r="I61" i="3"/>
  <c r="G62" i="3"/>
  <c r="H62" i="3"/>
  <c r="I62" i="3"/>
  <c r="G63" i="3"/>
  <c r="H63" i="3"/>
  <c r="I63" i="3"/>
  <c r="G64" i="3"/>
  <c r="K64" i="3" s="1"/>
  <c r="H64" i="3"/>
  <c r="I64" i="3"/>
  <c r="G65" i="3"/>
  <c r="H65" i="3"/>
  <c r="I65" i="3"/>
  <c r="G66" i="3"/>
  <c r="H66" i="3"/>
  <c r="I66" i="3"/>
  <c r="G67" i="3"/>
  <c r="H67" i="3"/>
  <c r="I67" i="3"/>
  <c r="G68" i="3"/>
  <c r="H68" i="3"/>
  <c r="I68" i="3"/>
  <c r="G69" i="3"/>
  <c r="H69" i="3"/>
  <c r="I69" i="3"/>
  <c r="G70" i="3"/>
  <c r="K70" i="3" s="1"/>
  <c r="H70" i="3"/>
  <c r="I70" i="3"/>
  <c r="G71" i="3"/>
  <c r="H71" i="3"/>
  <c r="I71" i="3"/>
  <c r="G72" i="3"/>
  <c r="H72" i="3"/>
  <c r="I72" i="3"/>
  <c r="G73" i="3"/>
  <c r="H73" i="3"/>
  <c r="I73" i="3"/>
  <c r="G74" i="3"/>
  <c r="H74" i="3"/>
  <c r="I74" i="3"/>
  <c r="G75" i="3"/>
  <c r="H75" i="3"/>
  <c r="I75" i="3"/>
  <c r="G76" i="3"/>
  <c r="H76" i="3"/>
  <c r="I76" i="3"/>
  <c r="G77" i="3"/>
  <c r="H77" i="3"/>
  <c r="I77" i="3"/>
  <c r="G78" i="3"/>
  <c r="H78" i="3"/>
  <c r="I78" i="3"/>
  <c r="G79" i="3"/>
  <c r="H79" i="3"/>
  <c r="I79" i="3"/>
  <c r="G80" i="3"/>
  <c r="H80" i="3"/>
  <c r="I80" i="3"/>
  <c r="G81" i="3"/>
  <c r="H81" i="3"/>
  <c r="I81" i="3"/>
  <c r="G82" i="3"/>
  <c r="H82" i="3"/>
  <c r="I82" i="3"/>
  <c r="G83" i="3"/>
  <c r="H83" i="3"/>
  <c r="I83" i="3"/>
  <c r="G84" i="3"/>
  <c r="H84" i="3"/>
  <c r="L84" i="3" s="1"/>
  <c r="I84" i="3"/>
  <c r="G85" i="3"/>
  <c r="H85" i="3"/>
  <c r="I85" i="3"/>
  <c r="G86" i="3"/>
  <c r="H86" i="3"/>
  <c r="I86" i="3"/>
  <c r="G87" i="3"/>
  <c r="H87" i="3"/>
  <c r="I87" i="3"/>
  <c r="G88" i="3"/>
  <c r="H88" i="3"/>
  <c r="I88" i="3"/>
  <c r="G89" i="3"/>
  <c r="H89" i="3"/>
  <c r="I89" i="3"/>
  <c r="G90" i="3"/>
  <c r="H90" i="3"/>
  <c r="I90" i="3"/>
  <c r="AV195" i="1"/>
  <c r="AV179" i="1"/>
  <c r="AV178" i="1"/>
  <c r="AV175" i="1"/>
  <c r="AV170" i="1"/>
  <c r="AV163" i="1"/>
  <c r="AV151" i="1"/>
  <c r="AV143" i="1"/>
  <c r="AV140" i="1"/>
  <c r="AV131" i="1"/>
  <c r="AV127" i="1"/>
  <c r="AV118" i="1"/>
  <c r="AV116" i="1"/>
  <c r="AV115" i="1"/>
  <c r="AV111" i="1"/>
  <c r="AV102" i="1"/>
  <c r="AV86" i="1"/>
  <c r="AV63" i="1"/>
  <c r="AW63" i="1" s="1"/>
  <c r="AY63" i="1" s="1"/>
  <c r="AV55" i="1"/>
  <c r="AV51" i="1"/>
  <c r="AV47" i="1"/>
  <c r="AV43" i="1"/>
  <c r="AV39" i="1"/>
  <c r="AV35" i="1"/>
  <c r="AV31" i="1"/>
  <c r="AV27" i="1"/>
  <c r="AV19" i="1"/>
  <c r="AV18" i="1"/>
  <c r="AU211" i="1"/>
  <c r="AU195" i="1"/>
  <c r="AU179" i="1"/>
  <c r="AU163" i="1"/>
  <c r="AU147" i="1"/>
  <c r="AU131" i="1"/>
  <c r="AU115" i="1"/>
  <c r="AU99" i="1"/>
  <c r="AU83" i="1"/>
  <c r="AU63" i="1"/>
  <c r="AU15" i="1"/>
  <c r="L33" i="3" l="1"/>
  <c r="K25" i="3"/>
  <c r="K17" i="3"/>
  <c r="L23" i="3"/>
  <c r="K65" i="3"/>
  <c r="L82" i="3"/>
  <c r="K63" i="3"/>
  <c r="K76" i="3"/>
  <c r="AU78" i="1"/>
  <c r="AX78" i="1"/>
  <c r="AZ78" i="1" s="1"/>
  <c r="AU17" i="1"/>
  <c r="AV17" i="1"/>
  <c r="AW17" i="1" s="1"/>
  <c r="AY17" i="1" s="1"/>
  <c r="AW29" i="1"/>
  <c r="AY29" i="1" s="1"/>
  <c r="AV33" i="1"/>
  <c r="AU49" i="1"/>
  <c r="AV49" i="1"/>
  <c r="AW49" i="1" s="1"/>
  <c r="AY49" i="1" s="1"/>
  <c r="AW61" i="1"/>
  <c r="AY61" i="1" s="1"/>
  <c r="AV69" i="1"/>
  <c r="AU69" i="1"/>
  <c r="AV85" i="1"/>
  <c r="AW85" i="1" s="1"/>
  <c r="AY85" i="1" s="1"/>
  <c r="AU85" i="1"/>
  <c r="AW93" i="1"/>
  <c r="AY93" i="1" s="1"/>
  <c r="AV117" i="1"/>
  <c r="AU117" i="1"/>
  <c r="AX117" i="1" s="1"/>
  <c r="AZ117" i="1" s="1"/>
  <c r="AW133" i="1"/>
  <c r="AY133" i="1" s="1"/>
  <c r="AV149" i="1"/>
  <c r="AU149" i="1"/>
  <c r="AW157" i="1"/>
  <c r="AY157" i="1" s="1"/>
  <c r="AW165" i="1"/>
  <c r="AY165" i="1" s="1"/>
  <c r="AW173" i="1"/>
  <c r="AY173" i="1" s="1"/>
  <c r="AV181" i="1"/>
  <c r="AW181" i="1" s="1"/>
  <c r="AY181" i="1" s="1"/>
  <c r="AU181" i="1"/>
  <c r="AW189" i="1"/>
  <c r="AY189" i="1" s="1"/>
  <c r="AU213" i="1"/>
  <c r="AV213" i="1"/>
  <c r="AW213" i="1" s="1"/>
  <c r="AY213" i="1" s="1"/>
  <c r="AV221" i="1"/>
  <c r="AU221" i="1"/>
  <c r="AX221" i="1" s="1"/>
  <c r="AZ221" i="1" s="1"/>
  <c r="AU13" i="1"/>
  <c r="AU29" i="1"/>
  <c r="AX29" i="1" s="1"/>
  <c r="AZ29" i="1" s="1"/>
  <c r="AU45" i="1"/>
  <c r="AW45" i="1" s="1"/>
  <c r="AY45" i="1" s="1"/>
  <c r="AX61" i="1"/>
  <c r="AZ61" i="1" s="1"/>
  <c r="AU61" i="1"/>
  <c r="AU77" i="1"/>
  <c r="AU93" i="1"/>
  <c r="AX93" i="1" s="1"/>
  <c r="AZ93" i="1" s="1"/>
  <c r="AU109" i="1"/>
  <c r="AW109" i="1" s="1"/>
  <c r="AY109" i="1" s="1"/>
  <c r="AX125" i="1"/>
  <c r="AZ125" i="1" s="1"/>
  <c r="AU125" i="1"/>
  <c r="AW125" i="1" s="1"/>
  <c r="AY125" i="1" s="1"/>
  <c r="AU141" i="1"/>
  <c r="AU157" i="1"/>
  <c r="AX157" i="1" s="1"/>
  <c r="AZ157" i="1" s="1"/>
  <c r="AU173" i="1"/>
  <c r="AX173" i="1" s="1"/>
  <c r="AZ173" i="1" s="1"/>
  <c r="AX189" i="1"/>
  <c r="AZ189" i="1" s="1"/>
  <c r="AU189" i="1"/>
  <c r="AU205" i="1"/>
  <c r="AW126" i="1"/>
  <c r="AY126" i="1" s="1"/>
  <c r="AU94" i="1"/>
  <c r="AU110" i="1"/>
  <c r="AX110" i="1"/>
  <c r="AZ110" i="1" s="1"/>
  <c r="AU126" i="1"/>
  <c r="AX126" i="1"/>
  <c r="AZ126" i="1" s="1"/>
  <c r="AU142" i="1"/>
  <c r="AX142" i="1"/>
  <c r="AZ142" i="1" s="1"/>
  <c r="AU158" i="1"/>
  <c r="AU174" i="1"/>
  <c r="AX174" i="1"/>
  <c r="AZ174" i="1" s="1"/>
  <c r="AU190" i="1"/>
  <c r="AX190" i="1"/>
  <c r="AZ190" i="1" s="1"/>
  <c r="AU206" i="1"/>
  <c r="AX206" i="1"/>
  <c r="AZ206" i="1" s="1"/>
  <c r="AW154" i="1"/>
  <c r="AY154" i="1" s="1"/>
  <c r="AW36" i="1"/>
  <c r="AY36" i="1" s="1"/>
  <c r="AW44" i="1"/>
  <c r="AY44" i="1" s="1"/>
  <c r="AW84" i="1"/>
  <c r="AY84" i="1" s="1"/>
  <c r="AW92" i="1"/>
  <c r="AY92" i="1" s="1"/>
  <c r="AW156" i="1"/>
  <c r="AY156" i="1" s="1"/>
  <c r="AW164" i="1"/>
  <c r="AY164" i="1" s="1"/>
  <c r="AW107" i="1"/>
  <c r="AY107" i="1" s="1"/>
  <c r="AX46" i="1"/>
  <c r="AZ46" i="1" s="1"/>
  <c r="AX16" i="1"/>
  <c r="AZ16" i="1" s="1"/>
  <c r="AX28" i="1"/>
  <c r="AZ28" i="1" s="1"/>
  <c r="AU28" i="1"/>
  <c r="AW28" i="1" s="1"/>
  <c r="AY28" i="1" s="1"/>
  <c r="AX40" i="1"/>
  <c r="AZ40" i="1" s="1"/>
  <c r="AU44" i="1"/>
  <c r="AX44" i="1" s="1"/>
  <c r="AZ44" i="1" s="1"/>
  <c r="AX60" i="1"/>
  <c r="AZ60" i="1" s="1"/>
  <c r="AU60" i="1"/>
  <c r="AU72" i="1"/>
  <c r="AU76" i="1"/>
  <c r="AU80" i="1"/>
  <c r="AX80" i="1"/>
  <c r="AZ80" i="1" s="1"/>
  <c r="AU88" i="1"/>
  <c r="AX88" i="1"/>
  <c r="AZ88" i="1" s="1"/>
  <c r="AX92" i="1"/>
  <c r="AZ92" i="1" s="1"/>
  <c r="AU92" i="1"/>
  <c r="AU96" i="1"/>
  <c r="AX96" i="1"/>
  <c r="AZ96" i="1" s="1"/>
  <c r="AU104" i="1"/>
  <c r="AX104" i="1"/>
  <c r="AZ104" i="1" s="1"/>
  <c r="AU108" i="1"/>
  <c r="AW108" i="1" s="1"/>
  <c r="AY108" i="1" s="1"/>
  <c r="AU112" i="1"/>
  <c r="AX112" i="1" s="1"/>
  <c r="AZ112" i="1" s="1"/>
  <c r="AU120" i="1"/>
  <c r="AW120" i="1" s="1"/>
  <c r="AY120" i="1" s="1"/>
  <c r="AX120" i="1"/>
  <c r="AZ120" i="1" s="1"/>
  <c r="AU124" i="1"/>
  <c r="AX124" i="1" s="1"/>
  <c r="AZ124" i="1" s="1"/>
  <c r="AU128" i="1"/>
  <c r="AX128" i="1"/>
  <c r="AZ128" i="1" s="1"/>
  <c r="AU136" i="1"/>
  <c r="AU140" i="1"/>
  <c r="AX140" i="1" s="1"/>
  <c r="AZ140" i="1" s="1"/>
  <c r="AU144" i="1"/>
  <c r="AX144" i="1"/>
  <c r="AZ144" i="1" s="1"/>
  <c r="AU152" i="1"/>
  <c r="AX152" i="1"/>
  <c r="AZ152" i="1" s="1"/>
  <c r="AX156" i="1"/>
  <c r="AZ156" i="1" s="1"/>
  <c r="AU156" i="1"/>
  <c r="AU160" i="1"/>
  <c r="AX160" i="1"/>
  <c r="AZ160" i="1" s="1"/>
  <c r="AU168" i="1"/>
  <c r="AX168" i="1"/>
  <c r="AZ168" i="1" s="1"/>
  <c r="AU172" i="1"/>
  <c r="AW172" i="1" s="1"/>
  <c r="AY172" i="1" s="1"/>
  <c r="AU176" i="1"/>
  <c r="AX176" i="1" s="1"/>
  <c r="AZ176" i="1" s="1"/>
  <c r="AU184" i="1"/>
  <c r="AX184" i="1"/>
  <c r="AZ184" i="1" s="1"/>
  <c r="AU188" i="1"/>
  <c r="AX188" i="1" s="1"/>
  <c r="AZ188" i="1" s="1"/>
  <c r="AU192" i="1"/>
  <c r="AX192" i="1"/>
  <c r="AZ192" i="1" s="1"/>
  <c r="AU200" i="1"/>
  <c r="AU204" i="1"/>
  <c r="AU208" i="1"/>
  <c r="AX208" i="1"/>
  <c r="AZ208" i="1" s="1"/>
  <c r="AU220" i="1"/>
  <c r="AW220" i="1" s="1"/>
  <c r="AY220" i="1" s="1"/>
  <c r="AU22" i="1"/>
  <c r="AU38" i="1"/>
  <c r="AX38" i="1"/>
  <c r="AZ38" i="1" s="1"/>
  <c r="AU54" i="1"/>
  <c r="AX54" i="1"/>
  <c r="AZ54" i="1" s="1"/>
  <c r="AU70" i="1"/>
  <c r="AX70" i="1"/>
  <c r="AZ70" i="1" s="1"/>
  <c r="AU86" i="1"/>
  <c r="AX86" i="1" s="1"/>
  <c r="AZ86" i="1" s="1"/>
  <c r="AU102" i="1"/>
  <c r="AW102" i="1" s="1"/>
  <c r="AY102" i="1" s="1"/>
  <c r="AX102" i="1"/>
  <c r="AZ102" i="1" s="1"/>
  <c r="AU118" i="1"/>
  <c r="AX118" i="1"/>
  <c r="AZ118" i="1" s="1"/>
  <c r="AU134" i="1"/>
  <c r="AX134" i="1"/>
  <c r="AZ134" i="1" s="1"/>
  <c r="AU150" i="1"/>
  <c r="AX150" i="1" s="1"/>
  <c r="AZ150" i="1" s="1"/>
  <c r="AU166" i="1"/>
  <c r="AX166" i="1"/>
  <c r="AZ166" i="1" s="1"/>
  <c r="AU182" i="1"/>
  <c r="AX182" i="1"/>
  <c r="AZ182" i="1" s="1"/>
  <c r="AU198" i="1"/>
  <c r="AX198" i="1"/>
  <c r="AZ198" i="1" s="1"/>
  <c r="AU214" i="1"/>
  <c r="AW86" i="1"/>
  <c r="AY86" i="1" s="1"/>
  <c r="AW88" i="1"/>
  <c r="AY88" i="1" s="1"/>
  <c r="AW112" i="1"/>
  <c r="AY112" i="1" s="1"/>
  <c r="AW160" i="1"/>
  <c r="AY160" i="1" s="1"/>
  <c r="AW168" i="1"/>
  <c r="AY168" i="1" s="1"/>
  <c r="AW212" i="1"/>
  <c r="AY212" i="1" s="1"/>
  <c r="AX36" i="1"/>
  <c r="AZ36" i="1" s="1"/>
  <c r="AU84" i="1"/>
  <c r="AX84" i="1" s="1"/>
  <c r="AZ84" i="1" s="1"/>
  <c r="AU148" i="1"/>
  <c r="AW148" i="1" s="1"/>
  <c r="AY148" i="1" s="1"/>
  <c r="AX212" i="1"/>
  <c r="AZ212" i="1" s="1"/>
  <c r="AU212" i="1"/>
  <c r="AW55" i="1"/>
  <c r="AY55" i="1" s="1"/>
  <c r="AW170" i="1"/>
  <c r="AY170" i="1" s="1"/>
  <c r="AU216" i="1"/>
  <c r="AX216" i="1"/>
  <c r="AZ216" i="1" s="1"/>
  <c r="AW122" i="1"/>
  <c r="AY122" i="1" s="1"/>
  <c r="AX21" i="1"/>
  <c r="AZ21" i="1" s="1"/>
  <c r="AU21" i="1"/>
  <c r="AW21" i="1" s="1"/>
  <c r="AY21" i="1" s="1"/>
  <c r="AX85" i="1"/>
  <c r="AZ85" i="1" s="1"/>
  <c r="AW43" i="1"/>
  <c r="AY43" i="1" s="1"/>
  <c r="AW91" i="1"/>
  <c r="AY91" i="1" s="1"/>
  <c r="AW171" i="1"/>
  <c r="AY171" i="1" s="1"/>
  <c r="AU36" i="1"/>
  <c r="AW178" i="1"/>
  <c r="AY178" i="1" s="1"/>
  <c r="AT9" i="1"/>
  <c r="AT17" i="1"/>
  <c r="AT25" i="1"/>
  <c r="AT33" i="1"/>
  <c r="AU33" i="1" s="1"/>
  <c r="AT41" i="1"/>
  <c r="AT49" i="1"/>
  <c r="AT57" i="1"/>
  <c r="AT65" i="1"/>
  <c r="AT73" i="1"/>
  <c r="AT81" i="1"/>
  <c r="AT89" i="1"/>
  <c r="AT97" i="1"/>
  <c r="AT105" i="1"/>
  <c r="AT113" i="1"/>
  <c r="AT121" i="1"/>
  <c r="AT129" i="1"/>
  <c r="AT137" i="1"/>
  <c r="AT145" i="1"/>
  <c r="AT153" i="1"/>
  <c r="AT161" i="1"/>
  <c r="AT169" i="1"/>
  <c r="AT177" i="1"/>
  <c r="AT185" i="1"/>
  <c r="AT193" i="1"/>
  <c r="AT201" i="1"/>
  <c r="AT209" i="1"/>
  <c r="AT217" i="1"/>
  <c r="AW116" i="1"/>
  <c r="AY116" i="1" s="1"/>
  <c r="AW12" i="1"/>
  <c r="AY12" i="1" s="1"/>
  <c r="AW56" i="1"/>
  <c r="AY56" i="1" s="1"/>
  <c r="AW80" i="1"/>
  <c r="AY80" i="1" s="1"/>
  <c r="AW128" i="1"/>
  <c r="AY128" i="1" s="1"/>
  <c r="AW144" i="1"/>
  <c r="AY144" i="1" s="1"/>
  <c r="AW192" i="1"/>
  <c r="AY192" i="1" s="1"/>
  <c r="AW216" i="1"/>
  <c r="AY216" i="1" s="1"/>
  <c r="AU20" i="1"/>
  <c r="AX20" i="1" s="1"/>
  <c r="AZ20" i="1" s="1"/>
  <c r="AU100" i="1"/>
  <c r="AX164" i="1"/>
  <c r="AZ164" i="1" s="1"/>
  <c r="AU164" i="1"/>
  <c r="AW143" i="1"/>
  <c r="AY143" i="1" s="1"/>
  <c r="AX37" i="1"/>
  <c r="AZ37" i="1" s="1"/>
  <c r="AX101" i="1"/>
  <c r="AZ101" i="1" s="1"/>
  <c r="AX165" i="1"/>
  <c r="AZ165" i="1" s="1"/>
  <c r="AU37" i="1"/>
  <c r="AW37" i="1" s="1"/>
  <c r="AY37" i="1" s="1"/>
  <c r="AW127" i="1"/>
  <c r="AY127" i="1" s="1"/>
  <c r="AW46" i="1"/>
  <c r="AY46" i="1" s="1"/>
  <c r="AW142" i="1"/>
  <c r="AY142" i="1" s="1"/>
  <c r="AX42" i="1"/>
  <c r="AZ42" i="1" s="1"/>
  <c r="AU82" i="1"/>
  <c r="AU162" i="1"/>
  <c r="AW162" i="1" s="1"/>
  <c r="AY162" i="1" s="1"/>
  <c r="AX162" i="1"/>
  <c r="AZ162" i="1" s="1"/>
  <c r="AU170" i="1"/>
  <c r="AX170" i="1"/>
  <c r="AZ170" i="1" s="1"/>
  <c r="AU178" i="1"/>
  <c r="AX178" i="1"/>
  <c r="AZ178" i="1" s="1"/>
  <c r="AU186" i="1"/>
  <c r="AU194" i="1"/>
  <c r="AX194" i="1"/>
  <c r="AZ194" i="1" s="1"/>
  <c r="AU202" i="1"/>
  <c r="AX202" i="1"/>
  <c r="AZ202" i="1" s="1"/>
  <c r="AU210" i="1"/>
  <c r="AW210" i="1" s="1"/>
  <c r="AY210" i="1" s="1"/>
  <c r="AX210" i="1"/>
  <c r="AZ210" i="1" s="1"/>
  <c r="AU218" i="1"/>
  <c r="AW34" i="1"/>
  <c r="AY34" i="1" s="1"/>
  <c r="AW130" i="1"/>
  <c r="AY130" i="1" s="1"/>
  <c r="AW194" i="1"/>
  <c r="AY194" i="1" s="1"/>
  <c r="AW140" i="1"/>
  <c r="AY140" i="1" s="1"/>
  <c r="AW24" i="1"/>
  <c r="AY24" i="1" s="1"/>
  <c r="AW104" i="1"/>
  <c r="AY104" i="1" s="1"/>
  <c r="AW132" i="1"/>
  <c r="AY132" i="1" s="1"/>
  <c r="AW188" i="1"/>
  <c r="AY188" i="1" s="1"/>
  <c r="AW208" i="1"/>
  <c r="AY208" i="1" s="1"/>
  <c r="AX52" i="1"/>
  <c r="AZ52" i="1" s="1"/>
  <c r="AU52" i="1"/>
  <c r="AW52" i="1" s="1"/>
  <c r="AY52" i="1" s="1"/>
  <c r="AX116" i="1"/>
  <c r="AZ116" i="1" s="1"/>
  <c r="AU116" i="1"/>
  <c r="AU180" i="1"/>
  <c r="AW180" i="1" s="1"/>
  <c r="AY180" i="1" s="1"/>
  <c r="AU8" i="1"/>
  <c r="AX8" i="1" s="1"/>
  <c r="AZ8" i="1" s="1"/>
  <c r="AW202" i="1"/>
  <c r="AY202" i="1" s="1"/>
  <c r="AX69" i="1"/>
  <c r="AZ69" i="1" s="1"/>
  <c r="AX149" i="1"/>
  <c r="AZ149" i="1" s="1"/>
  <c r="AX213" i="1"/>
  <c r="AZ213" i="1" s="1"/>
  <c r="AW27" i="1"/>
  <c r="AY27" i="1" s="1"/>
  <c r="AW175" i="1"/>
  <c r="AY175" i="1" s="1"/>
  <c r="AW179" i="1"/>
  <c r="AY179" i="1" s="1"/>
  <c r="AW38" i="1"/>
  <c r="AY38" i="1" s="1"/>
  <c r="AW70" i="1"/>
  <c r="AY70" i="1" s="1"/>
  <c r="AW166" i="1"/>
  <c r="AY166" i="1" s="1"/>
  <c r="AW182" i="1"/>
  <c r="AY182" i="1" s="1"/>
  <c r="AW198" i="1"/>
  <c r="AY198" i="1" s="1"/>
  <c r="AX11" i="1"/>
  <c r="AZ11" i="1" s="1"/>
  <c r="AU11" i="1"/>
  <c r="AW11" i="1" s="1"/>
  <c r="AY11" i="1" s="1"/>
  <c r="AU133" i="1"/>
  <c r="AX133" i="1" s="1"/>
  <c r="AZ133" i="1" s="1"/>
  <c r="AU197" i="1"/>
  <c r="AW131" i="1"/>
  <c r="AY131" i="1" s="1"/>
  <c r="AU98" i="1"/>
  <c r="AU114" i="1"/>
  <c r="AW114" i="1" s="1"/>
  <c r="AY114" i="1" s="1"/>
  <c r="AX114" i="1"/>
  <c r="AZ114" i="1" s="1"/>
  <c r="AU130" i="1"/>
  <c r="AX130" i="1"/>
  <c r="AZ130" i="1" s="1"/>
  <c r="AU146" i="1"/>
  <c r="AW146" i="1" s="1"/>
  <c r="AY146" i="1" s="1"/>
  <c r="AX146" i="1"/>
  <c r="AZ146" i="1" s="1"/>
  <c r="AW163" i="1"/>
  <c r="AY163" i="1" s="1"/>
  <c r="AW15" i="1"/>
  <c r="AY15" i="1" s="1"/>
  <c r="AW71" i="1"/>
  <c r="AY71" i="1" s="1"/>
  <c r="AW79" i="1"/>
  <c r="AY79" i="1" s="1"/>
  <c r="AW119" i="1"/>
  <c r="AY119" i="1" s="1"/>
  <c r="AW167" i="1"/>
  <c r="AY167" i="1" s="1"/>
  <c r="AW183" i="1"/>
  <c r="AY183" i="1" s="1"/>
  <c r="AW191" i="1"/>
  <c r="AY191" i="1" s="1"/>
  <c r="AW199" i="1"/>
  <c r="AY199" i="1" s="1"/>
  <c r="AW215" i="1"/>
  <c r="AY215" i="1" s="1"/>
  <c r="AU35" i="1"/>
  <c r="AX35" i="1" s="1"/>
  <c r="AZ35" i="1" s="1"/>
  <c r="AU51" i="1"/>
  <c r="AU67" i="1"/>
  <c r="AW83" i="1"/>
  <c r="AY83" i="1" s="1"/>
  <c r="AW99" i="1"/>
  <c r="AY99" i="1" s="1"/>
  <c r="AW147" i="1"/>
  <c r="AY147" i="1" s="1"/>
  <c r="AW211" i="1"/>
  <c r="AY211" i="1" s="1"/>
  <c r="AW20" i="1"/>
  <c r="AY20" i="1" s="1"/>
  <c r="AW60" i="1"/>
  <c r="AY60" i="1" s="1"/>
  <c r="AW96" i="1"/>
  <c r="AY96" i="1" s="1"/>
  <c r="AW152" i="1"/>
  <c r="AY152" i="1" s="1"/>
  <c r="AW184" i="1"/>
  <c r="AY184" i="1" s="1"/>
  <c r="AX132" i="1"/>
  <c r="AZ132" i="1" s="1"/>
  <c r="AU132" i="1"/>
  <c r="AU196" i="1"/>
  <c r="AW196" i="1" s="1"/>
  <c r="AY196" i="1" s="1"/>
  <c r="AW118" i="1"/>
  <c r="AY118" i="1" s="1"/>
  <c r="AU12" i="1"/>
  <c r="AX12" i="1" s="1"/>
  <c r="AZ12" i="1" s="1"/>
  <c r="AU53" i="1"/>
  <c r="AW53" i="1" s="1"/>
  <c r="AY53" i="1" s="1"/>
  <c r="AX181" i="1"/>
  <c r="AZ181" i="1" s="1"/>
  <c r="AW14" i="1"/>
  <c r="AY14" i="1" s="1"/>
  <c r="AW54" i="1"/>
  <c r="AY54" i="1" s="1"/>
  <c r="AW78" i="1"/>
  <c r="AY78" i="1" s="1"/>
  <c r="AW110" i="1"/>
  <c r="AY110" i="1" s="1"/>
  <c r="AW134" i="1"/>
  <c r="AY134" i="1" s="1"/>
  <c r="AW174" i="1"/>
  <c r="AY174" i="1" s="1"/>
  <c r="AW190" i="1"/>
  <c r="AY190" i="1" s="1"/>
  <c r="AW206" i="1"/>
  <c r="AY206" i="1" s="1"/>
  <c r="AU101" i="1"/>
  <c r="AW101" i="1" s="1"/>
  <c r="AY101" i="1" s="1"/>
  <c r="AU165" i="1"/>
  <c r="AW31" i="1"/>
  <c r="AY31" i="1" s="1"/>
  <c r="AX18" i="1"/>
  <c r="AZ18" i="1" s="1"/>
  <c r="AX58" i="1"/>
  <c r="AZ58" i="1" s="1"/>
  <c r="AU74" i="1"/>
  <c r="AU90" i="1"/>
  <c r="AW90" i="1" s="1"/>
  <c r="AY90" i="1" s="1"/>
  <c r="AU106" i="1"/>
  <c r="AW106" i="1" s="1"/>
  <c r="AY106" i="1" s="1"/>
  <c r="AX106" i="1"/>
  <c r="AZ106" i="1" s="1"/>
  <c r="AU122" i="1"/>
  <c r="AX122" i="1"/>
  <c r="AZ122" i="1" s="1"/>
  <c r="AU138" i="1"/>
  <c r="AU154" i="1"/>
  <c r="AX154" i="1" s="1"/>
  <c r="AZ154" i="1" s="1"/>
  <c r="AW51" i="1"/>
  <c r="AY51" i="1" s="1"/>
  <c r="AW195" i="1"/>
  <c r="AY195" i="1" s="1"/>
  <c r="AW23" i="1"/>
  <c r="AY23" i="1" s="1"/>
  <c r="AU68" i="1"/>
  <c r="AX68" i="1" s="1"/>
  <c r="AZ68" i="1" s="1"/>
  <c r="AW115" i="1"/>
  <c r="AY115" i="1" s="1"/>
  <c r="AX15" i="1"/>
  <c r="AZ15" i="1" s="1"/>
  <c r="AU23" i="1"/>
  <c r="AX23" i="1"/>
  <c r="AZ23" i="1" s="1"/>
  <c r="AX27" i="1"/>
  <c r="AZ27" i="1" s="1"/>
  <c r="AU27" i="1"/>
  <c r="AU31" i="1"/>
  <c r="AX31" i="1" s="1"/>
  <c r="AZ31" i="1" s="1"/>
  <c r="AX39" i="1"/>
  <c r="AZ39" i="1" s="1"/>
  <c r="AU39" i="1"/>
  <c r="AW39" i="1" s="1"/>
  <c r="AY39" i="1" s="1"/>
  <c r="AX43" i="1"/>
  <c r="AZ43" i="1" s="1"/>
  <c r="AU47" i="1"/>
  <c r="AX51" i="1"/>
  <c r="AZ51" i="1" s="1"/>
  <c r="AU55" i="1"/>
  <c r="AX55" i="1"/>
  <c r="AZ55" i="1" s="1"/>
  <c r="AX59" i="1"/>
  <c r="AZ59" i="1" s="1"/>
  <c r="AU59" i="1"/>
  <c r="AW59" i="1" s="1"/>
  <c r="AY59" i="1" s="1"/>
  <c r="AX63" i="1"/>
  <c r="AZ63" i="1" s="1"/>
  <c r="AX67" i="1"/>
  <c r="AZ67" i="1" s="1"/>
  <c r="AU71" i="1"/>
  <c r="AX71" i="1"/>
  <c r="AZ71" i="1" s="1"/>
  <c r="AU75" i="1"/>
  <c r="AU79" i="1"/>
  <c r="AX79" i="1" s="1"/>
  <c r="AZ79" i="1" s="1"/>
  <c r="AX83" i="1"/>
  <c r="AZ83" i="1" s="1"/>
  <c r="AU87" i="1"/>
  <c r="AX91" i="1"/>
  <c r="AZ91" i="1" s="1"/>
  <c r="AU91" i="1"/>
  <c r="AU95" i="1"/>
  <c r="AW95" i="1" s="1"/>
  <c r="AY95" i="1" s="1"/>
  <c r="AX99" i="1"/>
  <c r="AZ99" i="1" s="1"/>
  <c r="AU103" i="1"/>
  <c r="AW103" i="1" s="1"/>
  <c r="AY103" i="1" s="1"/>
  <c r="AU107" i="1"/>
  <c r="AX107" i="1" s="1"/>
  <c r="AZ107" i="1" s="1"/>
  <c r="AU111" i="1"/>
  <c r="AW111" i="1" s="1"/>
  <c r="AY111" i="1" s="1"/>
  <c r="AX111" i="1"/>
  <c r="AZ111" i="1" s="1"/>
  <c r="AX115" i="1"/>
  <c r="AZ115" i="1" s="1"/>
  <c r="AU119" i="1"/>
  <c r="AX119" i="1"/>
  <c r="AZ119" i="1" s="1"/>
  <c r="AX123" i="1"/>
  <c r="AZ123" i="1" s="1"/>
  <c r="AU123" i="1"/>
  <c r="AW123" i="1" s="1"/>
  <c r="AY123" i="1" s="1"/>
  <c r="AU127" i="1"/>
  <c r="AX127" i="1" s="1"/>
  <c r="AZ127" i="1" s="1"/>
  <c r="AX131" i="1"/>
  <c r="AZ131" i="1" s="1"/>
  <c r="AU135" i="1"/>
  <c r="AX135" i="1" s="1"/>
  <c r="AZ135" i="1" s="1"/>
  <c r="AX139" i="1"/>
  <c r="AZ139" i="1" s="1"/>
  <c r="AU139" i="1"/>
  <c r="AW139" i="1" s="1"/>
  <c r="AY139" i="1" s="1"/>
  <c r="AU143" i="1"/>
  <c r="AX143" i="1"/>
  <c r="AZ143" i="1" s="1"/>
  <c r="AX147" i="1"/>
  <c r="AZ147" i="1" s="1"/>
  <c r="AU151" i="1"/>
  <c r="AW151" i="1" s="1"/>
  <c r="AY151" i="1" s="1"/>
  <c r="AU155" i="1"/>
  <c r="AU159" i="1"/>
  <c r="AX163" i="1"/>
  <c r="AZ163" i="1" s="1"/>
  <c r="AU167" i="1"/>
  <c r="AX167" i="1"/>
  <c r="AZ167" i="1" s="1"/>
  <c r="AX171" i="1"/>
  <c r="AZ171" i="1" s="1"/>
  <c r="AU171" i="1"/>
  <c r="AU175" i="1"/>
  <c r="AX175" i="1"/>
  <c r="AZ175" i="1" s="1"/>
  <c r="AX179" i="1"/>
  <c r="AZ179" i="1" s="1"/>
  <c r="AU183" i="1"/>
  <c r="AX183" i="1" s="1"/>
  <c r="AZ183" i="1" s="1"/>
  <c r="AU187" i="1"/>
  <c r="AW187" i="1" s="1"/>
  <c r="AY187" i="1" s="1"/>
  <c r="AU191" i="1"/>
  <c r="AX191" i="1"/>
  <c r="AZ191" i="1" s="1"/>
  <c r="AX195" i="1"/>
  <c r="AZ195" i="1" s="1"/>
  <c r="AU199" i="1"/>
  <c r="AX199" i="1"/>
  <c r="AZ199" i="1" s="1"/>
  <c r="AU203" i="1"/>
  <c r="AU207" i="1"/>
  <c r="AX211" i="1"/>
  <c r="AZ211" i="1" s="1"/>
  <c r="AU215" i="1"/>
  <c r="AX215" i="1" s="1"/>
  <c r="AZ215" i="1" s="1"/>
  <c r="AX219" i="1"/>
  <c r="AZ219" i="1" s="1"/>
  <c r="AU219" i="1"/>
  <c r="AW219" i="1" s="1"/>
  <c r="AY219" i="1" s="1"/>
  <c r="AS7" i="1"/>
  <c r="L74" i="3"/>
  <c r="L43" i="3"/>
  <c r="K15" i="3"/>
  <c r="K89" i="3"/>
  <c r="K84" i="3"/>
  <c r="L55" i="3"/>
  <c r="L12" i="3"/>
  <c r="K23" i="3"/>
  <c r="L42" i="3"/>
  <c r="K57" i="3"/>
  <c r="L52" i="3"/>
  <c r="K44" i="3"/>
  <c r="L50" i="3"/>
  <c r="L66" i="3"/>
  <c r="L87" i="3"/>
  <c r="L63" i="3"/>
  <c r="K12" i="3"/>
  <c r="K31" i="3"/>
  <c r="L44" i="3"/>
  <c r="L76" i="3"/>
  <c r="L73" i="3"/>
  <c r="L68" i="3"/>
  <c r="K28" i="3"/>
  <c r="L67" i="3"/>
  <c r="K60" i="3"/>
  <c r="K39" i="3"/>
  <c r="L31" i="3"/>
  <c r="L15" i="3"/>
  <c r="K90" i="3"/>
  <c r="K87" i="3"/>
  <c r="K68" i="3"/>
  <c r="K52" i="3"/>
  <c r="L41" i="3"/>
  <c r="L36" i="3"/>
  <c r="K20" i="3"/>
  <c r="L47" i="3"/>
  <c r="L35" i="3"/>
  <c r="L75" i="3"/>
  <c r="K58" i="3"/>
  <c r="L65" i="3"/>
  <c r="L7" i="3"/>
  <c r="L79" i="3"/>
  <c r="L34" i="3"/>
  <c r="K18" i="3"/>
  <c r="K33" i="3"/>
  <c r="K71" i="3"/>
  <c r="K26" i="3"/>
  <c r="L10" i="3"/>
  <c r="K62" i="3"/>
  <c r="K30" i="3"/>
  <c r="K13" i="3"/>
  <c r="L81" i="3"/>
  <c r="L49" i="3"/>
  <c r="L9" i="3"/>
  <c r="K40" i="3"/>
  <c r="L89" i="3"/>
  <c r="L71" i="3"/>
  <c r="L57" i="3"/>
  <c r="L39" i="3"/>
  <c r="L27" i="3"/>
  <c r="L25" i="3"/>
  <c r="L19" i="3"/>
  <c r="L17" i="3"/>
  <c r="K82" i="3"/>
  <c r="K50" i="3"/>
  <c r="K88" i="3"/>
  <c r="K86" i="3"/>
  <c r="K81" i="3"/>
  <c r="K79" i="3"/>
  <c r="L77" i="3"/>
  <c r="K56" i="3"/>
  <c r="K54" i="3"/>
  <c r="K49" i="3"/>
  <c r="K47" i="3"/>
  <c r="K45" i="3"/>
  <c r="K24" i="3"/>
  <c r="K22" i="3"/>
  <c r="K16" i="3"/>
  <c r="K14" i="3"/>
  <c r="K9" i="3"/>
  <c r="K7" i="3"/>
  <c r="K85" i="3"/>
  <c r="K53" i="3"/>
  <c r="K32" i="3"/>
  <c r="L11" i="3"/>
  <c r="K61" i="3"/>
  <c r="K74" i="3"/>
  <c r="L59" i="3"/>
  <c r="L90" i="3"/>
  <c r="K80" i="3"/>
  <c r="K78" i="3"/>
  <c r="K73" i="3"/>
  <c r="K69" i="3"/>
  <c r="L60" i="3"/>
  <c r="L58" i="3"/>
  <c r="K48" i="3"/>
  <c r="K46" i="3"/>
  <c r="K41" i="3"/>
  <c r="K37" i="3"/>
  <c r="L28" i="3"/>
  <c r="L26" i="3"/>
  <c r="L20" i="3"/>
  <c r="L18" i="3"/>
  <c r="K8" i="3"/>
  <c r="L83" i="3"/>
  <c r="K66" i="3"/>
  <c r="L51" i="3"/>
  <c r="K34" i="3"/>
  <c r="K72" i="3"/>
  <c r="K38" i="3"/>
  <c r="K42" i="3"/>
  <c r="AU30" i="1"/>
  <c r="AU62" i="1"/>
  <c r="AX62" i="1" s="1"/>
  <c r="AZ62" i="1" s="1"/>
  <c r="AU46" i="1"/>
  <c r="AU10" i="1"/>
  <c r="AX10" i="1" s="1"/>
  <c r="AZ10" i="1" s="1"/>
  <c r="AU19" i="1"/>
  <c r="AW19" i="1" s="1"/>
  <c r="AY19" i="1" s="1"/>
  <c r="AU16" i="1"/>
  <c r="AW16" i="1" s="1"/>
  <c r="AY16" i="1" s="1"/>
  <c r="AU24" i="1"/>
  <c r="AX24" i="1" s="1"/>
  <c r="AZ24" i="1" s="1"/>
  <c r="AU40" i="1"/>
  <c r="AW40" i="1" s="1"/>
  <c r="AY40" i="1" s="1"/>
  <c r="AU56" i="1"/>
  <c r="AX56" i="1" s="1"/>
  <c r="AZ56" i="1" s="1"/>
  <c r="AV8" i="1"/>
  <c r="AV62" i="1"/>
  <c r="AU32" i="1"/>
  <c r="AU64" i="1"/>
  <c r="AU18" i="1"/>
  <c r="AW18" i="1" s="1"/>
  <c r="AY18" i="1" s="1"/>
  <c r="AU26" i="1"/>
  <c r="AW26" i="1" s="1"/>
  <c r="AY26" i="1" s="1"/>
  <c r="AU42" i="1"/>
  <c r="AW42" i="1" s="1"/>
  <c r="AY42" i="1" s="1"/>
  <c r="AU50" i="1"/>
  <c r="AX50" i="1" s="1"/>
  <c r="AZ50" i="1" s="1"/>
  <c r="AU66" i="1"/>
  <c r="AW66" i="1" s="1"/>
  <c r="AY66" i="1" s="1"/>
  <c r="AV67" i="1"/>
  <c r="AU48" i="1"/>
  <c r="AW48" i="1" s="1"/>
  <c r="AY48" i="1" s="1"/>
  <c r="AU14" i="1"/>
  <c r="AX14" i="1" s="1"/>
  <c r="AZ14" i="1" s="1"/>
  <c r="AU34" i="1"/>
  <c r="AX34" i="1" s="1"/>
  <c r="AZ34" i="1" s="1"/>
  <c r="AU58" i="1"/>
  <c r="AW58" i="1" s="1"/>
  <c r="AY58" i="1" s="1"/>
  <c r="L86" i="3"/>
  <c r="K83" i="3"/>
  <c r="L78" i="3"/>
  <c r="K75" i="3"/>
  <c r="L70" i="3"/>
  <c r="K67" i="3"/>
  <c r="L62" i="3"/>
  <c r="K59" i="3"/>
  <c r="L54" i="3"/>
  <c r="K51" i="3"/>
  <c r="L46" i="3"/>
  <c r="K43" i="3"/>
  <c r="L38" i="3"/>
  <c r="K35" i="3"/>
  <c r="L30" i="3"/>
  <c r="K27" i="3"/>
  <c r="L22" i="3"/>
  <c r="K19" i="3"/>
  <c r="L14" i="3"/>
  <c r="K11" i="3"/>
  <c r="L85" i="3"/>
  <c r="L69" i="3"/>
  <c r="L61" i="3"/>
  <c r="L53" i="3"/>
  <c r="L45" i="3"/>
  <c r="L37" i="3"/>
  <c r="L13" i="3"/>
  <c r="L88" i="3"/>
  <c r="L80" i="3"/>
  <c r="K77" i="3"/>
  <c r="L72" i="3"/>
  <c r="L64" i="3"/>
  <c r="L56" i="3"/>
  <c r="L48" i="3"/>
  <c r="L40" i="3"/>
  <c r="L32" i="3"/>
  <c r="K29" i="3"/>
  <c r="L24" i="3"/>
  <c r="L16" i="3"/>
  <c r="L8" i="3"/>
  <c r="AX197" i="1" l="1"/>
  <c r="AZ197" i="1" s="1"/>
  <c r="AW197" i="1"/>
  <c r="AY197" i="1" s="1"/>
  <c r="AW207" i="1"/>
  <c r="AY207" i="1" s="1"/>
  <c r="AX207" i="1"/>
  <c r="AZ207" i="1" s="1"/>
  <c r="AX187" i="1"/>
  <c r="AZ187" i="1" s="1"/>
  <c r="AW75" i="1"/>
  <c r="AY75" i="1" s="1"/>
  <c r="AX75" i="1"/>
  <c r="AZ75" i="1" s="1"/>
  <c r="AX196" i="1"/>
  <c r="AZ196" i="1" s="1"/>
  <c r="AW135" i="1"/>
  <c r="AY135" i="1" s="1"/>
  <c r="AU193" i="1"/>
  <c r="AW193" i="1" s="1"/>
  <c r="AY193" i="1" s="1"/>
  <c r="AX129" i="1"/>
  <c r="AZ129" i="1" s="1"/>
  <c r="AU129" i="1"/>
  <c r="AW129" i="1" s="1"/>
  <c r="AY129" i="1" s="1"/>
  <c r="AU65" i="1"/>
  <c r="AW65" i="1" s="1"/>
  <c r="AY65" i="1" s="1"/>
  <c r="AW22" i="1"/>
  <c r="AY22" i="1" s="1"/>
  <c r="AX22" i="1"/>
  <c r="AZ22" i="1" s="1"/>
  <c r="AW136" i="1"/>
  <c r="AY136" i="1" s="1"/>
  <c r="AX136" i="1"/>
  <c r="AZ136" i="1" s="1"/>
  <c r="AW203" i="1"/>
  <c r="AY203" i="1" s="1"/>
  <c r="AX203" i="1"/>
  <c r="AZ203" i="1" s="1"/>
  <c r="AX95" i="1"/>
  <c r="AZ95" i="1" s="1"/>
  <c r="AX100" i="1"/>
  <c r="AZ100" i="1" s="1"/>
  <c r="AW100" i="1"/>
  <c r="AY100" i="1" s="1"/>
  <c r="AU185" i="1"/>
  <c r="AW185" i="1" s="1"/>
  <c r="AY185" i="1" s="1"/>
  <c r="AX121" i="1"/>
  <c r="AZ121" i="1" s="1"/>
  <c r="AU121" i="1"/>
  <c r="AW121" i="1" s="1"/>
  <c r="AY121" i="1" s="1"/>
  <c r="AX57" i="1"/>
  <c r="AZ57" i="1" s="1"/>
  <c r="AU57" i="1"/>
  <c r="AW57" i="1" s="1"/>
  <c r="AY57" i="1" s="1"/>
  <c r="AW141" i="1"/>
  <c r="AY141" i="1" s="1"/>
  <c r="AX141" i="1"/>
  <c r="AZ141" i="1" s="1"/>
  <c r="AX94" i="1"/>
  <c r="AZ94" i="1" s="1"/>
  <c r="AW94" i="1"/>
  <c r="AY94" i="1" s="1"/>
  <c r="AX32" i="1"/>
  <c r="AZ32" i="1" s="1"/>
  <c r="AW32" i="1"/>
  <c r="AY32" i="1" s="1"/>
  <c r="AX74" i="1"/>
  <c r="AZ74" i="1" s="1"/>
  <c r="AW74" i="1"/>
  <c r="AY74" i="1" s="1"/>
  <c r="AX180" i="1"/>
  <c r="AZ180" i="1" s="1"/>
  <c r="AX105" i="1"/>
  <c r="AZ105" i="1" s="1"/>
  <c r="AU105" i="1"/>
  <c r="AW105" i="1" s="1"/>
  <c r="AY105" i="1" s="1"/>
  <c r="AW214" i="1"/>
  <c r="AY214" i="1" s="1"/>
  <c r="AX214" i="1"/>
  <c r="AZ214" i="1" s="1"/>
  <c r="AX72" i="1"/>
  <c r="AZ72" i="1" s="1"/>
  <c r="AW72" i="1"/>
  <c r="AY72" i="1" s="1"/>
  <c r="AX158" i="1"/>
  <c r="AZ158" i="1" s="1"/>
  <c r="AW158" i="1"/>
  <c r="AY158" i="1" s="1"/>
  <c r="AW13" i="1"/>
  <c r="AY13" i="1" s="1"/>
  <c r="AX13" i="1"/>
  <c r="AZ13" i="1" s="1"/>
  <c r="AW67" i="1"/>
  <c r="AY67" i="1" s="1"/>
  <c r="AX151" i="1"/>
  <c r="AZ151" i="1" s="1"/>
  <c r="AX19" i="1"/>
  <c r="AZ19" i="1" s="1"/>
  <c r="AW98" i="1"/>
  <c r="AY98" i="1" s="1"/>
  <c r="AX98" i="1"/>
  <c r="AZ98" i="1" s="1"/>
  <c r="AW50" i="1"/>
  <c r="AY50" i="1" s="1"/>
  <c r="AW82" i="1"/>
  <c r="AY82" i="1" s="1"/>
  <c r="AX82" i="1"/>
  <c r="AZ82" i="1" s="1"/>
  <c r="AU161" i="1"/>
  <c r="AW161" i="1" s="1"/>
  <c r="AY161" i="1" s="1"/>
  <c r="AX97" i="1"/>
  <c r="AZ97" i="1" s="1"/>
  <c r="AU97" i="1"/>
  <c r="AW97" i="1" s="1"/>
  <c r="AY97" i="1" s="1"/>
  <c r="AX33" i="1"/>
  <c r="AZ33" i="1" s="1"/>
  <c r="AW204" i="1"/>
  <c r="AY204" i="1" s="1"/>
  <c r="AX204" i="1"/>
  <c r="AZ204" i="1" s="1"/>
  <c r="AW205" i="1"/>
  <c r="AY205" i="1" s="1"/>
  <c r="AX205" i="1"/>
  <c r="AZ205" i="1" s="1"/>
  <c r="AW47" i="1"/>
  <c r="AY47" i="1" s="1"/>
  <c r="AX47" i="1"/>
  <c r="AZ47" i="1" s="1"/>
  <c r="AW87" i="1"/>
  <c r="AY87" i="1" s="1"/>
  <c r="AX87" i="1"/>
  <c r="AZ87" i="1" s="1"/>
  <c r="AX138" i="1"/>
  <c r="AZ138" i="1" s="1"/>
  <c r="AW138" i="1"/>
  <c r="AY138" i="1" s="1"/>
  <c r="AX66" i="1"/>
  <c r="AZ66" i="1" s="1"/>
  <c r="AW186" i="1"/>
  <c r="AY186" i="1" s="1"/>
  <c r="AX186" i="1"/>
  <c r="AZ186" i="1" s="1"/>
  <c r="AW10" i="1"/>
  <c r="AY10" i="1" s="1"/>
  <c r="AW200" i="1"/>
  <c r="AY200" i="1" s="1"/>
  <c r="AX200" i="1"/>
  <c r="AZ200" i="1" s="1"/>
  <c r="AW64" i="1"/>
  <c r="AY64" i="1" s="1"/>
  <c r="AX64" i="1"/>
  <c r="AZ64" i="1" s="1"/>
  <c r="AX159" i="1"/>
  <c r="AZ159" i="1" s="1"/>
  <c r="AW159" i="1"/>
  <c r="AY159" i="1" s="1"/>
  <c r="AW76" i="1"/>
  <c r="AY76" i="1" s="1"/>
  <c r="AX76" i="1"/>
  <c r="AZ76" i="1" s="1"/>
  <c r="AV7" i="1"/>
  <c r="AW7" i="1" s="1"/>
  <c r="AY7" i="1" s="1"/>
  <c r="AU7" i="1"/>
  <c r="AX7" i="1" s="1"/>
  <c r="AZ7" i="1" s="1"/>
  <c r="AX155" i="1"/>
  <c r="AZ155" i="1" s="1"/>
  <c r="AW155" i="1"/>
  <c r="AY155" i="1" s="1"/>
  <c r="AW35" i="1"/>
  <c r="AY35" i="1" s="1"/>
  <c r="AX53" i="1"/>
  <c r="AZ53" i="1" s="1"/>
  <c r="AX169" i="1"/>
  <c r="AZ169" i="1" s="1"/>
  <c r="AU169" i="1"/>
  <c r="AW169" i="1" s="1"/>
  <c r="AY169" i="1" s="1"/>
  <c r="AX41" i="1"/>
  <c r="AZ41" i="1" s="1"/>
  <c r="AU41" i="1"/>
  <c r="AW41" i="1" s="1"/>
  <c r="AY41" i="1" s="1"/>
  <c r="AW8" i="1"/>
  <c r="AY8" i="1" s="1"/>
  <c r="AW30" i="1"/>
  <c r="AY30" i="1" s="1"/>
  <c r="AX30" i="1"/>
  <c r="AZ30" i="1" s="1"/>
  <c r="AX103" i="1"/>
  <c r="AZ103" i="1" s="1"/>
  <c r="AW176" i="1"/>
  <c r="AY176" i="1" s="1"/>
  <c r="AW150" i="1"/>
  <c r="AY150" i="1" s="1"/>
  <c r="AW218" i="1"/>
  <c r="AY218" i="1" s="1"/>
  <c r="AX218" i="1"/>
  <c r="AZ218" i="1" s="1"/>
  <c r="AX48" i="1"/>
  <c r="AZ48" i="1" s="1"/>
  <c r="AW77" i="1"/>
  <c r="AY77" i="1" s="1"/>
  <c r="AX77" i="1"/>
  <c r="AZ77" i="1" s="1"/>
  <c r="AW62" i="1"/>
  <c r="AY62" i="1" s="1"/>
  <c r="AX177" i="1"/>
  <c r="AZ177" i="1" s="1"/>
  <c r="AU177" i="1"/>
  <c r="AW177" i="1" s="1"/>
  <c r="AY177" i="1" s="1"/>
  <c r="AX113" i="1"/>
  <c r="AZ113" i="1" s="1"/>
  <c r="AU113" i="1"/>
  <c r="AW113" i="1" s="1"/>
  <c r="AY113" i="1" s="1"/>
  <c r="AX49" i="1"/>
  <c r="AZ49" i="1" s="1"/>
  <c r="AW124" i="1"/>
  <c r="AY124" i="1" s="1"/>
  <c r="AW117" i="1"/>
  <c r="AY117" i="1" s="1"/>
  <c r="AX90" i="1"/>
  <c r="AZ90" i="1" s="1"/>
  <c r="AX26" i="1"/>
  <c r="AZ26" i="1" s="1"/>
  <c r="AX217" i="1"/>
  <c r="AZ217" i="1" s="1"/>
  <c r="AU217" i="1"/>
  <c r="AW217" i="1" s="1"/>
  <c r="AY217" i="1" s="1"/>
  <c r="AU153" i="1"/>
  <c r="AW153" i="1" s="1"/>
  <c r="AY153" i="1" s="1"/>
  <c r="AX89" i="1"/>
  <c r="AZ89" i="1" s="1"/>
  <c r="AU89" i="1"/>
  <c r="AW89" i="1" s="1"/>
  <c r="AY89" i="1" s="1"/>
  <c r="AU25" i="1"/>
  <c r="AW25" i="1" s="1"/>
  <c r="AY25" i="1" s="1"/>
  <c r="AX148" i="1"/>
  <c r="AZ148" i="1" s="1"/>
  <c r="AX220" i="1"/>
  <c r="AZ220" i="1" s="1"/>
  <c r="AX172" i="1"/>
  <c r="AZ172" i="1" s="1"/>
  <c r="AX108" i="1"/>
  <c r="AZ108" i="1" s="1"/>
  <c r="AX109" i="1"/>
  <c r="AZ109" i="1" s="1"/>
  <c r="AX45" i="1"/>
  <c r="AZ45" i="1" s="1"/>
  <c r="AW221" i="1"/>
  <c r="AY221" i="1" s="1"/>
  <c r="AW149" i="1"/>
  <c r="AY149" i="1" s="1"/>
  <c r="AX209" i="1"/>
  <c r="AZ209" i="1" s="1"/>
  <c r="AU209" i="1"/>
  <c r="AW209" i="1" s="1"/>
  <c r="AY209" i="1" s="1"/>
  <c r="AU145" i="1"/>
  <c r="AW145" i="1" s="1"/>
  <c r="AY145" i="1" s="1"/>
  <c r="AX81" i="1"/>
  <c r="AZ81" i="1" s="1"/>
  <c r="AU81" i="1"/>
  <c r="AW81" i="1" s="1"/>
  <c r="AY81" i="1" s="1"/>
  <c r="AX17" i="1"/>
  <c r="AZ17" i="1" s="1"/>
  <c r="AW68" i="1"/>
  <c r="AY68" i="1" s="1"/>
  <c r="AX201" i="1"/>
  <c r="AZ201" i="1" s="1"/>
  <c r="AU201" i="1"/>
  <c r="AW201" i="1" s="1"/>
  <c r="AY201" i="1" s="1"/>
  <c r="AU137" i="1"/>
  <c r="AW137" i="1" s="1"/>
  <c r="AY137" i="1" s="1"/>
  <c r="AX73" i="1"/>
  <c r="AZ73" i="1" s="1"/>
  <c r="AU73" i="1"/>
  <c r="AW73" i="1" s="1"/>
  <c r="AY73" i="1" s="1"/>
  <c r="AU9" i="1"/>
  <c r="AW9" i="1" s="1"/>
  <c r="AY9" i="1" s="1"/>
  <c r="AW69" i="1"/>
  <c r="AY69" i="1" s="1"/>
  <c r="AW33" i="1"/>
  <c r="AY33" i="1" s="1"/>
  <c r="AI13" i="1"/>
  <c r="AI14" i="1"/>
  <c r="AX9" i="1" l="1"/>
  <c r="AZ9" i="1" s="1"/>
  <c r="AX25" i="1"/>
  <c r="AZ25" i="1" s="1"/>
  <c r="AX137" i="1"/>
  <c r="AZ137" i="1" s="1"/>
  <c r="AX145" i="1"/>
  <c r="AZ145" i="1" s="1"/>
  <c r="AX153" i="1"/>
  <c r="AZ153" i="1" s="1"/>
  <c r="AX65" i="1"/>
  <c r="AZ65" i="1" s="1"/>
  <c r="AX161" i="1"/>
  <c r="AZ161" i="1" s="1"/>
  <c r="AX193" i="1"/>
  <c r="AZ193" i="1" s="1"/>
  <c r="AX185" i="1"/>
  <c r="AZ185" i="1" s="1"/>
  <c r="AI8" i="1" l="1"/>
  <c r="AI9" i="1"/>
  <c r="AI10" i="1"/>
  <c r="AI11" i="1"/>
  <c r="AI12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 l="1"/>
  <c r="AE21" i="2" s="1"/>
  <c r="AG73" i="1"/>
  <c r="AM73" i="1" s="1"/>
  <c r="AH21" i="2" l="1"/>
  <c r="AJ7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G221" i="1"/>
  <c r="AM221" i="1" s="1"/>
  <c r="AG220" i="1"/>
  <c r="AM220" i="1" s="1"/>
  <c r="AG219" i="1"/>
  <c r="AM219" i="1" s="1"/>
  <c r="AG218" i="1"/>
  <c r="AM218" i="1" s="1"/>
  <c r="AG217" i="1"/>
  <c r="AM217" i="1" s="1"/>
  <c r="AG216" i="1"/>
  <c r="AM216" i="1" s="1"/>
  <c r="AG215" i="1"/>
  <c r="AM215" i="1" s="1"/>
  <c r="AG214" i="1"/>
  <c r="AM214" i="1" s="1"/>
  <c r="AG213" i="1"/>
  <c r="AM213" i="1" s="1"/>
  <c r="AG212" i="1"/>
  <c r="AM212" i="1" s="1"/>
  <c r="AG211" i="1"/>
  <c r="AM211" i="1" s="1"/>
  <c r="AG210" i="1"/>
  <c r="AM210" i="1" s="1"/>
  <c r="AG209" i="1"/>
  <c r="AM209" i="1" s="1"/>
  <c r="AG208" i="1"/>
  <c r="AM208" i="1" s="1"/>
  <c r="AG207" i="1"/>
  <c r="AM207" i="1" s="1"/>
  <c r="AG206" i="1"/>
  <c r="AM206" i="1" s="1"/>
  <c r="AG205" i="1"/>
  <c r="AM205" i="1" s="1"/>
  <c r="AG204" i="1"/>
  <c r="AM204" i="1" s="1"/>
  <c r="AG203" i="1"/>
  <c r="AM203" i="1" s="1"/>
  <c r="AG202" i="1"/>
  <c r="AM202" i="1" s="1"/>
  <c r="AG201" i="1"/>
  <c r="AM201" i="1" s="1"/>
  <c r="AG200" i="1"/>
  <c r="AM200" i="1" s="1"/>
  <c r="AG199" i="1"/>
  <c r="AM199" i="1" s="1"/>
  <c r="AG198" i="1"/>
  <c r="AM198" i="1" s="1"/>
  <c r="AG197" i="1"/>
  <c r="AM197" i="1" s="1"/>
  <c r="AG196" i="1"/>
  <c r="AM196" i="1" s="1"/>
  <c r="AG195" i="1"/>
  <c r="AM195" i="1" s="1"/>
  <c r="AG194" i="1"/>
  <c r="AM194" i="1" s="1"/>
  <c r="AG193" i="1"/>
  <c r="AM193" i="1" s="1"/>
  <c r="AG192" i="1"/>
  <c r="AM192" i="1" s="1"/>
  <c r="AG191" i="1"/>
  <c r="AM191" i="1" s="1"/>
  <c r="AG190" i="1"/>
  <c r="AM190" i="1" s="1"/>
  <c r="AG189" i="1"/>
  <c r="AM189" i="1" s="1"/>
  <c r="AG188" i="1"/>
  <c r="AM188" i="1" s="1"/>
  <c r="AG187" i="1"/>
  <c r="AM187" i="1" s="1"/>
  <c r="AG186" i="1"/>
  <c r="AM186" i="1" s="1"/>
  <c r="AG185" i="1"/>
  <c r="AM185" i="1" s="1"/>
  <c r="AG184" i="1"/>
  <c r="AM184" i="1" s="1"/>
  <c r="AG183" i="1"/>
  <c r="AM183" i="1" s="1"/>
  <c r="AG182" i="1"/>
  <c r="AM182" i="1" s="1"/>
  <c r="AG181" i="1"/>
  <c r="AM181" i="1" s="1"/>
  <c r="AG180" i="1"/>
  <c r="AM180" i="1" s="1"/>
  <c r="AG179" i="1"/>
  <c r="AM179" i="1" s="1"/>
  <c r="AG178" i="1"/>
  <c r="AM178" i="1" s="1"/>
  <c r="AG177" i="1"/>
  <c r="AM177" i="1" s="1"/>
  <c r="AG176" i="1"/>
  <c r="AM176" i="1" s="1"/>
  <c r="AG175" i="1"/>
  <c r="AM175" i="1" s="1"/>
  <c r="AG174" i="1"/>
  <c r="AM174" i="1" s="1"/>
  <c r="AG173" i="1"/>
  <c r="AM173" i="1" s="1"/>
  <c r="AG172" i="1"/>
  <c r="AM172" i="1" s="1"/>
  <c r="AG171" i="1"/>
  <c r="AM171" i="1" s="1"/>
  <c r="AG170" i="1"/>
  <c r="AM170" i="1" s="1"/>
  <c r="AG169" i="1"/>
  <c r="AM169" i="1" s="1"/>
  <c r="AG168" i="1"/>
  <c r="AM168" i="1" s="1"/>
  <c r="AG167" i="1"/>
  <c r="AM167" i="1" s="1"/>
  <c r="AG166" i="1"/>
  <c r="AM166" i="1" s="1"/>
  <c r="AG165" i="1"/>
  <c r="AM165" i="1" s="1"/>
  <c r="AG164" i="1"/>
  <c r="AM164" i="1" s="1"/>
  <c r="AG163" i="1"/>
  <c r="AM163" i="1" s="1"/>
  <c r="AG162" i="1"/>
  <c r="AM162" i="1" s="1"/>
  <c r="AG161" i="1"/>
  <c r="AM161" i="1" s="1"/>
  <c r="AG160" i="1"/>
  <c r="AM160" i="1" s="1"/>
  <c r="AG159" i="1"/>
  <c r="AM159" i="1" s="1"/>
  <c r="AG158" i="1"/>
  <c r="AM158" i="1" s="1"/>
  <c r="AG157" i="1"/>
  <c r="AM157" i="1" s="1"/>
  <c r="AG156" i="1"/>
  <c r="AM156" i="1" s="1"/>
  <c r="AG155" i="1"/>
  <c r="AM155" i="1" s="1"/>
  <c r="AG154" i="1"/>
  <c r="AM154" i="1" s="1"/>
  <c r="AG153" i="1"/>
  <c r="AM153" i="1" s="1"/>
  <c r="AG152" i="1"/>
  <c r="AM152" i="1" s="1"/>
  <c r="AG151" i="1"/>
  <c r="AM151" i="1" s="1"/>
  <c r="AG150" i="1"/>
  <c r="AM150" i="1" s="1"/>
  <c r="AG149" i="1"/>
  <c r="AM149" i="1" s="1"/>
  <c r="AG148" i="1"/>
  <c r="AM148" i="1" s="1"/>
  <c r="AG147" i="1"/>
  <c r="AM147" i="1" s="1"/>
  <c r="AG146" i="1"/>
  <c r="AM146" i="1" s="1"/>
  <c r="AG145" i="1"/>
  <c r="AM145" i="1" s="1"/>
  <c r="AG144" i="1"/>
  <c r="AM144" i="1" s="1"/>
  <c r="AG143" i="1"/>
  <c r="AM143" i="1" s="1"/>
  <c r="AG142" i="1"/>
  <c r="AM142" i="1" s="1"/>
  <c r="AG141" i="1"/>
  <c r="AM141" i="1" s="1"/>
  <c r="AG140" i="1"/>
  <c r="AM140" i="1" s="1"/>
  <c r="AG139" i="1"/>
  <c r="AM139" i="1" s="1"/>
  <c r="AG138" i="1"/>
  <c r="AM138" i="1" s="1"/>
  <c r="AG137" i="1"/>
  <c r="AM137" i="1" s="1"/>
  <c r="AG136" i="1"/>
  <c r="AM136" i="1" s="1"/>
  <c r="AG135" i="1"/>
  <c r="AM135" i="1" s="1"/>
  <c r="AG134" i="1"/>
  <c r="AM134" i="1" s="1"/>
  <c r="AG133" i="1"/>
  <c r="AM133" i="1" s="1"/>
  <c r="AG132" i="1"/>
  <c r="AM132" i="1" s="1"/>
  <c r="AG131" i="1"/>
  <c r="AM131" i="1" s="1"/>
  <c r="AG130" i="1"/>
  <c r="AM130" i="1" s="1"/>
  <c r="AG129" i="1"/>
  <c r="AM129" i="1" s="1"/>
  <c r="AG128" i="1"/>
  <c r="AM128" i="1" s="1"/>
  <c r="AG127" i="1"/>
  <c r="AM127" i="1" s="1"/>
  <c r="AG126" i="1"/>
  <c r="AM126" i="1" s="1"/>
  <c r="AG125" i="1"/>
  <c r="AM125" i="1" s="1"/>
  <c r="AG124" i="1"/>
  <c r="AM124" i="1" s="1"/>
  <c r="AG123" i="1"/>
  <c r="AM123" i="1" s="1"/>
  <c r="AG122" i="1"/>
  <c r="AM122" i="1" s="1"/>
  <c r="AG121" i="1"/>
  <c r="AM121" i="1" s="1"/>
  <c r="AG120" i="1"/>
  <c r="AM120" i="1" s="1"/>
  <c r="AG119" i="1"/>
  <c r="AM119" i="1" s="1"/>
  <c r="AG118" i="1"/>
  <c r="AM118" i="1" s="1"/>
  <c r="AG117" i="1"/>
  <c r="AM117" i="1" s="1"/>
  <c r="AG116" i="1"/>
  <c r="AM116" i="1" s="1"/>
  <c r="AG115" i="1"/>
  <c r="AM115" i="1" s="1"/>
  <c r="AG114" i="1"/>
  <c r="AM114" i="1" s="1"/>
  <c r="AG113" i="1"/>
  <c r="AM113" i="1" s="1"/>
  <c r="AG112" i="1"/>
  <c r="AM112" i="1" s="1"/>
  <c r="AG111" i="1"/>
  <c r="AM111" i="1" s="1"/>
  <c r="AG110" i="1"/>
  <c r="AM110" i="1" s="1"/>
  <c r="AG109" i="1"/>
  <c r="AM109" i="1" s="1"/>
  <c r="AG108" i="1"/>
  <c r="AM108" i="1" s="1"/>
  <c r="AG107" i="1"/>
  <c r="AM107" i="1" s="1"/>
  <c r="AG106" i="1"/>
  <c r="AM106" i="1" s="1"/>
  <c r="AG105" i="1"/>
  <c r="AM105" i="1" s="1"/>
  <c r="AG104" i="1"/>
  <c r="AM104" i="1" s="1"/>
  <c r="AG103" i="1"/>
  <c r="AM103" i="1" s="1"/>
  <c r="AG102" i="1"/>
  <c r="AM102" i="1" s="1"/>
  <c r="AG101" i="1"/>
  <c r="AM101" i="1" s="1"/>
  <c r="AG100" i="1"/>
  <c r="AM100" i="1" s="1"/>
  <c r="AG99" i="1"/>
  <c r="AM99" i="1" s="1"/>
  <c r="AG98" i="1"/>
  <c r="AM98" i="1" s="1"/>
  <c r="AG97" i="1"/>
  <c r="AM97" i="1" s="1"/>
  <c r="AG96" i="1"/>
  <c r="AM96" i="1" s="1"/>
  <c r="AG95" i="1"/>
  <c r="AM95" i="1" s="1"/>
  <c r="AG94" i="1"/>
  <c r="AM94" i="1" s="1"/>
  <c r="AG93" i="1"/>
  <c r="AM93" i="1" s="1"/>
  <c r="AG92" i="1"/>
  <c r="AM92" i="1" s="1"/>
  <c r="AG91" i="1"/>
  <c r="AM91" i="1" s="1"/>
  <c r="AG90" i="1"/>
  <c r="AM90" i="1" s="1"/>
  <c r="AG89" i="1"/>
  <c r="AM89" i="1" s="1"/>
  <c r="AG88" i="1"/>
  <c r="AM88" i="1" s="1"/>
  <c r="AG87" i="1"/>
  <c r="AM87" i="1" s="1"/>
  <c r="AG86" i="1"/>
  <c r="AM86" i="1" s="1"/>
  <c r="AG85" i="1"/>
  <c r="AM85" i="1" s="1"/>
  <c r="AG84" i="1"/>
  <c r="AM84" i="1" s="1"/>
  <c r="AG83" i="1"/>
  <c r="AM83" i="1" s="1"/>
  <c r="AG82" i="1"/>
  <c r="AM82" i="1" s="1"/>
  <c r="AG81" i="1"/>
  <c r="AM81" i="1" s="1"/>
  <c r="AG80" i="1"/>
  <c r="AM80" i="1" s="1"/>
  <c r="AG79" i="1"/>
  <c r="AM79" i="1" s="1"/>
  <c r="AG78" i="1"/>
  <c r="AM78" i="1" s="1"/>
  <c r="AG77" i="1"/>
  <c r="AM77" i="1" s="1"/>
  <c r="AG76" i="1"/>
  <c r="AM76" i="1" s="1"/>
  <c r="AG75" i="1"/>
  <c r="AM75" i="1" s="1"/>
  <c r="AG74" i="1"/>
  <c r="AM74" i="1" s="1"/>
  <c r="AG72" i="1"/>
  <c r="AM72" i="1" s="1"/>
  <c r="AG71" i="1"/>
  <c r="AM71" i="1" s="1"/>
  <c r="AG70" i="1"/>
  <c r="AM70" i="1" s="1"/>
  <c r="AG69" i="1"/>
  <c r="AM69" i="1" s="1"/>
  <c r="AG68" i="1"/>
  <c r="AM68" i="1" s="1"/>
  <c r="AG67" i="1"/>
  <c r="AM67" i="1" s="1"/>
  <c r="AG66" i="1"/>
  <c r="AM66" i="1" s="1"/>
  <c r="AG65" i="1"/>
  <c r="AM65" i="1" s="1"/>
  <c r="AG64" i="1"/>
  <c r="AM64" i="1" s="1"/>
  <c r="AG63" i="1"/>
  <c r="AM63" i="1" s="1"/>
  <c r="AG62" i="1"/>
  <c r="AM62" i="1" s="1"/>
  <c r="AG61" i="1"/>
  <c r="AM61" i="1" s="1"/>
  <c r="AG60" i="1"/>
  <c r="AM60" i="1" s="1"/>
  <c r="AG59" i="1"/>
  <c r="AM59" i="1" s="1"/>
  <c r="AG58" i="1"/>
  <c r="AM58" i="1" s="1"/>
  <c r="AG57" i="1"/>
  <c r="AM57" i="1" s="1"/>
  <c r="AG56" i="1"/>
  <c r="AM56" i="1" s="1"/>
  <c r="AG55" i="1"/>
  <c r="AM55" i="1" s="1"/>
  <c r="AG54" i="1"/>
  <c r="AM54" i="1" s="1"/>
  <c r="AG53" i="1"/>
  <c r="AM53" i="1" s="1"/>
  <c r="AG52" i="1"/>
  <c r="AM52" i="1" s="1"/>
  <c r="AG51" i="1"/>
  <c r="AM51" i="1" s="1"/>
  <c r="AG50" i="1"/>
  <c r="AM50" i="1" s="1"/>
  <c r="AG49" i="1"/>
  <c r="AM49" i="1" s="1"/>
  <c r="AG48" i="1"/>
  <c r="AM48" i="1" s="1"/>
  <c r="AG47" i="1"/>
  <c r="AM47" i="1" s="1"/>
  <c r="AG46" i="1"/>
  <c r="AM46" i="1" s="1"/>
  <c r="AG45" i="1"/>
  <c r="AM45" i="1" s="1"/>
  <c r="AG44" i="1"/>
  <c r="AM44" i="1" s="1"/>
  <c r="AG43" i="1"/>
  <c r="AM43" i="1" s="1"/>
  <c r="AG42" i="1"/>
  <c r="AM42" i="1" s="1"/>
  <c r="AG41" i="1"/>
  <c r="AM41" i="1" s="1"/>
  <c r="AG40" i="1"/>
  <c r="AM40" i="1" s="1"/>
  <c r="AG39" i="1"/>
  <c r="AM39" i="1" s="1"/>
  <c r="AG38" i="1"/>
  <c r="AM38" i="1" s="1"/>
  <c r="AG37" i="1"/>
  <c r="AM37" i="1" s="1"/>
  <c r="AG36" i="1"/>
  <c r="AM36" i="1" s="1"/>
  <c r="AG35" i="1"/>
  <c r="AM35" i="1" s="1"/>
  <c r="AG34" i="1"/>
  <c r="AM34" i="1" s="1"/>
  <c r="AG33" i="1"/>
  <c r="AM33" i="1" s="1"/>
  <c r="AG32" i="1"/>
  <c r="AM32" i="1" s="1"/>
  <c r="AG31" i="1"/>
  <c r="AM31" i="1" s="1"/>
  <c r="AG30" i="1"/>
  <c r="AM30" i="1" s="1"/>
  <c r="AG29" i="1"/>
  <c r="AM29" i="1" s="1"/>
  <c r="AG28" i="1"/>
  <c r="AM28" i="1" s="1"/>
  <c r="AG27" i="1"/>
  <c r="AM27" i="1" s="1"/>
  <c r="AG26" i="1"/>
  <c r="AM26" i="1" s="1"/>
  <c r="AG25" i="1"/>
  <c r="AM25" i="1" s="1"/>
  <c r="AG24" i="1"/>
  <c r="AM24" i="1" s="1"/>
  <c r="AG23" i="1"/>
  <c r="AM23" i="1" s="1"/>
  <c r="AG22" i="1"/>
  <c r="AM22" i="1" s="1"/>
  <c r="AG21" i="1"/>
  <c r="AM21" i="1" s="1"/>
  <c r="AG20" i="1"/>
  <c r="AM20" i="1" s="1"/>
  <c r="AG19" i="1"/>
  <c r="AM19" i="1" s="1"/>
  <c r="AG18" i="1"/>
  <c r="AM18" i="1" s="1"/>
  <c r="AG17" i="1"/>
  <c r="AM17" i="1" s="1"/>
  <c r="AG16" i="1"/>
  <c r="AM16" i="1" s="1"/>
  <c r="AG15" i="1"/>
  <c r="AM15" i="1" s="1"/>
  <c r="AG14" i="1"/>
  <c r="AM14" i="1" s="1"/>
  <c r="AG13" i="1"/>
  <c r="AM13" i="1" s="1"/>
  <c r="AG12" i="1"/>
  <c r="AM12" i="1" s="1"/>
  <c r="AG11" i="1"/>
  <c r="AM11" i="1" s="1"/>
  <c r="AG10" i="1"/>
  <c r="AM10" i="1" s="1"/>
  <c r="AG9" i="1"/>
  <c r="AM9" i="1" s="1"/>
  <c r="AG8" i="1"/>
  <c r="AM8" i="1" s="1"/>
  <c r="AG7" i="1"/>
  <c r="AJ222" i="1" l="1"/>
  <c r="AF21" i="2" s="1"/>
  <c r="AG21" i="2" s="1"/>
  <c r="H115" i="2"/>
  <c r="H119" i="2"/>
  <c r="H123" i="2"/>
  <c r="H127" i="2"/>
  <c r="H131" i="2"/>
  <c r="H135" i="2"/>
  <c r="H139" i="2"/>
  <c r="H143" i="2"/>
  <c r="H147" i="2"/>
  <c r="H151" i="2"/>
  <c r="H155" i="2"/>
  <c r="H159" i="2"/>
  <c r="H163" i="2"/>
  <c r="H167" i="2"/>
  <c r="H171" i="2"/>
  <c r="H175" i="2"/>
  <c r="H179" i="2"/>
  <c r="H183" i="2"/>
  <c r="H187" i="2"/>
  <c r="H191" i="2"/>
  <c r="H195" i="2"/>
  <c r="H199" i="2"/>
  <c r="H203" i="2"/>
  <c r="H207" i="2"/>
  <c r="H211" i="2"/>
  <c r="H215" i="2"/>
  <c r="H219" i="2"/>
  <c r="H223" i="2"/>
  <c r="G110" i="2"/>
  <c r="G106" i="2"/>
  <c r="G102" i="2"/>
  <c r="G98" i="2"/>
  <c r="G94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G116" i="2"/>
  <c r="G120" i="2"/>
  <c r="G124" i="2"/>
  <c r="G128" i="2"/>
  <c r="G132" i="2"/>
  <c r="G136" i="2"/>
  <c r="G140" i="2"/>
  <c r="O140" i="2" s="1"/>
  <c r="G144" i="2"/>
  <c r="G148" i="2"/>
  <c r="G152" i="2"/>
  <c r="G156" i="2"/>
  <c r="G160" i="2"/>
  <c r="G164" i="2"/>
  <c r="G168" i="2"/>
  <c r="G172" i="2"/>
  <c r="G176" i="2"/>
  <c r="G180" i="2"/>
  <c r="G184" i="2"/>
  <c r="G188" i="2"/>
  <c r="G192" i="2"/>
  <c r="G196" i="2"/>
  <c r="G200" i="2"/>
  <c r="G204" i="2"/>
  <c r="G208" i="2"/>
  <c r="G212" i="2"/>
  <c r="G216" i="2"/>
  <c r="G220" i="2"/>
  <c r="G224" i="2"/>
  <c r="O224" i="2" s="1"/>
  <c r="H109" i="2"/>
  <c r="H105" i="2"/>
  <c r="H101" i="2"/>
  <c r="H97" i="2"/>
  <c r="H92" i="2"/>
  <c r="H88" i="2"/>
  <c r="H84" i="2"/>
  <c r="H80" i="2"/>
  <c r="H76" i="2"/>
  <c r="H72" i="2"/>
  <c r="H68" i="2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H113" i="2"/>
  <c r="H117" i="2"/>
  <c r="H121" i="2"/>
  <c r="H125" i="2"/>
  <c r="H129" i="2"/>
  <c r="H133" i="2"/>
  <c r="H137" i="2"/>
  <c r="H141" i="2"/>
  <c r="H145" i="2"/>
  <c r="H149" i="2"/>
  <c r="H153" i="2"/>
  <c r="H157" i="2"/>
  <c r="H161" i="2"/>
  <c r="H165" i="2"/>
  <c r="H169" i="2"/>
  <c r="H173" i="2"/>
  <c r="H177" i="2"/>
  <c r="H181" i="2"/>
  <c r="H185" i="2"/>
  <c r="H189" i="2"/>
  <c r="H193" i="2"/>
  <c r="H197" i="2"/>
  <c r="H201" i="2"/>
  <c r="H205" i="2"/>
  <c r="H209" i="2"/>
  <c r="H213" i="2"/>
  <c r="H217" i="2"/>
  <c r="H221" i="2"/>
  <c r="G112" i="2"/>
  <c r="G108" i="2"/>
  <c r="G104" i="2"/>
  <c r="G100" i="2"/>
  <c r="G96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118" i="2"/>
  <c r="H124" i="2"/>
  <c r="H130" i="2"/>
  <c r="G137" i="2"/>
  <c r="G143" i="2"/>
  <c r="G150" i="2"/>
  <c r="H156" i="2"/>
  <c r="H162" i="2"/>
  <c r="G169" i="2"/>
  <c r="G175" i="2"/>
  <c r="G182" i="2"/>
  <c r="H188" i="2"/>
  <c r="H194" i="2"/>
  <c r="G201" i="2"/>
  <c r="G207" i="2"/>
  <c r="G214" i="2"/>
  <c r="H220" i="2"/>
  <c r="G111" i="2"/>
  <c r="H104" i="2"/>
  <c r="H98" i="2"/>
  <c r="H90" i="2"/>
  <c r="G84" i="2"/>
  <c r="G78" i="2"/>
  <c r="H71" i="2"/>
  <c r="H65" i="2"/>
  <c r="H58" i="2"/>
  <c r="G52" i="2"/>
  <c r="G46" i="2"/>
  <c r="H39" i="2"/>
  <c r="H33" i="2"/>
  <c r="H26" i="2"/>
  <c r="G20" i="2"/>
  <c r="G14" i="2"/>
  <c r="H7" i="2"/>
  <c r="H118" i="2"/>
  <c r="G125" i="2"/>
  <c r="G131" i="2"/>
  <c r="G138" i="2"/>
  <c r="H144" i="2"/>
  <c r="H150" i="2"/>
  <c r="G157" i="2"/>
  <c r="G163" i="2"/>
  <c r="G170" i="2"/>
  <c r="H176" i="2"/>
  <c r="H182" i="2"/>
  <c r="G189" i="2"/>
  <c r="G195" i="2"/>
  <c r="G202" i="2"/>
  <c r="H208" i="2"/>
  <c r="H214" i="2"/>
  <c r="G221" i="2"/>
  <c r="H110" i="2"/>
  <c r="H103" i="2"/>
  <c r="G97" i="2"/>
  <c r="G90" i="2"/>
  <c r="H83" i="2"/>
  <c r="H77" i="2"/>
  <c r="H70" i="2"/>
  <c r="G64" i="2"/>
  <c r="G58" i="2"/>
  <c r="H51" i="2"/>
  <c r="H45" i="2"/>
  <c r="H38" i="2"/>
  <c r="G32" i="2"/>
  <c r="G26" i="2"/>
  <c r="H19" i="2"/>
  <c r="H13" i="2"/>
  <c r="H6" i="2"/>
  <c r="G114" i="2"/>
  <c r="G133" i="2"/>
  <c r="G139" i="2"/>
  <c r="G146" i="2"/>
  <c r="H152" i="2"/>
  <c r="H158" i="2"/>
  <c r="G113" i="2"/>
  <c r="G119" i="2"/>
  <c r="G126" i="2"/>
  <c r="H132" i="2"/>
  <c r="H138" i="2"/>
  <c r="G145" i="2"/>
  <c r="G151" i="2"/>
  <c r="G158" i="2"/>
  <c r="H164" i="2"/>
  <c r="H170" i="2"/>
  <c r="G177" i="2"/>
  <c r="G183" i="2"/>
  <c r="G190" i="2"/>
  <c r="H196" i="2"/>
  <c r="H202" i="2"/>
  <c r="G209" i="2"/>
  <c r="G215" i="2"/>
  <c r="G222" i="2"/>
  <c r="G109" i="2"/>
  <c r="G103" i="2"/>
  <c r="H96" i="2"/>
  <c r="H89" i="2"/>
  <c r="H82" i="2"/>
  <c r="G76" i="2"/>
  <c r="G70" i="2"/>
  <c r="H63" i="2"/>
  <c r="H57" i="2"/>
  <c r="H50" i="2"/>
  <c r="G44" i="2"/>
  <c r="G38" i="2"/>
  <c r="H31" i="2"/>
  <c r="H25" i="2"/>
  <c r="H18" i="2"/>
  <c r="G12" i="2"/>
  <c r="G6" i="2"/>
  <c r="G115" i="2"/>
  <c r="G122" i="2"/>
  <c r="H128" i="2"/>
  <c r="H134" i="2"/>
  <c r="G141" i="2"/>
  <c r="G147" i="2"/>
  <c r="G154" i="2"/>
  <c r="H160" i="2"/>
  <c r="H166" i="2"/>
  <c r="G173" i="2"/>
  <c r="G179" i="2"/>
  <c r="G186" i="2"/>
  <c r="H192" i="2"/>
  <c r="H198" i="2"/>
  <c r="G205" i="2"/>
  <c r="G211" i="2"/>
  <c r="G218" i="2"/>
  <c r="H224" i="2"/>
  <c r="P224" i="2" s="1"/>
  <c r="G107" i="2"/>
  <c r="H100" i="2"/>
  <c r="H94" i="2"/>
  <c r="H86" i="2"/>
  <c r="G80" i="2"/>
  <c r="G74" i="2"/>
  <c r="H67" i="2"/>
  <c r="H61" i="2"/>
  <c r="H54" i="2"/>
  <c r="G48" i="2"/>
  <c r="G42" i="2"/>
  <c r="H35" i="2"/>
  <c r="H29" i="2"/>
  <c r="H22" i="2"/>
  <c r="G16" i="2"/>
  <c r="G10" i="2"/>
  <c r="H116" i="2"/>
  <c r="H122" i="2"/>
  <c r="G129" i="2"/>
  <c r="G135" i="2"/>
  <c r="G142" i="2"/>
  <c r="H148" i="2"/>
  <c r="H154" i="2"/>
  <c r="G161" i="2"/>
  <c r="G167" i="2"/>
  <c r="G174" i="2"/>
  <c r="H180" i="2"/>
  <c r="H186" i="2"/>
  <c r="G193" i="2"/>
  <c r="G199" i="2"/>
  <c r="G206" i="2"/>
  <c r="H212" i="2"/>
  <c r="H218" i="2"/>
  <c r="H112" i="2"/>
  <c r="H106" i="2"/>
  <c r="H99" i="2"/>
  <c r="G92" i="2"/>
  <c r="G86" i="2"/>
  <c r="H79" i="2"/>
  <c r="H73" i="2"/>
  <c r="H66" i="2"/>
  <c r="G60" i="2"/>
  <c r="G54" i="2"/>
  <c r="H47" i="2"/>
  <c r="H41" i="2"/>
  <c r="H34" i="2"/>
  <c r="G28" i="2"/>
  <c r="G22" i="2"/>
  <c r="H15" i="2"/>
  <c r="H9" i="2"/>
  <c r="G130" i="2"/>
  <c r="G155" i="2"/>
  <c r="H174" i="2"/>
  <c r="G191" i="2"/>
  <c r="G210" i="2"/>
  <c r="H111" i="2"/>
  <c r="G95" i="2"/>
  <c r="H75" i="2"/>
  <c r="H59" i="2"/>
  <c r="H42" i="2"/>
  <c r="G24" i="2"/>
  <c r="G8" i="2"/>
  <c r="H120" i="2"/>
  <c r="G181" i="2"/>
  <c r="G198" i="2"/>
  <c r="H216" i="2"/>
  <c r="G105" i="2"/>
  <c r="H87" i="2"/>
  <c r="H53" i="2"/>
  <c r="G36" i="2"/>
  <c r="H142" i="2"/>
  <c r="H200" i="2"/>
  <c r="H85" i="2"/>
  <c r="G34" i="2"/>
  <c r="G153" i="2"/>
  <c r="H43" i="2"/>
  <c r="H114" i="2"/>
  <c r="G134" i="2"/>
  <c r="G159" i="2"/>
  <c r="G178" i="2"/>
  <c r="G194" i="2"/>
  <c r="H210" i="2"/>
  <c r="H108" i="2"/>
  <c r="H91" i="2"/>
  <c r="H74" i="2"/>
  <c r="G56" i="2"/>
  <c r="G40" i="2"/>
  <c r="H23" i="2"/>
  <c r="H5" i="2"/>
  <c r="H140" i="2"/>
  <c r="P140" i="2" s="1"/>
  <c r="P141" i="2" s="1"/>
  <c r="P142" i="2" s="1"/>
  <c r="P143" i="2" s="1"/>
  <c r="H69" i="2"/>
  <c r="G18" i="2"/>
  <c r="G121" i="2"/>
  <c r="G217" i="2"/>
  <c r="G68" i="2"/>
  <c r="H17" i="2"/>
  <c r="H172" i="2"/>
  <c r="H27" i="2"/>
  <c r="G117" i="2"/>
  <c r="H136" i="2"/>
  <c r="G162" i="2"/>
  <c r="H178" i="2"/>
  <c r="G197" i="2"/>
  <c r="G213" i="2"/>
  <c r="H107" i="2"/>
  <c r="G88" i="2"/>
  <c r="G72" i="2"/>
  <c r="H55" i="2"/>
  <c r="H37" i="2"/>
  <c r="H21" i="2"/>
  <c r="G165" i="2"/>
  <c r="G166" i="2"/>
  <c r="H184" i="2"/>
  <c r="H102" i="2"/>
  <c r="G50" i="2"/>
  <c r="H190" i="2"/>
  <c r="H10" i="2"/>
  <c r="G123" i="2"/>
  <c r="H146" i="2"/>
  <c r="H168" i="2"/>
  <c r="G185" i="2"/>
  <c r="G203" i="2"/>
  <c r="G219" i="2"/>
  <c r="G101" i="2"/>
  <c r="G82" i="2"/>
  <c r="G66" i="2"/>
  <c r="H49" i="2"/>
  <c r="H30" i="2"/>
  <c r="H14" i="2"/>
  <c r="H126" i="2"/>
  <c r="G149" i="2"/>
  <c r="G171" i="2"/>
  <c r="G187" i="2"/>
  <c r="H204" i="2"/>
  <c r="H222" i="2"/>
  <c r="G99" i="2"/>
  <c r="H81" i="2"/>
  <c r="H62" i="2"/>
  <c r="H46" i="2"/>
  <c r="G30" i="2"/>
  <c r="H11" i="2"/>
  <c r="G127" i="2"/>
  <c r="H206" i="2"/>
  <c r="G223" i="2"/>
  <c r="H95" i="2"/>
  <c r="H78" i="2"/>
  <c r="G62" i="2"/>
  <c r="AM7" i="1"/>
  <c r="AH221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N119" i="4" l="1"/>
  <c r="N55" i="4"/>
  <c r="N126" i="4"/>
  <c r="N62" i="4"/>
  <c r="N140" i="4"/>
  <c r="N77" i="4"/>
  <c r="N13" i="4"/>
  <c r="N42" i="4"/>
  <c r="N66" i="4"/>
  <c r="N90" i="4"/>
  <c r="N128" i="4"/>
  <c r="N107" i="4"/>
  <c r="N74" i="4"/>
  <c r="N50" i="4"/>
  <c r="N138" i="4"/>
  <c r="N59" i="4"/>
  <c r="N43" i="4"/>
  <c r="AC231" i="3"/>
  <c r="AG231" i="3" s="1"/>
  <c r="AC167" i="3"/>
  <c r="AG167" i="3" s="1"/>
  <c r="AC103" i="3"/>
  <c r="AG103" i="3" s="1"/>
  <c r="AH103" i="3" s="1"/>
  <c r="AI103" i="3" s="1"/>
  <c r="AC39" i="3"/>
  <c r="AG39" i="3" s="1"/>
  <c r="AC206" i="3"/>
  <c r="AG206" i="3" s="1"/>
  <c r="AC142" i="3"/>
  <c r="AG142" i="3" s="1"/>
  <c r="AC78" i="3"/>
  <c r="AG78" i="3" s="1"/>
  <c r="AC243" i="3"/>
  <c r="AG243" i="3" s="1"/>
  <c r="AC179" i="3"/>
  <c r="AG179" i="3" s="1"/>
  <c r="AC115" i="3"/>
  <c r="AG115" i="3" s="1"/>
  <c r="AC51" i="3"/>
  <c r="AG51" i="3" s="1"/>
  <c r="AC212" i="3"/>
  <c r="AG212" i="3" s="1"/>
  <c r="AC109" i="3"/>
  <c r="AG109" i="3" s="1"/>
  <c r="AC10" i="3"/>
  <c r="AG10" i="3" s="1"/>
  <c r="AB187" i="3"/>
  <c r="AF187" i="3" s="1"/>
  <c r="AB123" i="3"/>
  <c r="AF123" i="3" s="1"/>
  <c r="AB59" i="3"/>
  <c r="AF59" i="3" s="1"/>
  <c r="AJ235" i="3"/>
  <c r="AJ171" i="3"/>
  <c r="AJ107" i="3"/>
  <c r="AJ43" i="3"/>
  <c r="AC197" i="3"/>
  <c r="AG197" i="3" s="1"/>
  <c r="AC96" i="3"/>
  <c r="AG96" i="3" s="1"/>
  <c r="AB242" i="3"/>
  <c r="AF242" i="3" s="1"/>
  <c r="AB178" i="3"/>
  <c r="AF178" i="3" s="1"/>
  <c r="AB114" i="3"/>
  <c r="AF114" i="3" s="1"/>
  <c r="AB50" i="3"/>
  <c r="AF50" i="3" s="1"/>
  <c r="AJ226" i="3"/>
  <c r="AJ162" i="3"/>
  <c r="AJ98" i="3"/>
  <c r="AJ34" i="3"/>
  <c r="AC184" i="3"/>
  <c r="AG184" i="3" s="1"/>
  <c r="AC81" i="3"/>
  <c r="AG81" i="3" s="1"/>
  <c r="AB233" i="3"/>
  <c r="AF233" i="3" s="1"/>
  <c r="AB169" i="3"/>
  <c r="AF169" i="3" s="1"/>
  <c r="AB105" i="3"/>
  <c r="AF105" i="3" s="1"/>
  <c r="AH105" i="3" s="1"/>
  <c r="AI105" i="3" s="1"/>
  <c r="AB41" i="3"/>
  <c r="AF41" i="3" s="1"/>
  <c r="AJ217" i="3"/>
  <c r="AJ153" i="3"/>
  <c r="AJ89" i="3"/>
  <c r="AJ25" i="3"/>
  <c r="AC178" i="3"/>
  <c r="AG178" i="3" s="1"/>
  <c r="AH178" i="3" s="1"/>
  <c r="AI178" i="3" s="1"/>
  <c r="AC76" i="3"/>
  <c r="AG76" i="3" s="1"/>
  <c r="AB230" i="3"/>
  <c r="AF230" i="3" s="1"/>
  <c r="AB166" i="3"/>
  <c r="AF166" i="3" s="1"/>
  <c r="AB102" i="3"/>
  <c r="AF102" i="3" s="1"/>
  <c r="AB38" i="3"/>
  <c r="AF38" i="3" s="1"/>
  <c r="AJ214" i="3"/>
  <c r="AJ150" i="3"/>
  <c r="AJ86" i="3"/>
  <c r="AJ22" i="3"/>
  <c r="AC164" i="3"/>
  <c r="AG164" i="3" s="1"/>
  <c r="AC61" i="3"/>
  <c r="AG61" i="3" s="1"/>
  <c r="AC245" i="3"/>
  <c r="AG245" i="3" s="1"/>
  <c r="AB231" i="3"/>
  <c r="AF231" i="3" s="1"/>
  <c r="AB101" i="3"/>
  <c r="AF101" i="3" s="1"/>
  <c r="AJ213" i="3"/>
  <c r="AJ85" i="3"/>
  <c r="AC28" i="3"/>
  <c r="AG28" i="3" s="1"/>
  <c r="AJ175" i="3"/>
  <c r="AB141" i="3"/>
  <c r="AF141" i="3" s="1"/>
  <c r="AC149" i="3"/>
  <c r="AG149" i="3" s="1"/>
  <c r="AJ55" i="3"/>
  <c r="AC7" i="3"/>
  <c r="AG7" i="3" s="1"/>
  <c r="AB116" i="3"/>
  <c r="AF116" i="3" s="1"/>
  <c r="AJ228" i="3"/>
  <c r="AJ100" i="3"/>
  <c r="AC65" i="3"/>
  <c r="AG65" i="3" s="1"/>
  <c r="AH65" i="3" s="1"/>
  <c r="AI65" i="3" s="1"/>
  <c r="AK65" i="3" s="1"/>
  <c r="AX65" i="3" s="1"/>
  <c r="AJ191" i="3"/>
  <c r="AB125" i="3"/>
  <c r="AF125" i="3" s="1"/>
  <c r="AC218" i="3"/>
  <c r="AG218" i="3" s="1"/>
  <c r="AJ39" i="3"/>
  <c r="AC6" i="3"/>
  <c r="AG6" i="3" s="1"/>
  <c r="AB112" i="3"/>
  <c r="AF112" i="3" s="1"/>
  <c r="AJ224" i="3"/>
  <c r="AJ96" i="3"/>
  <c r="AB31" i="3"/>
  <c r="AF31" i="3" s="1"/>
  <c r="AC26" i="3"/>
  <c r="AG26" i="3" s="1"/>
  <c r="AJ109" i="3"/>
  <c r="AJ215" i="3"/>
  <c r="AC90" i="3"/>
  <c r="AG90" i="3" s="1"/>
  <c r="AB156" i="3"/>
  <c r="AF156" i="3" s="1"/>
  <c r="AB28" i="3"/>
  <c r="AF28" i="3" s="1"/>
  <c r="AJ140" i="3"/>
  <c r="AJ12" i="3"/>
  <c r="AB236" i="3"/>
  <c r="AF236" i="3" s="1"/>
  <c r="AB104" i="3"/>
  <c r="AF104" i="3" s="1"/>
  <c r="AJ216" i="3"/>
  <c r="AJ88" i="3"/>
  <c r="AB215" i="3"/>
  <c r="AF215" i="3" s="1"/>
  <c r="N31" i="4"/>
  <c r="N117" i="4"/>
  <c r="N130" i="4"/>
  <c r="N51" i="4"/>
  <c r="N11" i="4"/>
  <c r="N89" i="4"/>
  <c r="AC143" i="3"/>
  <c r="AG143" i="3" s="1"/>
  <c r="AC182" i="3"/>
  <c r="AG182" i="3" s="1"/>
  <c r="AC54" i="3"/>
  <c r="AG54" i="3" s="1"/>
  <c r="AC91" i="3"/>
  <c r="AG91" i="3" s="1"/>
  <c r="AC72" i="3"/>
  <c r="AG72" i="3" s="1"/>
  <c r="AB99" i="3"/>
  <c r="AF99" i="3" s="1"/>
  <c r="AJ147" i="3"/>
  <c r="AC160" i="3"/>
  <c r="AG160" i="3" s="1"/>
  <c r="AB154" i="3"/>
  <c r="AF154" i="3" s="1"/>
  <c r="AJ202" i="3"/>
  <c r="AJ10" i="3"/>
  <c r="AB209" i="3"/>
  <c r="AF209" i="3" s="1"/>
  <c r="AB17" i="3"/>
  <c r="AF17" i="3" s="1"/>
  <c r="AJ65" i="3"/>
  <c r="N111" i="4"/>
  <c r="N47" i="4"/>
  <c r="N118" i="4"/>
  <c r="N54" i="4"/>
  <c r="N133" i="4"/>
  <c r="N69" i="4"/>
  <c r="N131" i="4"/>
  <c r="N28" i="4"/>
  <c r="N52" i="4"/>
  <c r="N76" i="4"/>
  <c r="N108" i="4"/>
  <c r="N84" i="4"/>
  <c r="N57" i="4"/>
  <c r="N33" i="4"/>
  <c r="N18" i="4"/>
  <c r="N98" i="4"/>
  <c r="AJ6" i="3"/>
  <c r="AC223" i="3"/>
  <c r="AG223" i="3" s="1"/>
  <c r="AC159" i="3"/>
  <c r="AG159" i="3" s="1"/>
  <c r="AC95" i="3"/>
  <c r="AG95" i="3" s="1"/>
  <c r="AC31" i="3"/>
  <c r="AG31" i="3" s="1"/>
  <c r="AC198" i="3"/>
  <c r="AG198" i="3" s="1"/>
  <c r="AC134" i="3"/>
  <c r="AG134" i="3" s="1"/>
  <c r="AC70" i="3"/>
  <c r="AG70" i="3" s="1"/>
  <c r="AC235" i="3"/>
  <c r="AG235" i="3" s="1"/>
  <c r="AC171" i="3"/>
  <c r="AG171" i="3" s="1"/>
  <c r="AC107" i="3"/>
  <c r="AG107" i="3" s="1"/>
  <c r="AC43" i="3"/>
  <c r="AG43" i="3" s="1"/>
  <c r="AC200" i="3"/>
  <c r="AG200" i="3" s="1"/>
  <c r="AC97" i="3"/>
  <c r="AG97" i="3" s="1"/>
  <c r="AH97" i="3" s="1"/>
  <c r="AI97" i="3" s="1"/>
  <c r="AK97" i="3" s="1"/>
  <c r="AX97" i="3" s="1"/>
  <c r="AB243" i="3"/>
  <c r="AF243" i="3" s="1"/>
  <c r="AB179" i="3"/>
  <c r="AF179" i="3" s="1"/>
  <c r="AB115" i="3"/>
  <c r="AF115" i="3" s="1"/>
  <c r="AB51" i="3"/>
  <c r="AF51" i="3" s="1"/>
  <c r="AJ227" i="3"/>
  <c r="AJ163" i="3"/>
  <c r="AJ99" i="3"/>
  <c r="AJ35" i="3"/>
  <c r="AC185" i="3"/>
  <c r="AG185" i="3" s="1"/>
  <c r="AC82" i="3"/>
  <c r="AG82" i="3" s="1"/>
  <c r="AB234" i="3"/>
  <c r="AF234" i="3" s="1"/>
  <c r="AB170" i="3"/>
  <c r="AF170" i="3" s="1"/>
  <c r="AB106" i="3"/>
  <c r="AF106" i="3" s="1"/>
  <c r="AB42" i="3"/>
  <c r="AF42" i="3" s="1"/>
  <c r="AJ218" i="3"/>
  <c r="AJ154" i="3"/>
  <c r="AJ90" i="3"/>
  <c r="AJ26" i="3"/>
  <c r="AC170" i="3"/>
  <c r="AG170" i="3" s="1"/>
  <c r="AC68" i="3"/>
  <c r="AG68" i="3" s="1"/>
  <c r="AB225" i="3"/>
  <c r="AF225" i="3" s="1"/>
  <c r="AB161" i="3"/>
  <c r="AF161" i="3" s="1"/>
  <c r="AB97" i="3"/>
  <c r="AF97" i="3" s="1"/>
  <c r="AB33" i="3"/>
  <c r="AF33" i="3" s="1"/>
  <c r="AJ209" i="3"/>
  <c r="AJ145" i="3"/>
  <c r="AJ81" i="3"/>
  <c r="AJ17" i="3"/>
  <c r="AC165" i="3"/>
  <c r="AG165" i="3" s="1"/>
  <c r="AC64" i="3"/>
  <c r="AG64" i="3" s="1"/>
  <c r="AB222" i="3"/>
  <c r="AF222" i="3" s="1"/>
  <c r="AB158" i="3"/>
  <c r="AF158" i="3" s="1"/>
  <c r="AB94" i="3"/>
  <c r="AF94" i="3" s="1"/>
  <c r="AB30" i="3"/>
  <c r="AF30" i="3" s="1"/>
  <c r="AJ206" i="3"/>
  <c r="AJ142" i="3"/>
  <c r="AJ78" i="3"/>
  <c r="AJ14" i="3"/>
  <c r="AC152" i="3"/>
  <c r="AG152" i="3" s="1"/>
  <c r="AH152" i="3" s="1"/>
  <c r="AI152" i="3" s="1"/>
  <c r="AC49" i="3"/>
  <c r="AG49" i="3" s="1"/>
  <c r="AC213" i="3"/>
  <c r="AG213" i="3" s="1"/>
  <c r="AB213" i="3"/>
  <c r="AF213" i="3" s="1"/>
  <c r="AB85" i="3"/>
  <c r="AF85" i="3" s="1"/>
  <c r="AJ197" i="3"/>
  <c r="AJ69" i="3"/>
  <c r="AB207" i="3"/>
  <c r="AF207" i="3" s="1"/>
  <c r="AJ127" i="3"/>
  <c r="AB93" i="3"/>
  <c r="AF93" i="3" s="1"/>
  <c r="AC15" i="3"/>
  <c r="AG15" i="3" s="1"/>
  <c r="AC244" i="3"/>
  <c r="AG244" i="3" s="1"/>
  <c r="AB228" i="3"/>
  <c r="AF228" i="3" s="1"/>
  <c r="AB100" i="3"/>
  <c r="AF100" i="3" s="1"/>
  <c r="AJ212" i="3"/>
  <c r="AJ84" i="3"/>
  <c r="AB244" i="3"/>
  <c r="AF244" i="3" s="1"/>
  <c r="AJ143" i="3"/>
  <c r="AB77" i="3"/>
  <c r="AF77" i="3" s="1"/>
  <c r="AC48" i="3"/>
  <c r="AG48" i="3" s="1"/>
  <c r="AC240" i="3"/>
  <c r="AG240" i="3" s="1"/>
  <c r="AB224" i="3"/>
  <c r="AF224" i="3" s="1"/>
  <c r="AB96" i="3"/>
  <c r="AF96" i="3" s="1"/>
  <c r="AJ208" i="3"/>
  <c r="AJ80" i="3"/>
  <c r="AJ223" i="3"/>
  <c r="AB205" i="3"/>
  <c r="AF205" i="3" s="1"/>
  <c r="AJ61" i="3"/>
  <c r="AJ151" i="3"/>
  <c r="AC53" i="3"/>
  <c r="AG53" i="3" s="1"/>
  <c r="AB140" i="3"/>
  <c r="AF140" i="3" s="1"/>
  <c r="AB12" i="3"/>
  <c r="AF12" i="3" s="1"/>
  <c r="AJ124" i="3"/>
  <c r="AC220" i="3"/>
  <c r="AG220" i="3" s="1"/>
  <c r="AH220" i="3" s="1"/>
  <c r="AI220" i="3" s="1"/>
  <c r="AB216" i="3"/>
  <c r="AF216" i="3" s="1"/>
  <c r="AB88" i="3"/>
  <c r="AF88" i="3" s="1"/>
  <c r="AJ200" i="3"/>
  <c r="AJ72" i="3"/>
  <c r="AB151" i="3"/>
  <c r="AF151" i="3" s="1"/>
  <c r="N102" i="4"/>
  <c r="N53" i="4"/>
  <c r="N27" i="4"/>
  <c r="N44" i="4"/>
  <c r="N72" i="4"/>
  <c r="AC207" i="3"/>
  <c r="AG207" i="3" s="1"/>
  <c r="AC246" i="3"/>
  <c r="AG246" i="3" s="1"/>
  <c r="AC219" i="3"/>
  <c r="AG219" i="3" s="1"/>
  <c r="AC27" i="3"/>
  <c r="AG27" i="3" s="1"/>
  <c r="AB227" i="3"/>
  <c r="AF227" i="3" s="1"/>
  <c r="AB35" i="3"/>
  <c r="AF35" i="3" s="1"/>
  <c r="AJ83" i="3"/>
  <c r="AC57" i="3"/>
  <c r="AG57" i="3" s="1"/>
  <c r="AB90" i="3"/>
  <c r="AF90" i="3" s="1"/>
  <c r="AJ138" i="3"/>
  <c r="AC145" i="3"/>
  <c r="AG145" i="3" s="1"/>
  <c r="AB145" i="3"/>
  <c r="AF145" i="3" s="1"/>
  <c r="AJ193" i="3"/>
  <c r="AC242" i="3"/>
  <c r="AG242" i="3" s="1"/>
  <c r="AH242" i="3" s="1"/>
  <c r="AI242" i="3" s="1"/>
  <c r="AK242" i="3" s="1"/>
  <c r="AX242" i="3" s="1"/>
  <c r="N103" i="4"/>
  <c r="N39" i="4"/>
  <c r="N110" i="4"/>
  <c r="N46" i="4"/>
  <c r="N125" i="4"/>
  <c r="N61" i="4"/>
  <c r="N120" i="4"/>
  <c r="N17" i="4"/>
  <c r="N41" i="4"/>
  <c r="N65" i="4"/>
  <c r="N88" i="4"/>
  <c r="N64" i="4"/>
  <c r="N34" i="4"/>
  <c r="N10" i="4"/>
  <c r="N112" i="4"/>
  <c r="N132" i="4"/>
  <c r="N122" i="4"/>
  <c r="AC215" i="3"/>
  <c r="AG215" i="3" s="1"/>
  <c r="AC151" i="3"/>
  <c r="AG151" i="3" s="1"/>
  <c r="AC87" i="3"/>
  <c r="AG87" i="3" s="1"/>
  <c r="AC23" i="3"/>
  <c r="AG23" i="3" s="1"/>
  <c r="AC190" i="3"/>
  <c r="AG190" i="3" s="1"/>
  <c r="AC126" i="3"/>
  <c r="AG126" i="3" s="1"/>
  <c r="AH126" i="3" s="1"/>
  <c r="AI126" i="3" s="1"/>
  <c r="AC62" i="3"/>
  <c r="AG62" i="3" s="1"/>
  <c r="AH62" i="3" s="1"/>
  <c r="AI62" i="3" s="1"/>
  <c r="AC227" i="3"/>
  <c r="AG227" i="3" s="1"/>
  <c r="AC163" i="3"/>
  <c r="AG163" i="3" s="1"/>
  <c r="AC99" i="3"/>
  <c r="AG99" i="3" s="1"/>
  <c r="AH99" i="3" s="1"/>
  <c r="AI99" i="3" s="1"/>
  <c r="AC35" i="3"/>
  <c r="AG35" i="3" s="1"/>
  <c r="AC186" i="3"/>
  <c r="AG186" i="3" s="1"/>
  <c r="AC84" i="3"/>
  <c r="AG84" i="3" s="1"/>
  <c r="AB235" i="3"/>
  <c r="AF235" i="3" s="1"/>
  <c r="AB171" i="3"/>
  <c r="AF171" i="3" s="1"/>
  <c r="AB107" i="3"/>
  <c r="AF107" i="3" s="1"/>
  <c r="AB43" i="3"/>
  <c r="AF43" i="3" s="1"/>
  <c r="AJ219" i="3"/>
  <c r="AJ155" i="3"/>
  <c r="AJ91" i="3"/>
  <c r="AJ27" i="3"/>
  <c r="AC172" i="3"/>
  <c r="AG172" i="3" s="1"/>
  <c r="AC69" i="3"/>
  <c r="AG69" i="3" s="1"/>
  <c r="AB226" i="3"/>
  <c r="AF226" i="3" s="1"/>
  <c r="AB162" i="3"/>
  <c r="AF162" i="3" s="1"/>
  <c r="AB98" i="3"/>
  <c r="AF98" i="3" s="1"/>
  <c r="AB34" i="3"/>
  <c r="AF34" i="3" s="1"/>
  <c r="AJ210" i="3"/>
  <c r="AJ146" i="3"/>
  <c r="AJ82" i="3"/>
  <c r="AJ18" i="3"/>
  <c r="AC157" i="3"/>
  <c r="AG157" i="3" s="1"/>
  <c r="AC56" i="3"/>
  <c r="AG56" i="3" s="1"/>
  <c r="AB217" i="3"/>
  <c r="AF217" i="3" s="1"/>
  <c r="AB153" i="3"/>
  <c r="AF153" i="3" s="1"/>
  <c r="AB89" i="3"/>
  <c r="AF89" i="3" s="1"/>
  <c r="AB25" i="3"/>
  <c r="AF25" i="3" s="1"/>
  <c r="AJ201" i="3"/>
  <c r="AJ137" i="3"/>
  <c r="AJ73" i="3"/>
  <c r="AJ9" i="3"/>
  <c r="AC153" i="3"/>
  <c r="AG153" i="3" s="1"/>
  <c r="AC50" i="3"/>
  <c r="AG50" i="3" s="1"/>
  <c r="AB214" i="3"/>
  <c r="AF214" i="3" s="1"/>
  <c r="AB150" i="3"/>
  <c r="AF150" i="3" s="1"/>
  <c r="AB86" i="3"/>
  <c r="AF86" i="3" s="1"/>
  <c r="AB22" i="3"/>
  <c r="AF22" i="3" s="1"/>
  <c r="AJ198" i="3"/>
  <c r="AJ134" i="3"/>
  <c r="AJ70" i="3"/>
  <c r="AC241" i="3"/>
  <c r="AG241" i="3" s="1"/>
  <c r="AC138" i="3"/>
  <c r="AG138" i="3" s="1"/>
  <c r="AC36" i="3"/>
  <c r="AG36" i="3" s="1"/>
  <c r="AC180" i="3"/>
  <c r="AG180" i="3" s="1"/>
  <c r="AH180" i="3" s="1"/>
  <c r="AI180" i="3" s="1"/>
  <c r="AB197" i="3"/>
  <c r="AF197" i="3" s="1"/>
  <c r="AB69" i="3"/>
  <c r="AF69" i="3" s="1"/>
  <c r="AJ181" i="3"/>
  <c r="AJ53" i="3"/>
  <c r="AB175" i="3"/>
  <c r="AF175" i="3" s="1"/>
  <c r="AJ79" i="3"/>
  <c r="AB45" i="3"/>
  <c r="AF45" i="3" s="1"/>
  <c r="AB183" i="3"/>
  <c r="AF183" i="3" s="1"/>
  <c r="AC208" i="3"/>
  <c r="AG208" i="3" s="1"/>
  <c r="AH208" i="3" s="1"/>
  <c r="AI208" i="3" s="1"/>
  <c r="AK208" i="3" s="1"/>
  <c r="AX208" i="3" s="1"/>
  <c r="AB212" i="3"/>
  <c r="AF212" i="3" s="1"/>
  <c r="AB84" i="3"/>
  <c r="AF84" i="3" s="1"/>
  <c r="AJ196" i="3"/>
  <c r="AJ68" i="3"/>
  <c r="AB191" i="3"/>
  <c r="AF191" i="3" s="1"/>
  <c r="AJ95" i="3"/>
  <c r="AB29" i="3"/>
  <c r="AF29" i="3" s="1"/>
  <c r="AB199" i="3"/>
  <c r="AF199" i="3" s="1"/>
  <c r="AC205" i="3"/>
  <c r="AG205" i="3" s="1"/>
  <c r="AB208" i="3"/>
  <c r="AF208" i="3" s="1"/>
  <c r="AB80" i="3"/>
  <c r="AF80" i="3" s="1"/>
  <c r="AJ192" i="3"/>
  <c r="AJ64" i="3"/>
  <c r="AJ159" i="3"/>
  <c r="AB157" i="3"/>
  <c r="AF157" i="3" s="1"/>
  <c r="AJ13" i="3"/>
  <c r="AJ71" i="3"/>
  <c r="AC21" i="3"/>
  <c r="AG21" i="3" s="1"/>
  <c r="AB124" i="3"/>
  <c r="AF124" i="3" s="1"/>
  <c r="AJ236" i="3"/>
  <c r="AJ108" i="3"/>
  <c r="AC188" i="3"/>
  <c r="AG188" i="3" s="1"/>
  <c r="AB200" i="3"/>
  <c r="AF200" i="3" s="1"/>
  <c r="AB72" i="3"/>
  <c r="AF72" i="3" s="1"/>
  <c r="AJ184" i="3"/>
  <c r="AJ56" i="3"/>
  <c r="AB87" i="3"/>
  <c r="AF87" i="3" s="1"/>
  <c r="N95" i="4"/>
  <c r="N38" i="4"/>
  <c r="N106" i="4"/>
  <c r="N68" i="4"/>
  <c r="N121" i="4"/>
  <c r="N82" i="4"/>
  <c r="AC79" i="3"/>
  <c r="AG79" i="3" s="1"/>
  <c r="AC118" i="3"/>
  <c r="AG118" i="3" s="1"/>
  <c r="AC155" i="3"/>
  <c r="AG155" i="3" s="1"/>
  <c r="AC173" i="3"/>
  <c r="AG173" i="3" s="1"/>
  <c r="AB163" i="3"/>
  <c r="AF163" i="3" s="1"/>
  <c r="AJ211" i="3"/>
  <c r="AJ19" i="3"/>
  <c r="AB218" i="3"/>
  <c r="AF218" i="3" s="1"/>
  <c r="AB26" i="3"/>
  <c r="AF26" i="3" s="1"/>
  <c r="AJ74" i="3"/>
  <c r="AC42" i="3"/>
  <c r="AG42" i="3" s="1"/>
  <c r="AB81" i="3"/>
  <c r="AF81" i="3" s="1"/>
  <c r="AJ129" i="3"/>
  <c r="N5" i="4"/>
  <c r="N79" i="4"/>
  <c r="N15" i="4"/>
  <c r="N86" i="4"/>
  <c r="N22" i="4"/>
  <c r="N101" i="4"/>
  <c r="N37" i="4"/>
  <c r="N81" i="4"/>
  <c r="N105" i="4"/>
  <c r="N129" i="4"/>
  <c r="N26" i="4"/>
  <c r="N25" i="4"/>
  <c r="N137" i="4"/>
  <c r="N113" i="4"/>
  <c r="N35" i="4"/>
  <c r="N100" i="4"/>
  <c r="N9" i="4"/>
  <c r="N19" i="4"/>
  <c r="AC191" i="3"/>
  <c r="AG191" i="3" s="1"/>
  <c r="AC127" i="3"/>
  <c r="AG127" i="3" s="1"/>
  <c r="AC63" i="3"/>
  <c r="AG63" i="3" s="1"/>
  <c r="AC230" i="3"/>
  <c r="AG230" i="3" s="1"/>
  <c r="AC166" i="3"/>
  <c r="AG166" i="3" s="1"/>
  <c r="AC102" i="3"/>
  <c r="AG102" i="3" s="1"/>
  <c r="AC38" i="3"/>
  <c r="AG38" i="3" s="1"/>
  <c r="AC203" i="3"/>
  <c r="AG203" i="3" s="1"/>
  <c r="AH203" i="3" s="1"/>
  <c r="AI203" i="3" s="1"/>
  <c r="AC139" i="3"/>
  <c r="AG139" i="3" s="1"/>
  <c r="AC75" i="3"/>
  <c r="AG75" i="3" s="1"/>
  <c r="AC11" i="3"/>
  <c r="AG11" i="3" s="1"/>
  <c r="AC148" i="3"/>
  <c r="AG148" i="3" s="1"/>
  <c r="AC45" i="3"/>
  <c r="AG45" i="3" s="1"/>
  <c r="AB211" i="3"/>
  <c r="AF211" i="3" s="1"/>
  <c r="AB147" i="3"/>
  <c r="AF147" i="3" s="1"/>
  <c r="AB83" i="3"/>
  <c r="AF83" i="3" s="1"/>
  <c r="AB19" i="3"/>
  <c r="AF19" i="3" s="1"/>
  <c r="AJ195" i="3"/>
  <c r="AJ131" i="3"/>
  <c r="AJ67" i="3"/>
  <c r="AC236" i="3"/>
  <c r="AG236" i="3" s="1"/>
  <c r="AC133" i="3"/>
  <c r="AG133" i="3" s="1"/>
  <c r="AC32" i="3"/>
  <c r="AG32" i="3" s="1"/>
  <c r="AB202" i="3"/>
  <c r="AF202" i="3" s="1"/>
  <c r="AB138" i="3"/>
  <c r="AF138" i="3" s="1"/>
  <c r="AB74" i="3"/>
  <c r="AF74" i="3" s="1"/>
  <c r="AB10" i="3"/>
  <c r="AF10" i="3" s="1"/>
  <c r="AJ186" i="3"/>
  <c r="AJ122" i="3"/>
  <c r="AJ58" i="3"/>
  <c r="AC221" i="3"/>
  <c r="AG221" i="3" s="1"/>
  <c r="AC120" i="3"/>
  <c r="AG120" i="3" s="1"/>
  <c r="AC17" i="3"/>
  <c r="AG17" i="3" s="1"/>
  <c r="AH17" i="3" s="1"/>
  <c r="AI17" i="3" s="1"/>
  <c r="AB193" i="3"/>
  <c r="AF193" i="3" s="1"/>
  <c r="AB129" i="3"/>
  <c r="AF129" i="3" s="1"/>
  <c r="AB65" i="3"/>
  <c r="AF65" i="3" s="1"/>
  <c r="AJ241" i="3"/>
  <c r="AJ177" i="3"/>
  <c r="AJ113" i="3"/>
  <c r="AJ49" i="3"/>
  <c r="AC217" i="3"/>
  <c r="AG217" i="3" s="1"/>
  <c r="AC114" i="3"/>
  <c r="AG114" i="3" s="1"/>
  <c r="AC14" i="3"/>
  <c r="AG14" i="3" s="1"/>
  <c r="AB190" i="3"/>
  <c r="AF190" i="3" s="1"/>
  <c r="AB126" i="3"/>
  <c r="AF126" i="3" s="1"/>
  <c r="AB62" i="3"/>
  <c r="AF62" i="3" s="1"/>
  <c r="AJ238" i="3"/>
  <c r="AJ174" i="3"/>
  <c r="AJ110" i="3"/>
  <c r="AJ46" i="3"/>
  <c r="AC202" i="3"/>
  <c r="AG202" i="3" s="1"/>
  <c r="AC100" i="3"/>
  <c r="AG100" i="3" s="1"/>
  <c r="AH100" i="3" s="1"/>
  <c r="AI100" i="3" s="1"/>
  <c r="AB245" i="3"/>
  <c r="AF245" i="3" s="1"/>
  <c r="AC77" i="3"/>
  <c r="AG77" i="3" s="1"/>
  <c r="AB149" i="3"/>
  <c r="AF149" i="3" s="1"/>
  <c r="AH149" i="3" s="1"/>
  <c r="AI149" i="3" s="1"/>
  <c r="AB21" i="3"/>
  <c r="AF21" i="3" s="1"/>
  <c r="AH21" i="3" s="1"/>
  <c r="AI21" i="3" s="1"/>
  <c r="AK21" i="3" s="1"/>
  <c r="AX21" i="3" s="1"/>
  <c r="AY21" i="3" s="1"/>
  <c r="AZ21" i="3" s="1"/>
  <c r="BA21" i="3" s="1"/>
  <c r="AJ133" i="3"/>
  <c r="AC233" i="3"/>
  <c r="AG233" i="3" s="1"/>
  <c r="AB63" i="3"/>
  <c r="AF63" i="3" s="1"/>
  <c r="AC60" i="3"/>
  <c r="AG60" i="3" s="1"/>
  <c r="AJ141" i="3"/>
  <c r="AJ231" i="3"/>
  <c r="AC105" i="3"/>
  <c r="AG105" i="3" s="1"/>
  <c r="AB164" i="3"/>
  <c r="AF164" i="3" s="1"/>
  <c r="AB36" i="3"/>
  <c r="AF36" i="3" s="1"/>
  <c r="AJ148" i="3"/>
  <c r="AJ20" i="3"/>
  <c r="AB79" i="3"/>
  <c r="AF79" i="3" s="1"/>
  <c r="AC92" i="3"/>
  <c r="AG92" i="3" s="1"/>
  <c r="AJ125" i="3"/>
  <c r="AB7" i="3"/>
  <c r="AF7" i="3" s="1"/>
  <c r="AC104" i="3"/>
  <c r="AG104" i="3" s="1"/>
  <c r="AB160" i="3"/>
  <c r="AF160" i="3" s="1"/>
  <c r="AB32" i="3"/>
  <c r="AF32" i="3" s="1"/>
  <c r="AJ144" i="3"/>
  <c r="AJ16" i="3"/>
  <c r="AJ15" i="3"/>
  <c r="AB13" i="3"/>
  <c r="AF13" i="3" s="1"/>
  <c r="AB167" i="3"/>
  <c r="AF167" i="3" s="1"/>
  <c r="AC193" i="3"/>
  <c r="AG193" i="3" s="1"/>
  <c r="AH193" i="3" s="1"/>
  <c r="AI193" i="3" s="1"/>
  <c r="AK193" i="3" s="1"/>
  <c r="M103" i="4" s="1"/>
  <c r="AB204" i="3"/>
  <c r="AF204" i="3" s="1"/>
  <c r="AB76" i="3"/>
  <c r="AF76" i="3" s="1"/>
  <c r="AJ188" i="3"/>
  <c r="AJ60" i="3"/>
  <c r="AC85" i="3"/>
  <c r="AG85" i="3" s="1"/>
  <c r="AB152" i="3"/>
  <c r="AF152" i="3" s="1"/>
  <c r="AB24" i="3"/>
  <c r="AF24" i="3" s="1"/>
  <c r="AJ136" i="3"/>
  <c r="AJ8" i="3"/>
  <c r="AJ135" i="3"/>
  <c r="N135" i="4"/>
  <c r="N71" i="4"/>
  <c r="N7" i="4"/>
  <c r="N78" i="4"/>
  <c r="N14" i="4"/>
  <c r="N93" i="4"/>
  <c r="N29" i="4"/>
  <c r="N67" i="4"/>
  <c r="N91" i="4"/>
  <c r="N115" i="4"/>
  <c r="N12" i="4"/>
  <c r="N8" i="4"/>
  <c r="N114" i="4"/>
  <c r="N96" i="4"/>
  <c r="N60" i="4"/>
  <c r="N20" i="4"/>
  <c r="N123" i="4"/>
  <c r="N58" i="4"/>
  <c r="AC183" i="3"/>
  <c r="AG183" i="3" s="1"/>
  <c r="AC119" i="3"/>
  <c r="AG119" i="3" s="1"/>
  <c r="AC55" i="3"/>
  <c r="AG55" i="3" s="1"/>
  <c r="AC222" i="3"/>
  <c r="AG222" i="3" s="1"/>
  <c r="AH222" i="3" s="1"/>
  <c r="AI222" i="3" s="1"/>
  <c r="AC158" i="3"/>
  <c r="AG158" i="3" s="1"/>
  <c r="AC94" i="3"/>
  <c r="AG94" i="3" s="1"/>
  <c r="AC30" i="3"/>
  <c r="AG30" i="3" s="1"/>
  <c r="AH30" i="3" s="1"/>
  <c r="AI30" i="3" s="1"/>
  <c r="AC195" i="3"/>
  <c r="AG195" i="3" s="1"/>
  <c r="AC131" i="3"/>
  <c r="AG131" i="3" s="1"/>
  <c r="AC67" i="3"/>
  <c r="AG67" i="3" s="1"/>
  <c r="AC237" i="3"/>
  <c r="AG237" i="3" s="1"/>
  <c r="AC136" i="3"/>
  <c r="AG136" i="3" s="1"/>
  <c r="AC33" i="3"/>
  <c r="AG33" i="3" s="1"/>
  <c r="AB203" i="3"/>
  <c r="AF203" i="3" s="1"/>
  <c r="AB139" i="3"/>
  <c r="AF139" i="3" s="1"/>
  <c r="AB75" i="3"/>
  <c r="AF75" i="3" s="1"/>
  <c r="AB11" i="3"/>
  <c r="AF11" i="3" s="1"/>
  <c r="AJ187" i="3"/>
  <c r="AJ123" i="3"/>
  <c r="AJ59" i="3"/>
  <c r="AC224" i="3"/>
  <c r="AG224" i="3" s="1"/>
  <c r="AH224" i="3" s="1"/>
  <c r="AI224" i="3" s="1"/>
  <c r="AC121" i="3"/>
  <c r="AG121" i="3" s="1"/>
  <c r="AC18" i="3"/>
  <c r="AG18" i="3" s="1"/>
  <c r="AB194" i="3"/>
  <c r="AF194" i="3" s="1"/>
  <c r="AB130" i="3"/>
  <c r="AF130" i="3" s="1"/>
  <c r="AB66" i="3"/>
  <c r="AF66" i="3" s="1"/>
  <c r="AJ242" i="3"/>
  <c r="AJ178" i="3"/>
  <c r="AJ114" i="3"/>
  <c r="AJ50" i="3"/>
  <c r="AC209" i="3"/>
  <c r="AG209" i="3" s="1"/>
  <c r="AC106" i="3"/>
  <c r="AG106" i="3" s="1"/>
  <c r="AC8" i="3"/>
  <c r="AG8" i="3" s="1"/>
  <c r="AB185" i="3"/>
  <c r="AF185" i="3" s="1"/>
  <c r="AB121" i="3"/>
  <c r="AF121" i="3" s="1"/>
  <c r="AB57" i="3"/>
  <c r="AF57" i="3" s="1"/>
  <c r="AJ233" i="3"/>
  <c r="AJ169" i="3"/>
  <c r="AJ105" i="3"/>
  <c r="AJ41" i="3"/>
  <c r="AC204" i="3"/>
  <c r="AG204" i="3" s="1"/>
  <c r="AC101" i="3"/>
  <c r="AG101" i="3" s="1"/>
  <c r="AB246" i="3"/>
  <c r="AF246" i="3" s="1"/>
  <c r="AB182" i="3"/>
  <c r="AF182" i="3" s="1"/>
  <c r="AB118" i="3"/>
  <c r="AF118" i="3" s="1"/>
  <c r="AB54" i="3"/>
  <c r="AF54" i="3" s="1"/>
  <c r="AJ230" i="3"/>
  <c r="AJ166" i="3"/>
  <c r="AJ102" i="3"/>
  <c r="AJ38" i="3"/>
  <c r="AC189" i="3"/>
  <c r="AG189" i="3" s="1"/>
  <c r="AC88" i="3"/>
  <c r="AG88" i="3" s="1"/>
  <c r="AH88" i="3" s="1"/>
  <c r="AI88" i="3" s="1"/>
  <c r="AK88" i="3" s="1"/>
  <c r="AX88" i="3" s="1"/>
  <c r="AB237" i="3"/>
  <c r="AF237" i="3" s="1"/>
  <c r="AC41" i="3"/>
  <c r="AG41" i="3" s="1"/>
  <c r="AB133" i="3"/>
  <c r="AF133" i="3" s="1"/>
  <c r="AJ245" i="3"/>
  <c r="AJ117" i="3"/>
  <c r="AC168" i="3"/>
  <c r="AG168" i="3" s="1"/>
  <c r="AB15" i="3"/>
  <c r="AF15" i="3" s="1"/>
  <c r="AB240" i="3"/>
  <c r="AF240" i="3" s="1"/>
  <c r="AJ93" i="3"/>
  <c r="AJ167" i="3"/>
  <c r="AC73" i="3"/>
  <c r="AG73" i="3" s="1"/>
  <c r="AB148" i="3"/>
  <c r="AF148" i="3" s="1"/>
  <c r="AB20" i="3"/>
  <c r="AF20" i="3" s="1"/>
  <c r="N63" i="4"/>
  <c r="N85" i="4"/>
  <c r="N104" i="4"/>
  <c r="N73" i="4"/>
  <c r="AC239" i="3"/>
  <c r="AG239" i="3" s="1"/>
  <c r="AC214" i="3"/>
  <c r="AG214" i="3" s="1"/>
  <c r="AC187" i="3"/>
  <c r="AG187" i="3" s="1"/>
  <c r="AC122" i="3"/>
  <c r="AG122" i="3" s="1"/>
  <c r="AB67" i="3"/>
  <c r="AF67" i="3" s="1"/>
  <c r="AJ51" i="3"/>
  <c r="AB186" i="3"/>
  <c r="AF186" i="3" s="1"/>
  <c r="AJ170" i="3"/>
  <c r="AC93" i="3"/>
  <c r="AG93" i="3" s="1"/>
  <c r="AB49" i="3"/>
  <c r="AF49" i="3" s="1"/>
  <c r="AJ33" i="3"/>
  <c r="AB238" i="3"/>
  <c r="AF238" i="3" s="1"/>
  <c r="AB70" i="3"/>
  <c r="AF70" i="3" s="1"/>
  <c r="AJ126" i="3"/>
  <c r="AC177" i="3"/>
  <c r="AG177" i="3" s="1"/>
  <c r="AH177" i="3" s="1"/>
  <c r="AI177" i="3" s="1"/>
  <c r="AC112" i="3"/>
  <c r="AG112" i="3" s="1"/>
  <c r="AJ165" i="3"/>
  <c r="AJ207" i="3"/>
  <c r="AB55" i="3"/>
  <c r="AF55" i="3" s="1"/>
  <c r="AB68" i="3"/>
  <c r="AF68" i="3" s="1"/>
  <c r="AJ36" i="3"/>
  <c r="AC232" i="3"/>
  <c r="AG232" i="3" s="1"/>
  <c r="AH232" i="3" s="1"/>
  <c r="AI232" i="3" s="1"/>
  <c r="AB71" i="3"/>
  <c r="AF71" i="3" s="1"/>
  <c r="AB176" i="3"/>
  <c r="AF176" i="3" s="1"/>
  <c r="AJ160" i="3"/>
  <c r="AJ63" i="3"/>
  <c r="AB232" i="3"/>
  <c r="AF232" i="3" s="1"/>
  <c r="AB220" i="3"/>
  <c r="AF220" i="3" s="1"/>
  <c r="AJ204" i="3"/>
  <c r="AC117" i="3"/>
  <c r="AG117" i="3" s="1"/>
  <c r="AB40" i="3"/>
  <c r="AF40" i="3" s="1"/>
  <c r="AJ24" i="3"/>
  <c r="N32" i="4"/>
  <c r="AC83" i="3"/>
  <c r="AG83" i="3" s="1"/>
  <c r="AC146" i="3"/>
  <c r="AG146" i="3" s="1"/>
  <c r="AB82" i="3"/>
  <c r="AF82" i="3" s="1"/>
  <c r="AJ185" i="3"/>
  <c r="AC140" i="3"/>
  <c r="AG140" i="3" s="1"/>
  <c r="AH140" i="3" s="1"/>
  <c r="AI140" i="3" s="1"/>
  <c r="AB174" i="3"/>
  <c r="AF174" i="3" s="1"/>
  <c r="AJ62" i="3"/>
  <c r="AB165" i="3"/>
  <c r="AF165" i="3" s="1"/>
  <c r="AJ37" i="3"/>
  <c r="AC141" i="3"/>
  <c r="AG141" i="3" s="1"/>
  <c r="AB159" i="3"/>
  <c r="AF159" i="3" s="1"/>
  <c r="AJ221" i="3"/>
  <c r="AB64" i="3"/>
  <c r="AF64" i="3" s="1"/>
  <c r="AJ48" i="3"/>
  <c r="AJ7" i="3"/>
  <c r="AJ92" i="3"/>
  <c r="AB184" i="3"/>
  <c r="AF184" i="3" s="1"/>
  <c r="AB23" i="3"/>
  <c r="AF23" i="3" s="1"/>
  <c r="N70" i="4"/>
  <c r="N124" i="4"/>
  <c r="N139" i="4"/>
  <c r="AC111" i="3"/>
  <c r="AG111" i="3" s="1"/>
  <c r="AC86" i="3"/>
  <c r="AG86" i="3" s="1"/>
  <c r="AB195" i="3"/>
  <c r="AF195" i="3" s="1"/>
  <c r="AJ179" i="3"/>
  <c r="AC108" i="3"/>
  <c r="AG108" i="3" s="1"/>
  <c r="AB177" i="3"/>
  <c r="AF177" i="3" s="1"/>
  <c r="AJ161" i="3"/>
  <c r="AJ222" i="3"/>
  <c r="AB117" i="3"/>
  <c r="AF117" i="3" s="1"/>
  <c r="AH117" i="3" s="1"/>
  <c r="AI117" i="3" s="1"/>
  <c r="AK117" i="3" s="1"/>
  <c r="AX117" i="3" s="1"/>
  <c r="AC40" i="3"/>
  <c r="AG40" i="3" s="1"/>
  <c r="AJ173" i="3"/>
  <c r="AJ32" i="3"/>
  <c r="AC226" i="3"/>
  <c r="AG226" i="3" s="1"/>
  <c r="AB92" i="3"/>
  <c r="AF92" i="3" s="1"/>
  <c r="AH92" i="3" s="1"/>
  <c r="AI92" i="3" s="1"/>
  <c r="AB168" i="3"/>
  <c r="AF168" i="3" s="1"/>
  <c r="AJ199" i="3"/>
  <c r="N23" i="4"/>
  <c r="N45" i="4"/>
  <c r="N40" i="4"/>
  <c r="N75" i="4"/>
  <c r="AC199" i="3"/>
  <c r="AG199" i="3" s="1"/>
  <c r="AC174" i="3"/>
  <c r="AG174" i="3" s="1"/>
  <c r="AC147" i="3"/>
  <c r="AG147" i="3" s="1"/>
  <c r="AC58" i="3"/>
  <c r="AG58" i="3" s="1"/>
  <c r="AB27" i="3"/>
  <c r="AF27" i="3" s="1"/>
  <c r="AJ11" i="3"/>
  <c r="AB146" i="3"/>
  <c r="AF146" i="3" s="1"/>
  <c r="AJ130" i="3"/>
  <c r="AC29" i="3"/>
  <c r="AG29" i="3" s="1"/>
  <c r="AB9" i="3"/>
  <c r="AF9" i="3" s="1"/>
  <c r="AC229" i="3"/>
  <c r="AG229" i="3" s="1"/>
  <c r="AB206" i="3"/>
  <c r="AF206" i="3" s="1"/>
  <c r="AB46" i="3"/>
  <c r="AF46" i="3" s="1"/>
  <c r="AJ118" i="3"/>
  <c r="AC125" i="3"/>
  <c r="AG125" i="3" s="1"/>
  <c r="AH125" i="3" s="1"/>
  <c r="AI125" i="3" s="1"/>
  <c r="AC12" i="3"/>
  <c r="AG12" i="3" s="1"/>
  <c r="AJ149" i="3"/>
  <c r="AJ31" i="3"/>
  <c r="AJ103" i="3"/>
  <c r="AB52" i="3"/>
  <c r="AF52" i="3" s="1"/>
  <c r="AC201" i="3"/>
  <c r="AG201" i="3" s="1"/>
  <c r="AB221" i="3"/>
  <c r="AF221" i="3" s="1"/>
  <c r="AJ183" i="3"/>
  <c r="AB144" i="3"/>
  <c r="AF144" i="3" s="1"/>
  <c r="AJ128" i="3"/>
  <c r="AC194" i="3"/>
  <c r="AG194" i="3" s="1"/>
  <c r="AB103" i="3"/>
  <c r="AF103" i="3" s="1"/>
  <c r="AB188" i="3"/>
  <c r="AF188" i="3" s="1"/>
  <c r="AH188" i="3" s="1"/>
  <c r="AI188" i="3" s="1"/>
  <c r="AJ172" i="3"/>
  <c r="AC52" i="3"/>
  <c r="AG52" i="3" s="1"/>
  <c r="AB8" i="3"/>
  <c r="AF8" i="3" s="1"/>
  <c r="AC181" i="3"/>
  <c r="AG181" i="3" s="1"/>
  <c r="N92" i="4"/>
  <c r="AC110" i="3"/>
  <c r="AG110" i="3" s="1"/>
  <c r="AJ203" i="3"/>
  <c r="AJ66" i="3"/>
  <c r="N56" i="4"/>
  <c r="AB58" i="3"/>
  <c r="AF58" i="3" s="1"/>
  <c r="AC128" i="3"/>
  <c r="AG128" i="3" s="1"/>
  <c r="AJ54" i="3"/>
  <c r="AJ21" i="3"/>
  <c r="AJ164" i="3"/>
  <c r="AC137" i="3"/>
  <c r="AG137" i="3" s="1"/>
  <c r="AB61" i="3"/>
  <c r="AF61" i="3" s="1"/>
  <c r="AJ76" i="3"/>
  <c r="AJ152" i="3"/>
  <c r="N134" i="4"/>
  <c r="N21" i="4"/>
  <c r="AB6" i="3"/>
  <c r="AF6" i="3" s="1"/>
  <c r="N99" i="4"/>
  <c r="AC175" i="3"/>
  <c r="AG175" i="3" s="1"/>
  <c r="AC150" i="3"/>
  <c r="AG150" i="3" s="1"/>
  <c r="AH150" i="3" s="1"/>
  <c r="AI150" i="3" s="1"/>
  <c r="AK150" i="3" s="1"/>
  <c r="AX150" i="3" s="1"/>
  <c r="AC123" i="3"/>
  <c r="AG123" i="3" s="1"/>
  <c r="AH123" i="3" s="1"/>
  <c r="AI123" i="3" s="1"/>
  <c r="AC20" i="3"/>
  <c r="AG20" i="3" s="1"/>
  <c r="AJ243" i="3"/>
  <c r="AC210" i="3"/>
  <c r="AG210" i="3" s="1"/>
  <c r="AB122" i="3"/>
  <c r="AF122" i="3" s="1"/>
  <c r="AJ106" i="3"/>
  <c r="AB241" i="3"/>
  <c r="AF241" i="3" s="1"/>
  <c r="AJ225" i="3"/>
  <c r="AC192" i="3"/>
  <c r="AG192" i="3" s="1"/>
  <c r="AH192" i="3" s="1"/>
  <c r="AI192" i="3" s="1"/>
  <c r="AB198" i="3"/>
  <c r="AF198" i="3" s="1"/>
  <c r="AB14" i="3"/>
  <c r="AF14" i="3" s="1"/>
  <c r="AJ94" i="3"/>
  <c r="AC113" i="3"/>
  <c r="AG113" i="3" s="1"/>
  <c r="AB181" i="3"/>
  <c r="AF181" i="3" s="1"/>
  <c r="AJ101" i="3"/>
  <c r="AC162" i="3"/>
  <c r="AG162" i="3" s="1"/>
  <c r="AH162" i="3" s="1"/>
  <c r="AI162" i="3" s="1"/>
  <c r="AC176" i="3"/>
  <c r="AG176" i="3" s="1"/>
  <c r="AJ244" i="3"/>
  <c r="AC130" i="3"/>
  <c r="AG130" i="3" s="1"/>
  <c r="AB173" i="3"/>
  <c r="AF173" i="3" s="1"/>
  <c r="AJ119" i="3"/>
  <c r="AB128" i="3"/>
  <c r="AF128" i="3" s="1"/>
  <c r="AJ112" i="3"/>
  <c r="AC129" i="3"/>
  <c r="AG129" i="3" s="1"/>
  <c r="AB39" i="3"/>
  <c r="AF39" i="3" s="1"/>
  <c r="AB172" i="3"/>
  <c r="AF172" i="3" s="1"/>
  <c r="AJ156" i="3"/>
  <c r="AC16" i="3"/>
  <c r="AG16" i="3" s="1"/>
  <c r="AJ232" i="3"/>
  <c r="AC80" i="3"/>
  <c r="AG80" i="3" s="1"/>
  <c r="N94" i="4"/>
  <c r="N48" i="4"/>
  <c r="AC135" i="3"/>
  <c r="AG135" i="3" s="1"/>
  <c r="AH135" i="3" s="1"/>
  <c r="AI135" i="3" s="1"/>
  <c r="AB219" i="3"/>
  <c r="AF219" i="3" s="1"/>
  <c r="AB201" i="3"/>
  <c r="AF201" i="3" s="1"/>
  <c r="AJ246" i="3"/>
  <c r="AC74" i="3"/>
  <c r="AG74" i="3" s="1"/>
  <c r="AB189" i="3"/>
  <c r="AF189" i="3" s="1"/>
  <c r="AJ180" i="3"/>
  <c r="AC169" i="3"/>
  <c r="AG169" i="3" s="1"/>
  <c r="AB109" i="3"/>
  <c r="AF109" i="3" s="1"/>
  <c r="AB108" i="3"/>
  <c r="AF108" i="3" s="1"/>
  <c r="AH108" i="3" s="1"/>
  <c r="AI108" i="3" s="1"/>
  <c r="AJ168" i="3"/>
  <c r="AC59" i="3"/>
  <c r="AG59" i="3" s="1"/>
  <c r="AJ42" i="3"/>
  <c r="AB142" i="3"/>
  <c r="AF142" i="3" s="1"/>
  <c r="AC24" i="3"/>
  <c r="AG24" i="3" s="1"/>
  <c r="AJ237" i="3"/>
  <c r="AB127" i="3"/>
  <c r="AF127" i="3" s="1"/>
  <c r="AB48" i="3"/>
  <c r="AF48" i="3" s="1"/>
  <c r="N30" i="4"/>
  <c r="N116" i="4"/>
  <c r="N24" i="4"/>
  <c r="N49" i="4"/>
  <c r="AC71" i="3"/>
  <c r="AG71" i="3" s="1"/>
  <c r="AC46" i="3"/>
  <c r="AG46" i="3" s="1"/>
  <c r="AC19" i="3"/>
  <c r="AG19" i="3" s="1"/>
  <c r="AB155" i="3"/>
  <c r="AF155" i="3" s="1"/>
  <c r="AJ139" i="3"/>
  <c r="AC44" i="3"/>
  <c r="AG44" i="3" s="1"/>
  <c r="AB18" i="3"/>
  <c r="AF18" i="3" s="1"/>
  <c r="AC234" i="3"/>
  <c r="AG234" i="3" s="1"/>
  <c r="AB137" i="3"/>
  <c r="AF137" i="3" s="1"/>
  <c r="AJ121" i="3"/>
  <c r="AC89" i="3"/>
  <c r="AG89" i="3" s="1"/>
  <c r="AH89" i="3" s="1"/>
  <c r="AI89" i="3" s="1"/>
  <c r="AB134" i="3"/>
  <c r="AF134" i="3" s="1"/>
  <c r="AJ190" i="3"/>
  <c r="AJ30" i="3"/>
  <c r="AC13" i="3"/>
  <c r="AG13" i="3" s="1"/>
  <c r="AB53" i="3"/>
  <c r="AF53" i="3" s="1"/>
  <c r="AC98" i="3"/>
  <c r="AG98" i="3" s="1"/>
  <c r="AJ189" i="3"/>
  <c r="AB196" i="3"/>
  <c r="AF196" i="3" s="1"/>
  <c r="AJ132" i="3"/>
  <c r="AB47" i="3"/>
  <c r="AF47" i="3" s="1"/>
  <c r="AJ77" i="3"/>
  <c r="AC66" i="3"/>
  <c r="AG66" i="3" s="1"/>
  <c r="AB16" i="3"/>
  <c r="AF16" i="3" s="1"/>
  <c r="AB223" i="3"/>
  <c r="AF223" i="3" s="1"/>
  <c r="AJ205" i="3"/>
  <c r="AC156" i="3"/>
  <c r="AG156" i="3" s="1"/>
  <c r="AB60" i="3"/>
  <c r="AF60" i="3" s="1"/>
  <c r="AJ44" i="3"/>
  <c r="AB136" i="3"/>
  <c r="AF136" i="3" s="1"/>
  <c r="AJ120" i="3"/>
  <c r="AJ87" i="3"/>
  <c r="N127" i="4"/>
  <c r="N6" i="4"/>
  <c r="N80" i="4"/>
  <c r="N97" i="4"/>
  <c r="N83" i="4"/>
  <c r="AC47" i="3"/>
  <c r="AG47" i="3" s="1"/>
  <c r="AC22" i="3"/>
  <c r="AG22" i="3" s="1"/>
  <c r="AC225" i="3"/>
  <c r="AG225" i="3" s="1"/>
  <c r="AH225" i="3" s="1"/>
  <c r="AI225" i="3" s="1"/>
  <c r="AB131" i="3"/>
  <c r="AF131" i="3" s="1"/>
  <c r="AJ115" i="3"/>
  <c r="AC9" i="3"/>
  <c r="AG9" i="3" s="1"/>
  <c r="AH9" i="3" s="1"/>
  <c r="AI9" i="3" s="1"/>
  <c r="AK9" i="3" s="1"/>
  <c r="AX9" i="3" s="1"/>
  <c r="AJ234" i="3"/>
  <c r="AC196" i="3"/>
  <c r="AG196" i="3" s="1"/>
  <c r="AB113" i="3"/>
  <c r="AF113" i="3" s="1"/>
  <c r="AJ97" i="3"/>
  <c r="AC37" i="3"/>
  <c r="AG37" i="3" s="1"/>
  <c r="AB110" i="3"/>
  <c r="AF110" i="3" s="1"/>
  <c r="AJ182" i="3"/>
  <c r="AC228" i="3"/>
  <c r="AG228" i="3" s="1"/>
  <c r="AB229" i="3"/>
  <c r="AF229" i="3" s="1"/>
  <c r="AB37" i="3"/>
  <c r="AF37" i="3" s="1"/>
  <c r="AB143" i="3"/>
  <c r="AF143" i="3" s="1"/>
  <c r="AJ45" i="3"/>
  <c r="AB180" i="3"/>
  <c r="AF180" i="3" s="1"/>
  <c r="AJ116" i="3"/>
  <c r="AJ239" i="3"/>
  <c r="AJ29" i="3"/>
  <c r="AC34" i="3"/>
  <c r="AG34" i="3" s="1"/>
  <c r="AH34" i="3" s="1"/>
  <c r="AI34" i="3" s="1"/>
  <c r="AJ240" i="3"/>
  <c r="AB95" i="3"/>
  <c r="AF95" i="3" s="1"/>
  <c r="AJ157" i="3"/>
  <c r="AC124" i="3"/>
  <c r="AG124" i="3" s="1"/>
  <c r="AB44" i="3"/>
  <c r="AF44" i="3" s="1"/>
  <c r="AJ28" i="3"/>
  <c r="AB120" i="3"/>
  <c r="AF120" i="3" s="1"/>
  <c r="AJ104" i="3"/>
  <c r="AJ23" i="3"/>
  <c r="N87" i="4"/>
  <c r="N109" i="4"/>
  <c r="N16" i="4"/>
  <c r="N136" i="4"/>
  <c r="N36" i="4"/>
  <c r="AC238" i="3"/>
  <c r="AG238" i="3" s="1"/>
  <c r="AH238" i="3" s="1"/>
  <c r="AI238" i="3" s="1"/>
  <c r="AC211" i="3"/>
  <c r="AG211" i="3" s="1"/>
  <c r="AC161" i="3"/>
  <c r="AG161" i="3" s="1"/>
  <c r="AB91" i="3"/>
  <c r="AF91" i="3" s="1"/>
  <c r="AJ75" i="3"/>
  <c r="AB210" i="3"/>
  <c r="AF210" i="3" s="1"/>
  <c r="AJ194" i="3"/>
  <c r="AC132" i="3"/>
  <c r="AG132" i="3" s="1"/>
  <c r="AB73" i="3"/>
  <c r="AF73" i="3" s="1"/>
  <c r="AJ57" i="3"/>
  <c r="AC25" i="3"/>
  <c r="AG25" i="3" s="1"/>
  <c r="AB78" i="3"/>
  <c r="AF78" i="3" s="1"/>
  <c r="AJ158" i="3"/>
  <c r="AC216" i="3"/>
  <c r="AG216" i="3" s="1"/>
  <c r="AC144" i="3"/>
  <c r="AG144" i="3" s="1"/>
  <c r="AJ229" i="3"/>
  <c r="AB111" i="3"/>
  <c r="AF111" i="3" s="1"/>
  <c r="AB119" i="3"/>
  <c r="AF119" i="3" s="1"/>
  <c r="AB132" i="3"/>
  <c r="AF132" i="3" s="1"/>
  <c r="AJ52" i="3"/>
  <c r="AJ47" i="3"/>
  <c r="AB135" i="3"/>
  <c r="AF135" i="3" s="1"/>
  <c r="AB192" i="3"/>
  <c r="AF192" i="3" s="1"/>
  <c r="AJ176" i="3"/>
  <c r="AJ111" i="3"/>
  <c r="AC116" i="3"/>
  <c r="AG116" i="3" s="1"/>
  <c r="AB239" i="3"/>
  <c r="AF239" i="3" s="1"/>
  <c r="AJ220" i="3"/>
  <c r="AC154" i="3"/>
  <c r="AG154" i="3" s="1"/>
  <c r="AB56" i="3"/>
  <c r="AF56" i="3" s="1"/>
  <c r="AJ40" i="3"/>
  <c r="P94" i="2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AF17" i="2" s="1"/>
  <c r="P70" i="2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AF13" i="2" s="1"/>
  <c r="P7" i="2"/>
  <c r="AF7" i="2" s="1"/>
  <c r="P36" i="2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AF8" i="2" s="1"/>
  <c r="O141" i="2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O205" i="2" s="1"/>
  <c r="O206" i="2" s="1"/>
  <c r="O207" i="2" s="1"/>
  <c r="O208" i="2" s="1"/>
  <c r="O209" i="2" s="1"/>
  <c r="O210" i="2" s="1"/>
  <c r="O211" i="2" s="1"/>
  <c r="O212" i="2" s="1"/>
  <c r="O213" i="2" s="1"/>
  <c r="O214" i="2" s="1"/>
  <c r="O215" i="2" s="1"/>
  <c r="O216" i="2" s="1"/>
  <c r="O217" i="2" s="1"/>
  <c r="O218" i="2" s="1"/>
  <c r="O219" i="2" s="1"/>
  <c r="O220" i="2" s="1"/>
  <c r="O221" i="2" s="1"/>
  <c r="O222" i="2" s="1"/>
  <c r="O223" i="2" s="1"/>
  <c r="AE19" i="2" s="1"/>
  <c r="P144" i="2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AF19" i="2" s="1"/>
  <c r="P82" i="2"/>
  <c r="AF14" i="2" s="1"/>
  <c r="P8" i="2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AF9" i="2" s="1"/>
  <c r="P83" i="2"/>
  <c r="AF15" i="2" s="1"/>
  <c r="O49" i="2"/>
  <c r="AE10" i="2" s="1"/>
  <c r="O139" i="2"/>
  <c r="AE18" i="2" s="1"/>
  <c r="AH222" i="1"/>
  <c r="P49" i="2"/>
  <c r="AF10" i="2" s="1"/>
  <c r="P50" i="2"/>
  <c r="AF11" i="2" s="1"/>
  <c r="O84" i="2"/>
  <c r="O85" i="2" s="1"/>
  <c r="O86" i="2" s="1"/>
  <c r="O87" i="2" s="1"/>
  <c r="O88" i="2" s="1"/>
  <c r="O89" i="2" s="1"/>
  <c r="O90" i="2" s="1"/>
  <c r="O91" i="2" s="1"/>
  <c r="O92" i="2" s="1"/>
  <c r="O93" i="2" s="1"/>
  <c r="AE16" i="2" s="1"/>
  <c r="P84" i="2"/>
  <c r="P85" i="2" s="1"/>
  <c r="P86" i="2" s="1"/>
  <c r="P87" i="2" s="1"/>
  <c r="P88" i="2" s="1"/>
  <c r="P89" i="2" s="1"/>
  <c r="P90" i="2" s="1"/>
  <c r="P91" i="2" s="1"/>
  <c r="P92" i="2" s="1"/>
  <c r="P93" i="2" s="1"/>
  <c r="AF16" i="2" s="1"/>
  <c r="O7" i="2"/>
  <c r="AE7" i="2" s="1"/>
  <c r="O36" i="2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AE8" i="2" s="1"/>
  <c r="O8" i="2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AE9" i="2" s="1"/>
  <c r="O6" i="2"/>
  <c r="AE6" i="2" s="1"/>
  <c r="P51" i="2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AF12" i="2" s="1"/>
  <c r="O51" i="2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AE12" i="2" s="1"/>
  <c r="O83" i="2"/>
  <c r="AE15" i="2" s="1"/>
  <c r="O94" i="2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AE17" i="2" s="1"/>
  <c r="AG17" i="2" s="1"/>
  <c r="O70" i="2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AE13" i="2" s="1"/>
  <c r="O5" i="2"/>
  <c r="AE5" i="2" s="1"/>
  <c r="P139" i="2"/>
  <c r="AF18" i="2" s="1"/>
  <c r="O50" i="2"/>
  <c r="AE11" i="2" s="1"/>
  <c r="AG11" i="2" s="1"/>
  <c r="P5" i="2"/>
  <c r="AF5" i="2" s="1"/>
  <c r="O82" i="2"/>
  <c r="AE14" i="2" s="1"/>
  <c r="P6" i="2"/>
  <c r="AF6" i="2" s="1"/>
  <c r="AG10" i="2" l="1"/>
  <c r="AY65" i="3"/>
  <c r="AZ65" i="3" s="1"/>
  <c r="AY150" i="3"/>
  <c r="AZ150" i="3" s="1"/>
  <c r="AY9" i="3"/>
  <c r="AZ9" i="3" s="1"/>
  <c r="BA9" i="3"/>
  <c r="AY88" i="3"/>
  <c r="AZ88" i="3" s="1"/>
  <c r="BA88" i="3"/>
  <c r="AY242" i="3"/>
  <c r="AZ242" i="3" s="1"/>
  <c r="BA242" i="3" s="1"/>
  <c r="AY97" i="3"/>
  <c r="AZ97" i="3" s="1"/>
  <c r="AY117" i="3"/>
  <c r="AZ117" i="3" s="1"/>
  <c r="BA117" i="3"/>
  <c r="AY208" i="3"/>
  <c r="AZ208" i="3" s="1"/>
  <c r="AH211" i="3"/>
  <c r="AI211" i="3" s="1"/>
  <c r="AK108" i="3"/>
  <c r="AX108" i="3" s="1"/>
  <c r="AY108" i="3" s="1"/>
  <c r="AZ108" i="3" s="1"/>
  <c r="BA108" i="3" s="1"/>
  <c r="AH112" i="3"/>
  <c r="AI112" i="3" s="1"/>
  <c r="AK112" i="3" s="1"/>
  <c r="M36" i="4" s="1"/>
  <c r="AH154" i="3"/>
  <c r="AI154" i="3" s="1"/>
  <c r="AK154" i="3" s="1"/>
  <c r="AX154" i="3" s="1"/>
  <c r="AH106" i="3"/>
  <c r="AI106" i="3" s="1"/>
  <c r="AK106" i="3" s="1"/>
  <c r="AX106" i="3" s="1"/>
  <c r="AH59" i="3"/>
  <c r="AI59" i="3" s="1"/>
  <c r="AK59" i="3" s="1"/>
  <c r="AX59" i="3" s="1"/>
  <c r="AY59" i="3" s="1"/>
  <c r="AZ59" i="3" s="1"/>
  <c r="BA59" i="3" s="1"/>
  <c r="AH214" i="3"/>
  <c r="AI214" i="3" s="1"/>
  <c r="AH165" i="3"/>
  <c r="AI165" i="3" s="1"/>
  <c r="AK165" i="3" s="1"/>
  <c r="AX165" i="3" s="1"/>
  <c r="AK232" i="3"/>
  <c r="M98" i="4" s="1"/>
  <c r="AK100" i="3"/>
  <c r="AX100" i="3" s="1"/>
  <c r="AY100" i="3" s="1"/>
  <c r="AZ100" i="3" s="1"/>
  <c r="BA100" i="3" s="1"/>
  <c r="AH51" i="3"/>
  <c r="AI51" i="3" s="1"/>
  <c r="AK51" i="3" s="1"/>
  <c r="AX51" i="3" s="1"/>
  <c r="AY51" i="3" s="1"/>
  <c r="AH101" i="3"/>
  <c r="AI101" i="3" s="1"/>
  <c r="AK101" i="3" s="1"/>
  <c r="M19" i="4" s="1"/>
  <c r="AH55" i="3"/>
  <c r="AI55" i="3" s="1"/>
  <c r="AK55" i="3" s="1"/>
  <c r="AX55" i="3" s="1"/>
  <c r="AY55" i="3" s="1"/>
  <c r="AZ55" i="3" s="1"/>
  <c r="BA55" i="3" s="1"/>
  <c r="AK149" i="3"/>
  <c r="AX149" i="3" s="1"/>
  <c r="AH29" i="3"/>
  <c r="AI29" i="3" s="1"/>
  <c r="AK29" i="3" s="1"/>
  <c r="AX29" i="3" s="1"/>
  <c r="AH151" i="3"/>
  <c r="AI151" i="3" s="1"/>
  <c r="AK151" i="3" s="1"/>
  <c r="AX151" i="3" s="1"/>
  <c r="AH130" i="3"/>
  <c r="AI130" i="3" s="1"/>
  <c r="AH47" i="3"/>
  <c r="AI47" i="3" s="1"/>
  <c r="AK47" i="3" s="1"/>
  <c r="M126" i="4" s="1"/>
  <c r="AH175" i="3"/>
  <c r="AI175" i="3" s="1"/>
  <c r="AK175" i="3" s="1"/>
  <c r="AX175" i="3" s="1"/>
  <c r="AH53" i="3"/>
  <c r="AI53" i="3" s="1"/>
  <c r="AK53" i="3" s="1"/>
  <c r="AX53" i="3" s="1"/>
  <c r="AH194" i="3"/>
  <c r="AI194" i="3" s="1"/>
  <c r="AK194" i="3" s="1"/>
  <c r="AX194" i="3" s="1"/>
  <c r="AH113" i="3"/>
  <c r="AI113" i="3" s="1"/>
  <c r="AK113" i="3" s="1"/>
  <c r="AX113" i="3" s="1"/>
  <c r="AK214" i="3"/>
  <c r="AX214" i="3" s="1"/>
  <c r="AY214" i="3" s="1"/>
  <c r="AZ214" i="3" s="1"/>
  <c r="BA214" i="3" s="1"/>
  <c r="AH153" i="3"/>
  <c r="AI153" i="3" s="1"/>
  <c r="AK153" i="3" s="1"/>
  <c r="AX153" i="3" s="1"/>
  <c r="AH19" i="3"/>
  <c r="AI19" i="3" s="1"/>
  <c r="AK19" i="3" s="1"/>
  <c r="M88" i="4" s="1"/>
  <c r="AH58" i="3"/>
  <c r="AI58" i="3" s="1"/>
  <c r="AK58" i="3" s="1"/>
  <c r="AX58" i="3" s="1"/>
  <c r="AH216" i="3"/>
  <c r="AI216" i="3" s="1"/>
  <c r="AK216" i="3" s="1"/>
  <c r="M33" i="4" s="1"/>
  <c r="AH204" i="3"/>
  <c r="AI204" i="3" s="1"/>
  <c r="AK204" i="3" s="1"/>
  <c r="M40" i="4" s="1"/>
  <c r="AH166" i="3"/>
  <c r="AI166" i="3" s="1"/>
  <c r="AK166" i="3" s="1"/>
  <c r="AX166" i="3" s="1"/>
  <c r="AY166" i="3" s="1"/>
  <c r="AZ166" i="3" s="1"/>
  <c r="BA166" i="3" s="1"/>
  <c r="AH145" i="3"/>
  <c r="AI145" i="3" s="1"/>
  <c r="AK145" i="3" s="1"/>
  <c r="AX145" i="3" s="1"/>
  <c r="AH212" i="3"/>
  <c r="AI212" i="3" s="1"/>
  <c r="AK212" i="3" s="1"/>
  <c r="AX212" i="3" s="1"/>
  <c r="AH31" i="3"/>
  <c r="AI31" i="3" s="1"/>
  <c r="AK31" i="3" s="1"/>
  <c r="AX31" i="3" s="1"/>
  <c r="AH66" i="3"/>
  <c r="AI66" i="3" s="1"/>
  <c r="AH13" i="3"/>
  <c r="AI13" i="3" s="1"/>
  <c r="AK13" i="3" s="1"/>
  <c r="M123" i="4" s="1"/>
  <c r="AH226" i="3"/>
  <c r="AI226" i="3" s="1"/>
  <c r="AK226" i="3" s="1"/>
  <c r="AX226" i="3" s="1"/>
  <c r="AH42" i="3"/>
  <c r="AI42" i="3" s="1"/>
  <c r="AK42" i="3" s="1"/>
  <c r="M5" i="4" s="1"/>
  <c r="AH176" i="3"/>
  <c r="AI176" i="3" s="1"/>
  <c r="AK176" i="3" s="1"/>
  <c r="AX176" i="3" s="1"/>
  <c r="AK62" i="3"/>
  <c r="AX62" i="3" s="1"/>
  <c r="AH61" i="3"/>
  <c r="AI61" i="3" s="1"/>
  <c r="AK61" i="3" s="1"/>
  <c r="AX61" i="3" s="1"/>
  <c r="AH44" i="3"/>
  <c r="AI44" i="3" s="1"/>
  <c r="AK44" i="3" s="1"/>
  <c r="AX44" i="3" s="1"/>
  <c r="AY44" i="3" s="1"/>
  <c r="AZ44" i="3" s="1"/>
  <c r="BA44" i="3" s="1"/>
  <c r="AH16" i="3"/>
  <c r="AI16" i="3" s="1"/>
  <c r="AK16" i="3" s="1"/>
  <c r="AX16" i="3" s="1"/>
  <c r="AH210" i="3"/>
  <c r="AI210" i="3" s="1"/>
  <c r="AK210" i="3" s="1"/>
  <c r="AX210" i="3" s="1"/>
  <c r="AH181" i="3"/>
  <c r="AI181" i="3" s="1"/>
  <c r="AK181" i="3" s="1"/>
  <c r="AX181" i="3" s="1"/>
  <c r="AY181" i="3" s="1"/>
  <c r="AZ181" i="3" s="1"/>
  <c r="BA181" i="3" s="1"/>
  <c r="AH12" i="3"/>
  <c r="AI12" i="3" s="1"/>
  <c r="AK12" i="3" s="1"/>
  <c r="AX12" i="3" s="1"/>
  <c r="AY12" i="3" s="1"/>
  <c r="AZ12" i="3" s="1"/>
  <c r="BA12" i="3" s="1"/>
  <c r="AH83" i="3"/>
  <c r="AI83" i="3" s="1"/>
  <c r="AK83" i="3" s="1"/>
  <c r="AX83" i="3" s="1"/>
  <c r="AY83" i="3" s="1"/>
  <c r="AZ83" i="3" s="1"/>
  <c r="BA83" i="3" s="1"/>
  <c r="AH73" i="3"/>
  <c r="AI73" i="3" s="1"/>
  <c r="AK73" i="3" s="1"/>
  <c r="AX73" i="3" s="1"/>
  <c r="AY73" i="3" s="1"/>
  <c r="AZ73" i="3" s="1"/>
  <c r="BA73" i="3" s="1"/>
  <c r="AH133" i="3"/>
  <c r="AI133" i="3" s="1"/>
  <c r="AK133" i="3" s="1"/>
  <c r="AX133" i="3" s="1"/>
  <c r="AK105" i="3"/>
  <c r="AX105" i="3" s="1"/>
  <c r="AH209" i="3"/>
  <c r="AI209" i="3" s="1"/>
  <c r="AK209" i="3" s="1"/>
  <c r="AX209" i="3" s="1"/>
  <c r="AH18" i="3"/>
  <c r="AI18" i="3" s="1"/>
  <c r="AK18" i="3" s="1"/>
  <c r="M7" i="4" s="1"/>
  <c r="AH202" i="3"/>
  <c r="AI202" i="3" s="1"/>
  <c r="AK202" i="3" s="1"/>
  <c r="AX202" i="3" s="1"/>
  <c r="AH14" i="3"/>
  <c r="AI14" i="3" s="1"/>
  <c r="AK14" i="3" s="1"/>
  <c r="AX14" i="3" s="1"/>
  <c r="AY14" i="3" s="1"/>
  <c r="AZ14" i="3" s="1"/>
  <c r="BA14" i="3" s="1"/>
  <c r="AH11" i="3"/>
  <c r="AI11" i="3" s="1"/>
  <c r="AK11" i="3" s="1"/>
  <c r="AX11" i="3" s="1"/>
  <c r="AY11" i="3" s="1"/>
  <c r="AZ11" i="3" s="1"/>
  <c r="BA11" i="3" s="1"/>
  <c r="AH118" i="3"/>
  <c r="AI118" i="3" s="1"/>
  <c r="AK118" i="3" s="1"/>
  <c r="AX118" i="3" s="1"/>
  <c r="AK99" i="3"/>
  <c r="AX99" i="3" s="1"/>
  <c r="AH207" i="3"/>
  <c r="AI207" i="3" s="1"/>
  <c r="AK207" i="3" s="1"/>
  <c r="AX207" i="3" s="1"/>
  <c r="AH240" i="3"/>
  <c r="AI240" i="3" s="1"/>
  <c r="AK240" i="3" s="1"/>
  <c r="AX240" i="3" s="1"/>
  <c r="AH228" i="3"/>
  <c r="AI228" i="3" s="1"/>
  <c r="AK228" i="3" s="1"/>
  <c r="AX228" i="3" s="1"/>
  <c r="AH170" i="3"/>
  <c r="AI170" i="3" s="1"/>
  <c r="AK170" i="3" s="1"/>
  <c r="AX170" i="3" s="1"/>
  <c r="AH235" i="3"/>
  <c r="AI235" i="3" s="1"/>
  <c r="AK235" i="3" s="1"/>
  <c r="AX235" i="3" s="1"/>
  <c r="AY235" i="3" s="1"/>
  <c r="AZ235" i="3" s="1"/>
  <c r="BA235" i="3" s="1"/>
  <c r="AH218" i="3"/>
  <c r="AI218" i="3" s="1"/>
  <c r="AK218" i="3" s="1"/>
  <c r="AH96" i="3"/>
  <c r="AI96" i="3" s="1"/>
  <c r="AK96" i="3" s="1"/>
  <c r="AX96" i="3" s="1"/>
  <c r="AH109" i="3"/>
  <c r="AI109" i="3" s="1"/>
  <c r="AK109" i="3" s="1"/>
  <c r="AX109" i="3" s="1"/>
  <c r="AY109" i="3" s="1"/>
  <c r="AZ109" i="3" s="1"/>
  <c r="BA109" i="3" s="1"/>
  <c r="AH69" i="3"/>
  <c r="AI69" i="3" s="1"/>
  <c r="AK69" i="3" s="1"/>
  <c r="AX69" i="3" s="1"/>
  <c r="AH198" i="3"/>
  <c r="AI198" i="3" s="1"/>
  <c r="AK198" i="3" s="1"/>
  <c r="M113" i="4" s="1"/>
  <c r="AH237" i="3"/>
  <c r="AI237" i="3" s="1"/>
  <c r="AK237" i="3" s="1"/>
  <c r="AX237" i="3" s="1"/>
  <c r="AH157" i="3"/>
  <c r="AI157" i="3" s="1"/>
  <c r="AK157" i="3" s="1"/>
  <c r="AX157" i="3" s="1"/>
  <c r="AH132" i="3"/>
  <c r="AI132" i="3" s="1"/>
  <c r="AK132" i="3" s="1"/>
  <c r="AX132" i="3" s="1"/>
  <c r="AH25" i="3"/>
  <c r="AI25" i="3" s="1"/>
  <c r="AK25" i="3" s="1"/>
  <c r="M8" i="4" s="1"/>
  <c r="AH161" i="3"/>
  <c r="AI161" i="3" s="1"/>
  <c r="AK161" i="3" s="1"/>
  <c r="AX161" i="3" s="1"/>
  <c r="AH196" i="3"/>
  <c r="AI196" i="3" s="1"/>
  <c r="AK196" i="3" s="1"/>
  <c r="AX196" i="3" s="1"/>
  <c r="AH128" i="3"/>
  <c r="AI128" i="3" s="1"/>
  <c r="AK128" i="3" s="1"/>
  <c r="AX128" i="3" s="1"/>
  <c r="AH93" i="3"/>
  <c r="AI93" i="3" s="1"/>
  <c r="AK93" i="3" s="1"/>
  <c r="AX93" i="3" s="1"/>
  <c r="AH41" i="3"/>
  <c r="AI41" i="3" s="1"/>
  <c r="AK41" i="3" s="1"/>
  <c r="AX41" i="3" s="1"/>
  <c r="AY41" i="3" s="1"/>
  <c r="AZ41" i="3" s="1"/>
  <c r="BA41" i="3" s="1"/>
  <c r="AH121" i="3"/>
  <c r="AI121" i="3" s="1"/>
  <c r="AK121" i="3" s="1"/>
  <c r="AX121" i="3" s="1"/>
  <c r="AH94" i="3"/>
  <c r="AI94" i="3" s="1"/>
  <c r="AK94" i="3" s="1"/>
  <c r="AX94" i="3" s="1"/>
  <c r="AY94" i="3" s="1"/>
  <c r="AZ94" i="3" s="1"/>
  <c r="BA94" i="3" s="1"/>
  <c r="AH233" i="3"/>
  <c r="AI233" i="3" s="1"/>
  <c r="AK233" i="3" s="1"/>
  <c r="M110" i="4" s="1"/>
  <c r="AH114" i="3"/>
  <c r="AI114" i="3" s="1"/>
  <c r="AK114" i="3" s="1"/>
  <c r="M92" i="4" s="1"/>
  <c r="AH75" i="3"/>
  <c r="AI75" i="3" s="1"/>
  <c r="AK75" i="3" s="1"/>
  <c r="AX75" i="3" s="1"/>
  <c r="AY75" i="3" s="1"/>
  <c r="AH79" i="3"/>
  <c r="AI79" i="3" s="1"/>
  <c r="AK79" i="3" s="1"/>
  <c r="AX79" i="3" s="1"/>
  <c r="AH56" i="3"/>
  <c r="AI56" i="3" s="1"/>
  <c r="AK56" i="3" s="1"/>
  <c r="AX56" i="3" s="1"/>
  <c r="AH163" i="3"/>
  <c r="AI163" i="3" s="1"/>
  <c r="AK163" i="3" s="1"/>
  <c r="AX163" i="3" s="1"/>
  <c r="AH215" i="3"/>
  <c r="AI215" i="3" s="1"/>
  <c r="AK215" i="3" s="1"/>
  <c r="AX215" i="3" s="1"/>
  <c r="AH48" i="3"/>
  <c r="AI48" i="3" s="1"/>
  <c r="AK48" i="3" s="1"/>
  <c r="M37" i="4" s="1"/>
  <c r="AH244" i="3"/>
  <c r="AI244" i="3" s="1"/>
  <c r="AK244" i="3" s="1"/>
  <c r="AX244" i="3" s="1"/>
  <c r="AH82" i="3"/>
  <c r="AI82" i="3" s="1"/>
  <c r="AK82" i="3" s="1"/>
  <c r="AX82" i="3" s="1"/>
  <c r="AH70" i="3"/>
  <c r="AI70" i="3" s="1"/>
  <c r="AK70" i="3" s="1"/>
  <c r="AX70" i="3" s="1"/>
  <c r="AY70" i="3" s="1"/>
  <c r="AZ70" i="3" s="1"/>
  <c r="BA70" i="3" s="1"/>
  <c r="AH245" i="3"/>
  <c r="AI245" i="3" s="1"/>
  <c r="AK245" i="3" s="1"/>
  <c r="AX245" i="3" s="1"/>
  <c r="AH142" i="3"/>
  <c r="AI142" i="3" s="1"/>
  <c r="AK142" i="3" s="1"/>
  <c r="AX142" i="3" s="1"/>
  <c r="AY142" i="3" s="1"/>
  <c r="AZ142" i="3" s="1"/>
  <c r="BA142" i="3" s="1"/>
  <c r="AG18" i="2"/>
  <c r="AG16" i="2"/>
  <c r="AG14" i="2"/>
  <c r="AG13" i="2"/>
  <c r="AG12" i="2"/>
  <c r="AG8" i="2"/>
  <c r="AK30" i="3"/>
  <c r="AX30" i="3" s="1"/>
  <c r="AY30" i="3" s="1"/>
  <c r="AZ30" i="3" s="1"/>
  <c r="BA30" i="3" s="1"/>
  <c r="AK130" i="3"/>
  <c r="AH239" i="3"/>
  <c r="AI239" i="3" s="1"/>
  <c r="AK239" i="3" s="1"/>
  <c r="AX239" i="3" s="1"/>
  <c r="AK135" i="3"/>
  <c r="AX135" i="3" s="1"/>
  <c r="AH127" i="3"/>
  <c r="AI127" i="3" s="1"/>
  <c r="AK127" i="3" s="1"/>
  <c r="AX127" i="3" s="1"/>
  <c r="AH57" i="3"/>
  <c r="AI57" i="3" s="1"/>
  <c r="AK57" i="3" s="1"/>
  <c r="AX57" i="3" s="1"/>
  <c r="AY57" i="3" s="1"/>
  <c r="AZ57" i="3" s="1"/>
  <c r="BA57" i="3" s="1"/>
  <c r="AH26" i="3"/>
  <c r="AI26" i="3" s="1"/>
  <c r="AK26" i="3" s="1"/>
  <c r="AX26" i="3" s="1"/>
  <c r="AH197" i="3"/>
  <c r="AI197" i="3" s="1"/>
  <c r="AK197" i="3" s="1"/>
  <c r="AX197" i="3" s="1"/>
  <c r="AH10" i="3"/>
  <c r="AI10" i="3" s="1"/>
  <c r="AK10" i="3" s="1"/>
  <c r="AX10" i="3" s="1"/>
  <c r="AK211" i="3"/>
  <c r="AX211" i="3" s="1"/>
  <c r="AK34" i="3"/>
  <c r="AX34" i="3" s="1"/>
  <c r="AH172" i="3"/>
  <c r="AI172" i="3" s="1"/>
  <c r="AK172" i="3" s="1"/>
  <c r="AX172" i="3" s="1"/>
  <c r="AK152" i="3"/>
  <c r="AX152" i="3" s="1"/>
  <c r="AH52" i="3"/>
  <c r="AI52" i="3" s="1"/>
  <c r="AK52" i="3" s="1"/>
  <c r="AX52" i="3" s="1"/>
  <c r="AY52" i="3" s="1"/>
  <c r="AZ52" i="3" s="1"/>
  <c r="BA52" i="3" s="1"/>
  <c r="AH221" i="3"/>
  <c r="AI221" i="3" s="1"/>
  <c r="AK221" i="3" s="1"/>
  <c r="AX221" i="3" s="1"/>
  <c r="AY221" i="3" s="1"/>
  <c r="AZ221" i="3" s="1"/>
  <c r="BA221" i="3" s="1"/>
  <c r="AH40" i="3"/>
  <c r="AI40" i="3" s="1"/>
  <c r="AK40" i="3" s="1"/>
  <c r="AX40" i="3" s="1"/>
  <c r="AH86" i="3"/>
  <c r="AI86" i="3" s="1"/>
  <c r="AK86" i="3" s="1"/>
  <c r="M17" i="4" s="1"/>
  <c r="AK224" i="3"/>
  <c r="AX224" i="3" s="1"/>
  <c r="AH33" i="3"/>
  <c r="AI33" i="3" s="1"/>
  <c r="AK33" i="3" s="1"/>
  <c r="M39" i="4" s="1"/>
  <c r="AH158" i="3"/>
  <c r="AI158" i="3" s="1"/>
  <c r="AK158" i="3" s="1"/>
  <c r="M26" i="4" s="1"/>
  <c r="AH217" i="3"/>
  <c r="AI217" i="3" s="1"/>
  <c r="AK217" i="3" s="1"/>
  <c r="AX217" i="3" s="1"/>
  <c r="AH139" i="3"/>
  <c r="AI139" i="3" s="1"/>
  <c r="AK139" i="3" s="1"/>
  <c r="AX139" i="3" s="1"/>
  <c r="AY139" i="3" s="1"/>
  <c r="AZ139" i="3" s="1"/>
  <c r="BA139" i="3" s="1"/>
  <c r="AH191" i="3"/>
  <c r="AI191" i="3" s="1"/>
  <c r="AK191" i="3" s="1"/>
  <c r="AX191" i="3" s="1"/>
  <c r="AH227" i="3"/>
  <c r="AI227" i="3" s="1"/>
  <c r="AK227" i="3" s="1"/>
  <c r="AX227" i="3" s="1"/>
  <c r="AH205" i="3"/>
  <c r="AI205" i="3" s="1"/>
  <c r="AK205" i="3" s="1"/>
  <c r="AX205" i="3" s="1"/>
  <c r="AY205" i="3" s="1"/>
  <c r="AZ205" i="3" s="1"/>
  <c r="BA205" i="3" s="1"/>
  <c r="AH77" i="3"/>
  <c r="AI77" i="3" s="1"/>
  <c r="AK77" i="3" s="1"/>
  <c r="AX77" i="3" s="1"/>
  <c r="AH15" i="3"/>
  <c r="AI15" i="3" s="1"/>
  <c r="AK15" i="3" s="1"/>
  <c r="AX15" i="3" s="1"/>
  <c r="AH213" i="3"/>
  <c r="AI213" i="3" s="1"/>
  <c r="AK213" i="3" s="1"/>
  <c r="AX213" i="3" s="1"/>
  <c r="AH185" i="3"/>
  <c r="AI185" i="3" s="1"/>
  <c r="AK185" i="3" s="1"/>
  <c r="M29" i="4" s="1"/>
  <c r="AH134" i="3"/>
  <c r="AI134" i="3" s="1"/>
  <c r="AK134" i="3" s="1"/>
  <c r="AX134" i="3" s="1"/>
  <c r="AY134" i="3" s="1"/>
  <c r="AZ134" i="3" s="1"/>
  <c r="BA134" i="3" s="1"/>
  <c r="AH72" i="3"/>
  <c r="AI72" i="3" s="1"/>
  <c r="AK72" i="3" s="1"/>
  <c r="AX72" i="3" s="1"/>
  <c r="AH141" i="3"/>
  <c r="AI141" i="3" s="1"/>
  <c r="AK141" i="3" s="1"/>
  <c r="AX141" i="3" s="1"/>
  <c r="AY141" i="3" s="1"/>
  <c r="AZ141" i="3" s="1"/>
  <c r="BA141" i="3" s="1"/>
  <c r="AK162" i="3"/>
  <c r="AX162" i="3" s="1"/>
  <c r="AH206" i="3"/>
  <c r="AI206" i="3" s="1"/>
  <c r="AK206" i="3" s="1"/>
  <c r="M32" i="4" s="1"/>
  <c r="AG7" i="2"/>
  <c r="AH136" i="3"/>
  <c r="AI136" i="3" s="1"/>
  <c r="AK136" i="3" s="1"/>
  <c r="AX136" i="3" s="1"/>
  <c r="AH120" i="3"/>
  <c r="AI120" i="3" s="1"/>
  <c r="AK120" i="3" s="1"/>
  <c r="M102" i="4" s="1"/>
  <c r="AH91" i="3"/>
  <c r="AI91" i="3" s="1"/>
  <c r="AK91" i="3" s="1"/>
  <c r="AX91" i="3" s="1"/>
  <c r="AY91" i="3" s="1"/>
  <c r="AZ91" i="3" s="1"/>
  <c r="BA91" i="3" s="1"/>
  <c r="AH164" i="3"/>
  <c r="AI164" i="3" s="1"/>
  <c r="AK164" i="3" s="1"/>
  <c r="AX164" i="3" s="1"/>
  <c r="AH39" i="3"/>
  <c r="AI39" i="3" s="1"/>
  <c r="AK39" i="3" s="1"/>
  <c r="AX39" i="3" s="1"/>
  <c r="AK188" i="3"/>
  <c r="AX188" i="3" s="1"/>
  <c r="AK238" i="3"/>
  <c r="M99" i="4" s="1"/>
  <c r="AH200" i="3"/>
  <c r="AI200" i="3" s="1"/>
  <c r="AK200" i="3" s="1"/>
  <c r="AX200" i="3" s="1"/>
  <c r="AH54" i="3"/>
  <c r="AI54" i="3" s="1"/>
  <c r="AK54" i="3" s="1"/>
  <c r="AX54" i="3" s="1"/>
  <c r="AY54" i="3" s="1"/>
  <c r="AZ54" i="3" s="1"/>
  <c r="BA54" i="3" s="1"/>
  <c r="M112" i="4"/>
  <c r="AH76" i="3"/>
  <c r="AI76" i="3" s="1"/>
  <c r="AK76" i="3" s="1"/>
  <c r="AX76" i="3" s="1"/>
  <c r="AG6" i="2"/>
  <c r="AH144" i="3"/>
  <c r="AI144" i="3" s="1"/>
  <c r="AK144" i="3" s="1"/>
  <c r="M41" i="4" s="1"/>
  <c r="AH98" i="3"/>
  <c r="AI98" i="3" s="1"/>
  <c r="AK98" i="3" s="1"/>
  <c r="AX98" i="3" s="1"/>
  <c r="AH71" i="3"/>
  <c r="AI71" i="3" s="1"/>
  <c r="AK71" i="3" s="1"/>
  <c r="AX71" i="3" s="1"/>
  <c r="AH24" i="3"/>
  <c r="AI24" i="3" s="1"/>
  <c r="AK24" i="3" s="1"/>
  <c r="M89" i="4" s="1"/>
  <c r="AK180" i="3"/>
  <c r="M108" i="4" s="1"/>
  <c r="AH137" i="3"/>
  <c r="AI137" i="3" s="1"/>
  <c r="AK137" i="3" s="1"/>
  <c r="AX137" i="3" s="1"/>
  <c r="AK203" i="3"/>
  <c r="AX203" i="3" s="1"/>
  <c r="AY203" i="3" s="1"/>
  <c r="AZ203" i="3" s="1"/>
  <c r="BA203" i="3" s="1"/>
  <c r="AK103" i="3"/>
  <c r="M38" i="4" s="1"/>
  <c r="AH229" i="3"/>
  <c r="AI229" i="3" s="1"/>
  <c r="AK229" i="3" s="1"/>
  <c r="M97" i="4" s="1"/>
  <c r="AH147" i="3"/>
  <c r="AI147" i="3" s="1"/>
  <c r="AK147" i="3" s="1"/>
  <c r="AX147" i="3" s="1"/>
  <c r="AH168" i="3"/>
  <c r="AI168" i="3" s="1"/>
  <c r="AK168" i="3" s="1"/>
  <c r="AX168" i="3" s="1"/>
  <c r="AH67" i="3"/>
  <c r="AI67" i="3" s="1"/>
  <c r="AK67" i="3" s="1"/>
  <c r="M127" i="4" s="1"/>
  <c r="AH119" i="3"/>
  <c r="AI119" i="3" s="1"/>
  <c r="AK119" i="3" s="1"/>
  <c r="AX119" i="3" s="1"/>
  <c r="AK125" i="3"/>
  <c r="AX125" i="3" s="1"/>
  <c r="AY125" i="3" s="1"/>
  <c r="AZ125" i="3" s="1"/>
  <c r="BA125" i="3" s="1"/>
  <c r="AK177" i="3"/>
  <c r="M27" i="4" s="1"/>
  <c r="AH102" i="3"/>
  <c r="AI102" i="3" s="1"/>
  <c r="AK102" i="3" s="1"/>
  <c r="AX102" i="3" s="1"/>
  <c r="AY102" i="3" s="1"/>
  <c r="AZ102" i="3" s="1"/>
  <c r="BA102" i="3" s="1"/>
  <c r="AH45" i="3"/>
  <c r="AI45" i="3" s="1"/>
  <c r="AK45" i="3" s="1"/>
  <c r="AX45" i="3" s="1"/>
  <c r="AY45" i="3" s="1"/>
  <c r="AZ45" i="3" s="1"/>
  <c r="BA45" i="3" s="1"/>
  <c r="AH36" i="3"/>
  <c r="AI36" i="3" s="1"/>
  <c r="AK36" i="3" s="1"/>
  <c r="M9" i="4" s="1"/>
  <c r="AH84" i="3"/>
  <c r="AI84" i="3" s="1"/>
  <c r="AK84" i="3" s="1"/>
  <c r="AX84" i="3" s="1"/>
  <c r="AY84" i="3" s="1"/>
  <c r="AZ84" i="3" s="1"/>
  <c r="BA84" i="3" s="1"/>
  <c r="AH190" i="3"/>
  <c r="AI190" i="3" s="1"/>
  <c r="AK190" i="3" s="1"/>
  <c r="AX190" i="3" s="1"/>
  <c r="AY190" i="3" s="1"/>
  <c r="AZ190" i="3" s="1"/>
  <c r="BA190" i="3" s="1"/>
  <c r="AH27" i="3"/>
  <c r="AI27" i="3" s="1"/>
  <c r="AK27" i="3" s="1"/>
  <c r="AX27" i="3" s="1"/>
  <c r="AH64" i="3"/>
  <c r="AI64" i="3" s="1"/>
  <c r="AK64" i="3" s="1"/>
  <c r="AX64" i="3" s="1"/>
  <c r="AH43" i="3"/>
  <c r="AI43" i="3" s="1"/>
  <c r="AK43" i="3" s="1"/>
  <c r="AX43" i="3" s="1"/>
  <c r="AY43" i="3" s="1"/>
  <c r="AZ43" i="3" s="1"/>
  <c r="BA43" i="3" s="1"/>
  <c r="AH95" i="3"/>
  <c r="AI95" i="3" s="1"/>
  <c r="AK95" i="3" s="1"/>
  <c r="AX95" i="3" s="1"/>
  <c r="AH182" i="3"/>
  <c r="AI182" i="3" s="1"/>
  <c r="AK182" i="3" s="1"/>
  <c r="AX182" i="3" s="1"/>
  <c r="AH156" i="3"/>
  <c r="AI156" i="3" s="1"/>
  <c r="AK156" i="3" s="1"/>
  <c r="AX156" i="3" s="1"/>
  <c r="AK178" i="3"/>
  <c r="M28" i="4" s="1"/>
  <c r="AH115" i="3"/>
  <c r="AI115" i="3" s="1"/>
  <c r="AK115" i="3" s="1"/>
  <c r="AX115" i="3" s="1"/>
  <c r="AY115" i="3" s="1"/>
  <c r="AZ115" i="3" s="1"/>
  <c r="BA115" i="3" s="1"/>
  <c r="AH167" i="3"/>
  <c r="AI167" i="3" s="1"/>
  <c r="AK167" i="3" s="1"/>
  <c r="AX167" i="3" s="1"/>
  <c r="AH78" i="3"/>
  <c r="AI78" i="3" s="1"/>
  <c r="AK78" i="3" s="1"/>
  <c r="M15" i="4" s="1"/>
  <c r="AH201" i="3"/>
  <c r="AI201" i="3" s="1"/>
  <c r="AK201" i="3" s="1"/>
  <c r="AX201" i="3" s="1"/>
  <c r="AH49" i="3"/>
  <c r="AI49" i="3" s="1"/>
  <c r="AK49" i="3" s="1"/>
  <c r="M122" i="4" s="1"/>
  <c r="AG19" i="2"/>
  <c r="AH129" i="3"/>
  <c r="AI129" i="3" s="1"/>
  <c r="AK129" i="3" s="1"/>
  <c r="AK222" i="3"/>
  <c r="AX222" i="3" s="1"/>
  <c r="AY222" i="3" s="1"/>
  <c r="AZ222" i="3" s="1"/>
  <c r="BA222" i="3" s="1"/>
  <c r="AH32" i="3"/>
  <c r="AI32" i="3" s="1"/>
  <c r="AK32" i="3" s="1"/>
  <c r="AX32" i="3" s="1"/>
  <c r="AK126" i="3"/>
  <c r="AX126" i="3" s="1"/>
  <c r="AY126" i="3" s="1"/>
  <c r="AZ126" i="3" s="1"/>
  <c r="BA126" i="3" s="1"/>
  <c r="AH28" i="3"/>
  <c r="AI28" i="3" s="1"/>
  <c r="AK28" i="3" s="1"/>
  <c r="AX28" i="3" s="1"/>
  <c r="AY28" i="3" s="1"/>
  <c r="AZ28" i="3" s="1"/>
  <c r="BA28" i="3" s="1"/>
  <c r="AH37" i="3"/>
  <c r="AI37" i="3" s="1"/>
  <c r="AK37" i="3" s="1"/>
  <c r="AX37" i="3" s="1"/>
  <c r="AK225" i="3"/>
  <c r="AX225" i="3" s="1"/>
  <c r="AH234" i="3"/>
  <c r="AI234" i="3" s="1"/>
  <c r="AK234" i="3" s="1"/>
  <c r="M34" i="4" s="1"/>
  <c r="AH189" i="3"/>
  <c r="AI189" i="3" s="1"/>
  <c r="AK189" i="3" s="1"/>
  <c r="AX189" i="3" s="1"/>
  <c r="AH80" i="3"/>
  <c r="AI80" i="3" s="1"/>
  <c r="AK80" i="3" s="1"/>
  <c r="M16" i="4" s="1"/>
  <c r="AH110" i="3"/>
  <c r="AI110" i="3" s="1"/>
  <c r="AK110" i="3" s="1"/>
  <c r="M21" i="4" s="1"/>
  <c r="AH174" i="3"/>
  <c r="AI174" i="3" s="1"/>
  <c r="AK174" i="3" s="1"/>
  <c r="M124" i="4" s="1"/>
  <c r="AK92" i="3"/>
  <c r="AX92" i="3" s="1"/>
  <c r="AY92" i="3" s="1"/>
  <c r="AZ92" i="3" s="1"/>
  <c r="BA92" i="3" s="1"/>
  <c r="AH122" i="3"/>
  <c r="AI122" i="3" s="1"/>
  <c r="AK122" i="3" s="1"/>
  <c r="AX122" i="3" s="1"/>
  <c r="AH20" i="3"/>
  <c r="AI20" i="3" s="1"/>
  <c r="AK20" i="3" s="1"/>
  <c r="AX20" i="3" s="1"/>
  <c r="AH8" i="3"/>
  <c r="AI8" i="3" s="1"/>
  <c r="AK8" i="3" s="1"/>
  <c r="M111" i="4" s="1"/>
  <c r="AH131" i="3"/>
  <c r="AI131" i="3" s="1"/>
  <c r="AK131" i="3" s="1"/>
  <c r="AX131" i="3" s="1"/>
  <c r="AH183" i="3"/>
  <c r="AI183" i="3" s="1"/>
  <c r="AK183" i="3" s="1"/>
  <c r="AX183" i="3" s="1"/>
  <c r="AH85" i="3"/>
  <c r="AI85" i="3" s="1"/>
  <c r="AK85" i="3" s="1"/>
  <c r="AX85" i="3" s="1"/>
  <c r="AY85" i="3" s="1"/>
  <c r="AZ85" i="3" s="1"/>
  <c r="BA85" i="3" s="1"/>
  <c r="AH236" i="3"/>
  <c r="AI236" i="3" s="1"/>
  <c r="AK236" i="3" s="1"/>
  <c r="M6" i="4" s="1"/>
  <c r="AH173" i="3"/>
  <c r="AI173" i="3" s="1"/>
  <c r="AK173" i="3" s="1"/>
  <c r="AX173" i="3" s="1"/>
  <c r="AH138" i="3"/>
  <c r="AI138" i="3" s="1"/>
  <c r="AK138" i="3" s="1"/>
  <c r="AX138" i="3" s="1"/>
  <c r="AH186" i="3"/>
  <c r="AI186" i="3" s="1"/>
  <c r="AK186" i="3" s="1"/>
  <c r="M35" i="4" s="1"/>
  <c r="AH23" i="3"/>
  <c r="AI23" i="3" s="1"/>
  <c r="AK23" i="3" s="1"/>
  <c r="AX23" i="3" s="1"/>
  <c r="AH219" i="3"/>
  <c r="AI219" i="3" s="1"/>
  <c r="AK219" i="3" s="1"/>
  <c r="M121" i="4" s="1"/>
  <c r="AH107" i="3"/>
  <c r="AI107" i="3" s="1"/>
  <c r="AK107" i="3" s="1"/>
  <c r="AX107" i="3" s="1"/>
  <c r="AY107" i="3" s="1"/>
  <c r="AZ107" i="3" s="1"/>
  <c r="BA107" i="3" s="1"/>
  <c r="AH159" i="3"/>
  <c r="AI159" i="3" s="1"/>
  <c r="AK159" i="3" s="1"/>
  <c r="AX159" i="3" s="1"/>
  <c r="AH143" i="3"/>
  <c r="AI143" i="3" s="1"/>
  <c r="AK143" i="3" s="1"/>
  <c r="AX143" i="3" s="1"/>
  <c r="AH90" i="3"/>
  <c r="AI90" i="3" s="1"/>
  <c r="AK90" i="3" s="1"/>
  <c r="AX90" i="3" s="1"/>
  <c r="AY90" i="3" s="1"/>
  <c r="AZ90" i="3" s="1"/>
  <c r="BA90" i="3" s="1"/>
  <c r="AH6" i="3"/>
  <c r="AI6" i="3" s="1"/>
  <c r="AK6" i="3" s="1"/>
  <c r="AX6" i="3" s="1"/>
  <c r="AH116" i="3"/>
  <c r="AI116" i="3" s="1"/>
  <c r="AK116" i="3" s="1"/>
  <c r="AX116" i="3" s="1"/>
  <c r="AY116" i="3" s="1"/>
  <c r="AZ116" i="3" s="1"/>
  <c r="BA116" i="3" s="1"/>
  <c r="AH81" i="3"/>
  <c r="AI81" i="3" s="1"/>
  <c r="AK81" i="3" s="1"/>
  <c r="AX81" i="3" s="1"/>
  <c r="AH179" i="3"/>
  <c r="AI179" i="3" s="1"/>
  <c r="AK179" i="3" s="1"/>
  <c r="AX179" i="3" s="1"/>
  <c r="AH231" i="3"/>
  <c r="AI231" i="3" s="1"/>
  <c r="AK231" i="3" s="1"/>
  <c r="AX231" i="3" s="1"/>
  <c r="AH63" i="3"/>
  <c r="AI63" i="3" s="1"/>
  <c r="AK63" i="3" s="1"/>
  <c r="M13" i="4" s="1"/>
  <c r="AF20" i="2"/>
  <c r="AF22" i="2" s="1"/>
  <c r="AH111" i="3"/>
  <c r="AI111" i="3" s="1"/>
  <c r="AK111" i="3" s="1"/>
  <c r="AX111" i="3" s="1"/>
  <c r="AH104" i="3"/>
  <c r="AI104" i="3" s="1"/>
  <c r="AK104" i="3" s="1"/>
  <c r="AX104" i="3" s="1"/>
  <c r="AK220" i="3"/>
  <c r="AX220" i="3" s="1"/>
  <c r="AH46" i="3"/>
  <c r="AI46" i="3" s="1"/>
  <c r="AK46" i="3" s="1"/>
  <c r="AX46" i="3" s="1"/>
  <c r="AY46" i="3" s="1"/>
  <c r="AZ46" i="3" s="1"/>
  <c r="BA46" i="3" s="1"/>
  <c r="AK140" i="3"/>
  <c r="AX140" i="3" s="1"/>
  <c r="AK123" i="3"/>
  <c r="AX123" i="3" s="1"/>
  <c r="AY123" i="3" s="1"/>
  <c r="AZ123" i="3" s="1"/>
  <c r="BA123" i="3" s="1"/>
  <c r="AH38" i="3"/>
  <c r="AI38" i="3" s="1"/>
  <c r="AK38" i="3" s="1"/>
  <c r="AX38" i="3" s="1"/>
  <c r="AH169" i="3"/>
  <c r="AI169" i="3" s="1"/>
  <c r="AK169" i="3" s="1"/>
  <c r="AX169" i="3" s="1"/>
  <c r="AH124" i="3"/>
  <c r="AI124" i="3" s="1"/>
  <c r="AK124" i="3" s="1"/>
  <c r="AX124" i="3" s="1"/>
  <c r="AY124" i="3" s="1"/>
  <c r="AZ124" i="3" s="1"/>
  <c r="BA124" i="3" s="1"/>
  <c r="AE20" i="2"/>
  <c r="AG5" i="2"/>
  <c r="AG15" i="2"/>
  <c r="AG9" i="2"/>
  <c r="AH22" i="3"/>
  <c r="AI22" i="3" s="1"/>
  <c r="AK22" i="3" s="1"/>
  <c r="AX22" i="3" s="1"/>
  <c r="AK66" i="3"/>
  <c r="AX66" i="3" s="1"/>
  <c r="AH74" i="3"/>
  <c r="AI74" i="3" s="1"/>
  <c r="AK74" i="3" s="1"/>
  <c r="AX74" i="3" s="1"/>
  <c r="AY74" i="3" s="1"/>
  <c r="AZ74" i="3" s="1"/>
  <c r="BA74" i="3" s="1"/>
  <c r="AH199" i="3"/>
  <c r="AI199" i="3" s="1"/>
  <c r="AK199" i="3" s="1"/>
  <c r="AX199" i="3" s="1"/>
  <c r="AH146" i="3"/>
  <c r="AI146" i="3" s="1"/>
  <c r="AK146" i="3" s="1"/>
  <c r="AX146" i="3" s="1"/>
  <c r="AH187" i="3"/>
  <c r="AI187" i="3" s="1"/>
  <c r="AK187" i="3" s="1"/>
  <c r="AX187" i="3" s="1"/>
  <c r="AH195" i="3"/>
  <c r="AI195" i="3" s="1"/>
  <c r="AK195" i="3" s="1"/>
  <c r="AX195" i="3" s="1"/>
  <c r="AH60" i="3"/>
  <c r="AI60" i="3" s="1"/>
  <c r="AK60" i="3" s="1"/>
  <c r="M12" i="4" s="1"/>
  <c r="AH148" i="3"/>
  <c r="AI148" i="3" s="1"/>
  <c r="AK148" i="3" s="1"/>
  <c r="AX148" i="3" s="1"/>
  <c r="AH230" i="3"/>
  <c r="AI230" i="3" s="1"/>
  <c r="AK230" i="3" s="1"/>
  <c r="AX230" i="3" s="1"/>
  <c r="AH155" i="3"/>
  <c r="AI155" i="3" s="1"/>
  <c r="AK155" i="3" s="1"/>
  <c r="AX155" i="3" s="1"/>
  <c r="AK192" i="3"/>
  <c r="AX192" i="3" s="1"/>
  <c r="AH241" i="3"/>
  <c r="AI241" i="3" s="1"/>
  <c r="AK241" i="3" s="1"/>
  <c r="AX241" i="3" s="1"/>
  <c r="AH50" i="3"/>
  <c r="AI50" i="3" s="1"/>
  <c r="AK50" i="3" s="1"/>
  <c r="AX50" i="3" s="1"/>
  <c r="AH35" i="3"/>
  <c r="AI35" i="3" s="1"/>
  <c r="AK35" i="3" s="1"/>
  <c r="AX35" i="3" s="1"/>
  <c r="AY35" i="3" s="1"/>
  <c r="AH87" i="3"/>
  <c r="AI87" i="3" s="1"/>
  <c r="AK87" i="3" s="1"/>
  <c r="AX87" i="3" s="1"/>
  <c r="AH246" i="3"/>
  <c r="AI246" i="3" s="1"/>
  <c r="AK246" i="3" s="1"/>
  <c r="AX246" i="3" s="1"/>
  <c r="AY246" i="3" s="1"/>
  <c r="AZ246" i="3" s="1"/>
  <c r="BA246" i="3" s="1"/>
  <c r="AK17" i="3"/>
  <c r="AX17" i="3" s="1"/>
  <c r="AH68" i="3"/>
  <c r="AI68" i="3" s="1"/>
  <c r="AK68" i="3" s="1"/>
  <c r="AX68" i="3" s="1"/>
  <c r="AH171" i="3"/>
  <c r="AI171" i="3" s="1"/>
  <c r="AK171" i="3" s="1"/>
  <c r="AX171" i="3" s="1"/>
  <c r="AH223" i="3"/>
  <c r="AI223" i="3" s="1"/>
  <c r="AK223" i="3" s="1"/>
  <c r="AX223" i="3" s="1"/>
  <c r="AH160" i="3"/>
  <c r="AI160" i="3" s="1"/>
  <c r="AK160" i="3" s="1"/>
  <c r="AX160" i="3" s="1"/>
  <c r="AH7" i="3"/>
  <c r="AI7" i="3" s="1"/>
  <c r="AK7" i="3" s="1"/>
  <c r="AX7" i="3" s="1"/>
  <c r="AK89" i="3"/>
  <c r="M18" i="4" s="1"/>
  <c r="AH184" i="3"/>
  <c r="AI184" i="3" s="1"/>
  <c r="AK184" i="3" s="1"/>
  <c r="AX184" i="3" s="1"/>
  <c r="AH243" i="3"/>
  <c r="AI243" i="3" s="1"/>
  <c r="AK243" i="3" s="1"/>
  <c r="AX243" i="3" s="1"/>
  <c r="AY50" i="3" l="1"/>
  <c r="AZ50" i="3" s="1"/>
  <c r="BA50" i="3"/>
  <c r="AY191" i="3"/>
  <c r="AZ191" i="3" s="1"/>
  <c r="BA191" i="3"/>
  <c r="AY26" i="3"/>
  <c r="AZ26" i="3" s="1"/>
  <c r="BA26" i="3"/>
  <c r="AY161" i="3"/>
  <c r="AZ161" i="3" s="1"/>
  <c r="AY223" i="3"/>
  <c r="AZ223" i="3" s="1"/>
  <c r="BA223" i="3"/>
  <c r="AY138" i="3"/>
  <c r="AZ138" i="3" s="1"/>
  <c r="BA138" i="3"/>
  <c r="AY149" i="3"/>
  <c r="AZ149" i="3" s="1"/>
  <c r="BA149" i="3"/>
  <c r="AY111" i="3"/>
  <c r="AZ111" i="3" s="1"/>
  <c r="BA111" i="3"/>
  <c r="AY64" i="3"/>
  <c r="AZ64" i="3" s="1"/>
  <c r="AY217" i="3"/>
  <c r="AZ217" i="3" s="1"/>
  <c r="BA217" i="3"/>
  <c r="AY152" i="3"/>
  <c r="AZ152" i="3" s="1"/>
  <c r="BA152" i="3"/>
  <c r="AY127" i="3"/>
  <c r="AZ127" i="3" s="1"/>
  <c r="BA127" i="3"/>
  <c r="AY132" i="3"/>
  <c r="AZ132" i="3" s="1"/>
  <c r="BA132" i="3"/>
  <c r="AY176" i="3"/>
  <c r="AZ176" i="3" s="1"/>
  <c r="BA176" i="3"/>
  <c r="AY155" i="3"/>
  <c r="AZ155" i="3" s="1"/>
  <c r="AY169" i="3"/>
  <c r="AZ169" i="3" s="1"/>
  <c r="AY143" i="3"/>
  <c r="AZ143" i="3" s="1"/>
  <c r="BA143" i="3"/>
  <c r="AY167" i="3"/>
  <c r="AZ167" i="3" s="1"/>
  <c r="AY27" i="3"/>
  <c r="AZ27" i="3" s="1"/>
  <c r="BA27" i="3"/>
  <c r="AY119" i="3"/>
  <c r="AZ119" i="3" s="1"/>
  <c r="BA119" i="3"/>
  <c r="AY136" i="3"/>
  <c r="AZ136" i="3" s="1"/>
  <c r="BA136" i="3"/>
  <c r="AY213" i="3"/>
  <c r="AZ213" i="3" s="1"/>
  <c r="BA213" i="3"/>
  <c r="AY172" i="3"/>
  <c r="AZ172" i="3" s="1"/>
  <c r="AY135" i="3"/>
  <c r="AZ135" i="3" s="1"/>
  <c r="BA135" i="3"/>
  <c r="AY215" i="3"/>
  <c r="AZ215" i="3" s="1"/>
  <c r="BA215" i="3"/>
  <c r="AY121" i="3"/>
  <c r="AZ121" i="3" s="1"/>
  <c r="BA121" i="3"/>
  <c r="AY157" i="3"/>
  <c r="AZ157" i="3" s="1"/>
  <c r="AY170" i="3"/>
  <c r="AZ170" i="3" s="1"/>
  <c r="BA170" i="3"/>
  <c r="AY202" i="3"/>
  <c r="AZ202" i="3" s="1"/>
  <c r="BA202" i="3"/>
  <c r="AY53" i="3"/>
  <c r="AZ53" i="3" s="1"/>
  <c r="BA53" i="3"/>
  <c r="AY154" i="3"/>
  <c r="AZ154" i="3" s="1"/>
  <c r="BA154" i="3"/>
  <c r="AY160" i="3"/>
  <c r="AZ160" i="3" s="1"/>
  <c r="BA160" i="3"/>
  <c r="AY187" i="3"/>
  <c r="AZ187" i="3" s="1"/>
  <c r="AY220" i="3"/>
  <c r="AZ220" i="3" s="1"/>
  <c r="BA220" i="3"/>
  <c r="AY29" i="3"/>
  <c r="AZ29" i="3" s="1"/>
  <c r="BA29" i="3"/>
  <c r="AY76" i="3"/>
  <c r="AZ76" i="3" s="1"/>
  <c r="AY244" i="3"/>
  <c r="AZ244" i="3" s="1"/>
  <c r="M107" i="4"/>
  <c r="AX218" i="3"/>
  <c r="AY199" i="3"/>
  <c r="AZ199" i="3" s="1"/>
  <c r="AY173" i="3"/>
  <c r="AZ173" i="3" s="1"/>
  <c r="AY137" i="3"/>
  <c r="AZ137" i="3" s="1"/>
  <c r="BA137" i="3"/>
  <c r="AY194" i="3"/>
  <c r="AZ194" i="3" s="1"/>
  <c r="BA194" i="3"/>
  <c r="AY106" i="3"/>
  <c r="AZ106" i="3" s="1"/>
  <c r="BA106" i="3"/>
  <c r="AY68" i="3"/>
  <c r="AZ68" i="3" s="1"/>
  <c r="BA68" i="3"/>
  <c r="AY243" i="3"/>
  <c r="AZ243" i="3" s="1"/>
  <c r="AY17" i="3"/>
  <c r="AZ17" i="3" s="1"/>
  <c r="BA17" i="3"/>
  <c r="AY230" i="3"/>
  <c r="AZ230" i="3" s="1"/>
  <c r="BA230" i="3"/>
  <c r="AY66" i="3"/>
  <c r="AZ66" i="3" s="1"/>
  <c r="BA66" i="3"/>
  <c r="AY38" i="3"/>
  <c r="AZ38" i="3" s="1"/>
  <c r="AY159" i="3"/>
  <c r="AZ159" i="3" s="1"/>
  <c r="BA159" i="3"/>
  <c r="AY32" i="3"/>
  <c r="AZ32" i="3" s="1"/>
  <c r="AY200" i="3"/>
  <c r="AZ200" i="3" s="1"/>
  <c r="BA200" i="3"/>
  <c r="AY15" i="3"/>
  <c r="AZ15" i="3" s="1"/>
  <c r="BA15" i="3"/>
  <c r="AY34" i="3"/>
  <c r="AZ34" i="3" s="1"/>
  <c r="AY239" i="3"/>
  <c r="AZ239" i="3" s="1"/>
  <c r="BA239" i="3"/>
  <c r="AY163" i="3"/>
  <c r="AZ163" i="3" s="1"/>
  <c r="BA163" i="3"/>
  <c r="AY237" i="3"/>
  <c r="AZ237" i="3" s="1"/>
  <c r="BA237" i="3"/>
  <c r="AY228" i="3"/>
  <c r="AZ228" i="3" s="1"/>
  <c r="BA228" i="3"/>
  <c r="AY210" i="3"/>
  <c r="AZ210" i="3" s="1"/>
  <c r="AY226" i="3"/>
  <c r="AZ226" i="3" s="1"/>
  <c r="BA226" i="3"/>
  <c r="AY175" i="3"/>
  <c r="AZ175" i="3" s="1"/>
  <c r="BA175" i="3"/>
  <c r="AZ51" i="3"/>
  <c r="BA51" i="3" s="1"/>
  <c r="BA97" i="3"/>
  <c r="BA150" i="3"/>
  <c r="AY118" i="3"/>
  <c r="AZ118" i="3" s="1"/>
  <c r="BA118" i="3"/>
  <c r="AY241" i="3"/>
  <c r="AZ241" i="3" s="1"/>
  <c r="BA241" i="3"/>
  <c r="AX248" i="3"/>
  <c r="AX250" i="3" s="1"/>
  <c r="AY6" i="3"/>
  <c r="AZ6" i="3" s="1"/>
  <c r="BA6" i="3"/>
  <c r="AY145" i="3"/>
  <c r="AZ145" i="3" s="1"/>
  <c r="BA145" i="3"/>
  <c r="AY231" i="3"/>
  <c r="AZ231" i="3" s="1"/>
  <c r="BA231" i="3"/>
  <c r="AY71" i="3"/>
  <c r="AZ71" i="3" s="1"/>
  <c r="AY224" i="3"/>
  <c r="AZ224" i="3" s="1"/>
  <c r="AY240" i="3"/>
  <c r="AZ240" i="3" s="1"/>
  <c r="AY209" i="3"/>
  <c r="AZ209" i="3" s="1"/>
  <c r="BA209" i="3"/>
  <c r="AY16" i="3"/>
  <c r="AZ16" i="3" s="1"/>
  <c r="BA16" i="3"/>
  <c r="AY140" i="3"/>
  <c r="AZ140" i="3" s="1"/>
  <c r="BA140" i="3"/>
  <c r="AY179" i="3"/>
  <c r="AZ179" i="3" s="1"/>
  <c r="BA179" i="3"/>
  <c r="AY131" i="3"/>
  <c r="AZ131" i="3" s="1"/>
  <c r="BA131" i="3"/>
  <c r="AY189" i="3"/>
  <c r="AZ189" i="3" s="1"/>
  <c r="AY156" i="3"/>
  <c r="AZ156" i="3" s="1"/>
  <c r="BA156" i="3"/>
  <c r="AY147" i="3"/>
  <c r="AZ147" i="3" s="1"/>
  <c r="BA147" i="3"/>
  <c r="AY98" i="3"/>
  <c r="AZ98" i="3" s="1"/>
  <c r="BA98" i="3"/>
  <c r="BA188" i="3"/>
  <c r="AY188" i="3"/>
  <c r="AZ188" i="3" s="1"/>
  <c r="AY162" i="3"/>
  <c r="AZ162" i="3" s="1"/>
  <c r="BA162" i="3"/>
  <c r="AY10" i="3"/>
  <c r="AZ10" i="3" s="1"/>
  <c r="AY245" i="3"/>
  <c r="AZ245" i="3" s="1"/>
  <c r="AY79" i="3"/>
  <c r="AZ79" i="3" s="1"/>
  <c r="BA79" i="3"/>
  <c r="AY128" i="3"/>
  <c r="AZ128" i="3" s="1"/>
  <c r="BA128" i="3"/>
  <c r="AY69" i="3"/>
  <c r="AZ69" i="3" s="1"/>
  <c r="BA69" i="3"/>
  <c r="AY207" i="3"/>
  <c r="AZ207" i="3" s="1"/>
  <c r="AY105" i="3"/>
  <c r="AZ105" i="3" s="1"/>
  <c r="BA105" i="3"/>
  <c r="BA65" i="3"/>
  <c r="AY20" i="3"/>
  <c r="AZ20" i="3" s="1"/>
  <c r="BA20" i="3"/>
  <c r="AY225" i="3"/>
  <c r="AZ225" i="3" s="1"/>
  <c r="AY95" i="3"/>
  <c r="AZ95" i="3" s="1"/>
  <c r="BA95" i="3"/>
  <c r="AY164" i="3"/>
  <c r="AZ164" i="3" s="1"/>
  <c r="BA164" i="3"/>
  <c r="AY72" i="3"/>
  <c r="AZ72" i="3" s="1"/>
  <c r="BA72" i="3"/>
  <c r="AY82" i="3"/>
  <c r="AZ82" i="3" s="1"/>
  <c r="AY96" i="3"/>
  <c r="AZ96" i="3" s="1"/>
  <c r="BA96" i="3"/>
  <c r="AY61" i="3"/>
  <c r="AZ61" i="3" s="1"/>
  <c r="BA61" i="3"/>
  <c r="AY212" i="3"/>
  <c r="AZ212" i="3" s="1"/>
  <c r="BA212" i="3"/>
  <c r="AY146" i="3"/>
  <c r="AZ146" i="3" s="1"/>
  <c r="AY104" i="3"/>
  <c r="AZ104" i="3" s="1"/>
  <c r="BA104" i="3"/>
  <c r="AY122" i="3"/>
  <c r="AZ122" i="3" s="1"/>
  <c r="BA122" i="3"/>
  <c r="AY37" i="3"/>
  <c r="AZ37" i="3" s="1"/>
  <c r="BA37" i="3"/>
  <c r="AY201" i="3"/>
  <c r="AZ201" i="3" s="1"/>
  <c r="AY62" i="3"/>
  <c r="AZ62" i="3" s="1"/>
  <c r="AY113" i="3"/>
  <c r="AZ113" i="3" s="1"/>
  <c r="BA113" i="3"/>
  <c r="AY171" i="3"/>
  <c r="AZ171" i="3" s="1"/>
  <c r="AY192" i="3"/>
  <c r="AZ192" i="3" s="1"/>
  <c r="BA192" i="3"/>
  <c r="AY184" i="3"/>
  <c r="AZ184" i="3" s="1"/>
  <c r="AY148" i="3"/>
  <c r="AZ148" i="3" s="1"/>
  <c r="BA148" i="3"/>
  <c r="AY22" i="3"/>
  <c r="AZ22" i="3" s="1"/>
  <c r="BA22" i="3"/>
  <c r="AY183" i="3"/>
  <c r="AZ183" i="3" s="1"/>
  <c r="AY168" i="3"/>
  <c r="AZ168" i="3" s="1"/>
  <c r="BA168" i="3"/>
  <c r="AY77" i="3"/>
  <c r="AZ77" i="3" s="1"/>
  <c r="AY211" i="3"/>
  <c r="AZ211" i="3" s="1"/>
  <c r="BA211" i="3"/>
  <c r="BA56" i="3"/>
  <c r="AY56" i="3"/>
  <c r="AZ56" i="3" s="1"/>
  <c r="AY93" i="3"/>
  <c r="AZ93" i="3" s="1"/>
  <c r="BA93" i="3"/>
  <c r="AY58" i="3"/>
  <c r="AZ58" i="3" s="1"/>
  <c r="BA58" i="3"/>
  <c r="AY87" i="3"/>
  <c r="AZ87" i="3" s="1"/>
  <c r="BA87" i="3"/>
  <c r="AY7" i="3"/>
  <c r="AZ7" i="3" s="1"/>
  <c r="AZ35" i="3"/>
  <c r="BA35" i="3" s="1"/>
  <c r="AY195" i="3"/>
  <c r="AZ195" i="3" s="1"/>
  <c r="BA195" i="3"/>
  <c r="AY81" i="3"/>
  <c r="AZ81" i="3" s="1"/>
  <c r="BA81" i="3"/>
  <c r="AY23" i="3"/>
  <c r="AZ23" i="3" s="1"/>
  <c r="BA23" i="3"/>
  <c r="AY182" i="3"/>
  <c r="AZ182" i="3" s="1"/>
  <c r="AY39" i="3"/>
  <c r="AZ39" i="3" s="1"/>
  <c r="BA39" i="3"/>
  <c r="AY227" i="3"/>
  <c r="AZ227" i="3" s="1"/>
  <c r="BA227" i="3"/>
  <c r="AY40" i="3"/>
  <c r="AZ40" i="3" s="1"/>
  <c r="AY197" i="3"/>
  <c r="AZ197" i="3" s="1"/>
  <c r="BA197" i="3"/>
  <c r="BA75" i="3"/>
  <c r="AZ75" i="3"/>
  <c r="AY196" i="3"/>
  <c r="AZ196" i="3" s="1"/>
  <c r="BA196" i="3"/>
  <c r="AY99" i="3"/>
  <c r="AZ99" i="3" s="1"/>
  <c r="BA99" i="3"/>
  <c r="AY133" i="3"/>
  <c r="AZ133" i="3" s="1"/>
  <c r="BA133" i="3"/>
  <c r="AY31" i="3"/>
  <c r="AZ31" i="3" s="1"/>
  <c r="BA31" i="3"/>
  <c r="AY153" i="3"/>
  <c r="AZ153" i="3" s="1"/>
  <c r="AY151" i="3"/>
  <c r="AZ151" i="3" s="1"/>
  <c r="BA151" i="3"/>
  <c r="AY165" i="3"/>
  <c r="AZ165" i="3" s="1"/>
  <c r="BA165" i="3"/>
  <c r="BA208" i="3"/>
  <c r="M114" i="4"/>
  <c r="M72" i="4"/>
  <c r="M106" i="4"/>
  <c r="M52" i="4"/>
  <c r="M53" i="4"/>
  <c r="M133" i="4"/>
  <c r="M100" i="4"/>
  <c r="M58" i="4"/>
  <c r="M77" i="4"/>
  <c r="M10" i="4"/>
  <c r="M74" i="4"/>
  <c r="M69" i="4"/>
  <c r="M78" i="4"/>
  <c r="M136" i="4"/>
  <c r="M49" i="4"/>
  <c r="M125" i="4"/>
  <c r="M135" i="4"/>
  <c r="M11" i="4"/>
  <c r="M45" i="4"/>
  <c r="M60" i="4"/>
  <c r="M75" i="4"/>
  <c r="M68" i="4"/>
  <c r="M44" i="4"/>
  <c r="M43" i="4"/>
  <c r="M70" i="4"/>
  <c r="M63" i="4"/>
  <c r="M105" i="4"/>
  <c r="M119" i="4"/>
  <c r="M14" i="4"/>
  <c r="M90" i="4"/>
  <c r="M117" i="4"/>
  <c r="M76" i="4"/>
  <c r="M91" i="4"/>
  <c r="M23" i="4"/>
  <c r="M95" i="4"/>
  <c r="M84" i="4"/>
  <c r="M66" i="4"/>
  <c r="M56" i="4"/>
  <c r="M55" i="4"/>
  <c r="M79" i="4"/>
  <c r="M101" i="4"/>
  <c r="M132" i="4"/>
  <c r="M50" i="4"/>
  <c r="M59" i="4"/>
  <c r="M64" i="4"/>
  <c r="M109" i="4"/>
  <c r="M57" i="4"/>
  <c r="M86" i="4"/>
  <c r="M47" i="4"/>
  <c r="M130" i="4"/>
  <c r="M137" i="4"/>
  <c r="M129" i="4"/>
  <c r="M67" i="4"/>
  <c r="M118" i="4"/>
  <c r="M46" i="4"/>
  <c r="M96" i="4"/>
  <c r="M134" i="4"/>
  <c r="M80" i="4"/>
  <c r="M128" i="4"/>
  <c r="AG20" i="2"/>
  <c r="M93" i="4"/>
  <c r="M81" i="4"/>
  <c r="M25" i="4"/>
  <c r="M62" i="4"/>
  <c r="M42" i="4"/>
  <c r="M94" i="4"/>
  <c r="M22" i="4"/>
  <c r="M20" i="4"/>
  <c r="M31" i="4"/>
  <c r="M61" i="4"/>
  <c r="M139" i="4"/>
  <c r="M73" i="4"/>
  <c r="M115" i="4"/>
  <c r="M87" i="4"/>
  <c r="M48" i="4"/>
  <c r="M24" i="4"/>
  <c r="M65" i="4"/>
  <c r="M82" i="4"/>
  <c r="M85" i="4"/>
  <c r="M54" i="4"/>
  <c r="M30" i="4"/>
  <c r="M138" i="4"/>
  <c r="M51" i="4"/>
  <c r="M116" i="4"/>
  <c r="M120" i="4"/>
  <c r="M104" i="4"/>
  <c r="M83" i="4"/>
  <c r="M71" i="4"/>
  <c r="M131" i="4"/>
  <c r="BA240" i="3" l="1"/>
  <c r="BA183" i="3"/>
  <c r="AY218" i="3"/>
  <c r="BA153" i="3"/>
  <c r="BA40" i="3"/>
  <c r="BA182" i="3"/>
  <c r="BA77" i="3"/>
  <c r="BA171" i="3"/>
  <c r="BA201" i="3"/>
  <c r="BA146" i="3"/>
  <c r="BA82" i="3"/>
  <c r="BA225" i="3"/>
  <c r="BA207" i="3"/>
  <c r="BA245" i="3"/>
  <c r="BA189" i="3"/>
  <c r="BA224" i="3"/>
  <c r="BA210" i="3"/>
  <c r="BA38" i="3"/>
  <c r="BA243" i="3"/>
  <c r="BA173" i="3"/>
  <c r="BA244" i="3"/>
  <c r="BA157" i="3"/>
  <c r="BA172" i="3"/>
  <c r="BA169" i="3"/>
  <c r="BA7" i="3"/>
  <c r="BA184" i="3"/>
  <c r="BA62" i="3"/>
  <c r="BA10" i="3"/>
  <c r="BA71" i="3"/>
  <c r="BA34" i="3"/>
  <c r="BA32" i="3"/>
  <c r="BA199" i="3"/>
  <c r="BA76" i="3"/>
  <c r="BA187" i="3"/>
  <c r="BA167" i="3"/>
  <c r="BA155" i="3"/>
  <c r="BA64" i="3"/>
  <c r="BA161" i="3"/>
  <c r="AZ218" i="3" l="1"/>
  <c r="BA218" i="3" s="1"/>
  <c r="BA248" i="3" l="1"/>
  <c r="BA250" i="3" l="1"/>
  <c r="BB254" i="3"/>
  <c r="BC110" i="3"/>
  <c r="BE110" i="3" s="1"/>
  <c r="BC60" i="3"/>
  <c r="BE60" i="3" s="1"/>
  <c r="BC101" i="3"/>
  <c r="BE101" i="3" s="1"/>
  <c r="BC219" i="3"/>
  <c r="BE219" i="3" s="1"/>
  <c r="BC174" i="3"/>
  <c r="BE174" i="3" s="1"/>
  <c r="BC89" i="3"/>
  <c r="BE89" i="3" s="1"/>
  <c r="BC19" i="3"/>
  <c r="BE19" i="3" s="1"/>
  <c r="BC198" i="3"/>
  <c r="BE198" i="3" s="1"/>
  <c r="BC42" i="3"/>
  <c r="BE42" i="3" s="1"/>
  <c r="N6" i="2" s="1"/>
  <c r="AD6" i="2" s="1"/>
  <c r="AH6" i="2" s="1"/>
  <c r="BC130" i="3"/>
  <c r="BE130" i="3" s="1"/>
  <c r="BC238" i="3"/>
  <c r="BE238" i="3" s="1"/>
  <c r="BC193" i="3"/>
  <c r="BE193" i="3" s="1"/>
  <c r="BC234" i="3"/>
  <c r="BE234" i="3" s="1"/>
  <c r="BC18" i="3"/>
  <c r="BE18" i="3" s="1"/>
  <c r="N8" i="2" s="1"/>
  <c r="BC144" i="3"/>
  <c r="BE144" i="3" s="1"/>
  <c r="N51" i="2" s="1"/>
  <c r="BC186" i="3"/>
  <c r="BE186" i="3" s="1"/>
  <c r="N82" i="2" s="1"/>
  <c r="AD14" i="2" s="1"/>
  <c r="AH14" i="2" s="1"/>
  <c r="BC120" i="3"/>
  <c r="BE120" i="3" s="1"/>
  <c r="BC114" i="3"/>
  <c r="BE114" i="3" s="1"/>
  <c r="BC232" i="3"/>
  <c r="BE232" i="3" s="1"/>
  <c r="BC233" i="3"/>
  <c r="BE233" i="3" s="1"/>
  <c r="BC24" i="3"/>
  <c r="BE24" i="3" s="1"/>
  <c r="BC36" i="3"/>
  <c r="BE36" i="3" s="1"/>
  <c r="BC103" i="3"/>
  <c r="BE103" i="3" s="1"/>
  <c r="N49" i="2" s="1"/>
  <c r="AD10" i="2" s="1"/>
  <c r="AH10" i="2" s="1"/>
  <c r="BC236" i="3"/>
  <c r="BE236" i="3" s="1"/>
  <c r="N139" i="2" s="1"/>
  <c r="AD18" i="2" s="1"/>
  <c r="AH18" i="2" s="1"/>
  <c r="BC185" i="3"/>
  <c r="BE185" i="3" s="1"/>
  <c r="BC13" i="3"/>
  <c r="BE13" i="3" s="1"/>
  <c r="BC180" i="3"/>
  <c r="BE180" i="3" s="1"/>
  <c r="BC67" i="3"/>
  <c r="BE67" i="3" s="1"/>
  <c r="BC229" i="3"/>
  <c r="BE229" i="3" s="1"/>
  <c r="BC86" i="3"/>
  <c r="BE86" i="3" s="1"/>
  <c r="BC158" i="3"/>
  <c r="BE158" i="3" s="1"/>
  <c r="BC47" i="3"/>
  <c r="BE47" i="3" s="1"/>
  <c r="BC33" i="3"/>
  <c r="BE33" i="3" s="1"/>
  <c r="N5" i="2" s="1"/>
  <c r="AD5" i="2" s="1"/>
  <c r="AH5" i="2" s="1"/>
  <c r="BC49" i="3"/>
  <c r="BE49" i="3" s="1"/>
  <c r="BC178" i="3"/>
  <c r="BE178" i="3" s="1"/>
  <c r="BC216" i="3"/>
  <c r="BE216" i="3" s="1"/>
  <c r="BC8" i="3"/>
  <c r="BE8" i="3" s="1"/>
  <c r="BC129" i="3"/>
  <c r="BE129" i="3" s="1"/>
  <c r="BC204" i="3"/>
  <c r="BE204" i="3" s="1"/>
  <c r="N83" i="2" s="1"/>
  <c r="AD15" i="2" s="1"/>
  <c r="AH15" i="2" s="1"/>
  <c r="BC80" i="3"/>
  <c r="BE80" i="3" s="1"/>
  <c r="BC78" i="3"/>
  <c r="BE78" i="3" s="1"/>
  <c r="BC112" i="3"/>
  <c r="BE112" i="3" s="1"/>
  <c r="N50" i="2" s="1"/>
  <c r="AD11" i="2" s="1"/>
  <c r="AH11" i="2" s="1"/>
  <c r="BC25" i="3"/>
  <c r="BE25" i="3" s="1"/>
  <c r="BC206" i="3"/>
  <c r="BE206" i="3" s="1"/>
  <c r="BC63" i="3"/>
  <c r="BE63" i="3" s="1"/>
  <c r="BC177" i="3"/>
  <c r="BE177" i="3" s="1"/>
  <c r="BC48" i="3"/>
  <c r="BE48" i="3" s="1"/>
  <c r="N7" i="2" s="1"/>
  <c r="AD7" i="2" s="1"/>
  <c r="AH7" i="2" s="1"/>
  <c r="BC21" i="3"/>
  <c r="BE21" i="3" s="1"/>
  <c r="BC242" i="3"/>
  <c r="BE242" i="3" s="1"/>
  <c r="BC83" i="3"/>
  <c r="BE83" i="3" s="1"/>
  <c r="BC181" i="3"/>
  <c r="BE181" i="3" s="1"/>
  <c r="BC235" i="3"/>
  <c r="BE235" i="3" s="1"/>
  <c r="BC14" i="3"/>
  <c r="BE14" i="3" s="1"/>
  <c r="BC166" i="3"/>
  <c r="BE166" i="3" s="1"/>
  <c r="BC190" i="3"/>
  <c r="BE190" i="3" s="1"/>
  <c r="BC246" i="3"/>
  <c r="BE246" i="3" s="1"/>
  <c r="BC100" i="3"/>
  <c r="BE100" i="3" s="1"/>
  <c r="N84" i="2" s="1"/>
  <c r="N85" i="2" s="1"/>
  <c r="BC203" i="3"/>
  <c r="BE203" i="3" s="1"/>
  <c r="BC57" i="3"/>
  <c r="BE57" i="3" s="1"/>
  <c r="BC214" i="3"/>
  <c r="BE214" i="3" s="1"/>
  <c r="BC74" i="3"/>
  <c r="BE74" i="3" s="1"/>
  <c r="BC139" i="3"/>
  <c r="BE139" i="3" s="1"/>
  <c r="BC90" i="3"/>
  <c r="BE90" i="3" s="1"/>
  <c r="BC12" i="3"/>
  <c r="BE12" i="3" s="1"/>
  <c r="BC115" i="3"/>
  <c r="BE115" i="3" s="1"/>
  <c r="BC30" i="3"/>
  <c r="BE30" i="3" s="1"/>
  <c r="BC88" i="3"/>
  <c r="BE88" i="3" s="1"/>
  <c r="BC124" i="3"/>
  <c r="BE124" i="3" s="1"/>
  <c r="BC221" i="3"/>
  <c r="BE221" i="3" s="1"/>
  <c r="BC123" i="3"/>
  <c r="BE123" i="3" s="1"/>
  <c r="BC108" i="3"/>
  <c r="BE108" i="3" s="1"/>
  <c r="BC109" i="3"/>
  <c r="BE109" i="3" s="1"/>
  <c r="BC55" i="3"/>
  <c r="BE55" i="3" s="1"/>
  <c r="BC54" i="3"/>
  <c r="BE54" i="3" s="1"/>
  <c r="BC107" i="3"/>
  <c r="BE107" i="3" s="1"/>
  <c r="BC92" i="3"/>
  <c r="BE92" i="3" s="1"/>
  <c r="BC117" i="3"/>
  <c r="BE117" i="3" s="1"/>
  <c r="BC85" i="3"/>
  <c r="BE85" i="3" s="1"/>
  <c r="BC205" i="3"/>
  <c r="BE205" i="3" s="1"/>
  <c r="BC11" i="3"/>
  <c r="BE11" i="3" s="1"/>
  <c r="N94" i="2" s="1"/>
  <c r="BC70" i="3"/>
  <c r="BE70" i="3" s="1"/>
  <c r="BC94" i="3"/>
  <c r="BE94" i="3" s="1"/>
  <c r="BC141" i="3"/>
  <c r="BE141" i="3" s="1"/>
  <c r="BC73" i="3"/>
  <c r="BE73" i="3" s="1"/>
  <c r="BC28" i="3"/>
  <c r="BE28" i="3" s="1"/>
  <c r="BC116" i="3"/>
  <c r="BE116" i="3" s="1"/>
  <c r="BC91" i="3"/>
  <c r="BE91" i="3" s="1"/>
  <c r="BC45" i="3"/>
  <c r="BE45" i="3" s="1"/>
  <c r="BC125" i="3"/>
  <c r="BE125" i="3" s="1"/>
  <c r="BC41" i="3"/>
  <c r="BE41" i="3" s="1"/>
  <c r="BC102" i="3"/>
  <c r="BE102" i="3" s="1"/>
  <c r="BC43" i="3"/>
  <c r="BE43" i="3" s="1"/>
  <c r="BC52" i="3"/>
  <c r="BE52" i="3" s="1"/>
  <c r="BC46" i="3"/>
  <c r="BE46" i="3" s="1"/>
  <c r="BC126" i="3"/>
  <c r="BE126" i="3" s="1"/>
  <c r="BC59" i="3"/>
  <c r="BE59" i="3" s="1"/>
  <c r="BC134" i="3"/>
  <c r="BE134" i="3" s="1"/>
  <c r="BC222" i="3"/>
  <c r="BE222" i="3" s="1"/>
  <c r="BC44" i="3"/>
  <c r="BE44" i="3" s="1"/>
  <c r="BC142" i="3"/>
  <c r="BE142" i="3" s="1"/>
  <c r="BC9" i="3"/>
  <c r="BE9" i="3" s="1"/>
  <c r="BC84" i="3"/>
  <c r="BE84" i="3" s="1"/>
  <c r="BC35" i="3"/>
  <c r="BE35" i="3" s="1"/>
  <c r="BC106" i="3"/>
  <c r="BE106" i="3" s="1"/>
  <c r="BC231" i="3"/>
  <c r="BE231" i="3" s="1"/>
  <c r="BC152" i="3"/>
  <c r="BE152" i="3" s="1"/>
  <c r="BC87" i="3"/>
  <c r="BE87" i="3" s="1"/>
  <c r="BC99" i="3"/>
  <c r="BE99" i="3" s="1"/>
  <c r="BC150" i="3"/>
  <c r="BE150" i="3" s="1"/>
  <c r="BC31" i="3"/>
  <c r="BE31" i="3" s="1"/>
  <c r="BC69" i="3"/>
  <c r="BE69" i="3" s="1"/>
  <c r="BC68" i="3"/>
  <c r="BE68" i="3" s="1"/>
  <c r="BC128" i="3"/>
  <c r="BE128" i="3" s="1"/>
  <c r="BC220" i="3"/>
  <c r="BE220" i="3" s="1"/>
  <c r="BC195" i="3"/>
  <c r="BE195" i="3" s="1"/>
  <c r="BC75" i="3"/>
  <c r="BE75" i="3" s="1"/>
  <c r="BC154" i="3"/>
  <c r="BE154" i="3" s="1"/>
  <c r="BC159" i="3"/>
  <c r="BE159" i="3" s="1"/>
  <c r="BC93" i="3"/>
  <c r="BE93" i="3" s="1"/>
  <c r="BC215" i="3"/>
  <c r="BE215" i="3" s="1"/>
  <c r="BC17" i="3"/>
  <c r="BE17" i="3" s="1"/>
  <c r="BC113" i="3"/>
  <c r="BE113" i="3" s="1"/>
  <c r="BC122" i="3"/>
  <c r="BE122" i="3" s="1"/>
  <c r="BC51" i="3"/>
  <c r="BE51" i="3" s="1"/>
  <c r="BC151" i="3"/>
  <c r="BE151" i="3" s="1"/>
  <c r="BC226" i="3"/>
  <c r="BE226" i="3" s="1"/>
  <c r="BC6" i="3"/>
  <c r="BE6" i="3" s="1"/>
  <c r="BC223" i="3"/>
  <c r="BE223" i="3" s="1"/>
  <c r="BC197" i="3"/>
  <c r="BE197" i="3" s="1"/>
  <c r="BC170" i="3"/>
  <c r="BE170" i="3" s="1"/>
  <c r="BC165" i="3"/>
  <c r="BE165" i="3" s="1"/>
  <c r="BC227" i="3"/>
  <c r="BE227" i="3" s="1"/>
  <c r="BC98" i="3"/>
  <c r="BE98" i="3" s="1"/>
  <c r="BC121" i="3"/>
  <c r="BE121" i="3" s="1"/>
  <c r="BC209" i="3"/>
  <c r="BE209" i="3" s="1"/>
  <c r="BC53" i="3"/>
  <c r="BE53" i="3" s="1"/>
  <c r="BC79" i="3"/>
  <c r="BE79" i="3" s="1"/>
  <c r="BC147" i="3"/>
  <c r="BE147" i="3" s="1"/>
  <c r="BC105" i="3"/>
  <c r="BE105" i="3" s="1"/>
  <c r="N70" i="2" s="1"/>
  <c r="N71" i="2" s="1"/>
  <c r="BC136" i="3"/>
  <c r="BE136" i="3" s="1"/>
  <c r="BC162" i="3"/>
  <c r="BE162" i="3" s="1"/>
  <c r="BC127" i="3"/>
  <c r="BE127" i="3" s="1"/>
  <c r="BC148" i="3"/>
  <c r="BE148" i="3" s="1"/>
  <c r="BC241" i="3"/>
  <c r="BE241" i="3" s="1"/>
  <c r="BC50" i="3"/>
  <c r="BE50" i="3" s="1"/>
  <c r="BC119" i="3"/>
  <c r="BE119" i="3" s="1"/>
  <c r="BC72" i="3"/>
  <c r="BE72" i="3" s="1"/>
  <c r="BC208" i="3"/>
  <c r="BE208" i="3" s="1"/>
  <c r="BC133" i="3"/>
  <c r="BE133" i="3" s="1"/>
  <c r="BC96" i="3"/>
  <c r="BE96" i="3" s="1"/>
  <c r="BC135" i="3"/>
  <c r="BE135" i="3" s="1"/>
  <c r="BC163" i="3"/>
  <c r="BE163" i="3" s="1"/>
  <c r="BC191" i="3"/>
  <c r="BE191" i="3" s="1"/>
  <c r="BC192" i="3"/>
  <c r="BE192" i="3" s="1"/>
  <c r="BC211" i="3"/>
  <c r="BE211" i="3" s="1"/>
  <c r="BC143" i="3"/>
  <c r="BE143" i="3" s="1"/>
  <c r="BC81" i="3"/>
  <c r="BE81" i="3" s="1"/>
  <c r="BC23" i="3"/>
  <c r="BE23" i="3" s="1"/>
  <c r="BC131" i="3"/>
  <c r="BE131" i="3" s="1"/>
  <c r="BC213" i="3"/>
  <c r="BE213" i="3" s="1"/>
  <c r="BC175" i="3"/>
  <c r="BE175" i="3" s="1"/>
  <c r="BC27" i="3"/>
  <c r="BE27" i="3" s="1"/>
  <c r="BC118" i="3"/>
  <c r="BE118" i="3" s="1"/>
  <c r="BC160" i="3"/>
  <c r="BE160" i="3" s="1"/>
  <c r="BC37" i="3"/>
  <c r="BE37" i="3" s="1"/>
  <c r="BC58" i="3"/>
  <c r="BE58" i="3" s="1"/>
  <c r="BC212" i="3"/>
  <c r="BE212" i="3" s="1"/>
  <c r="BC22" i="3"/>
  <c r="BE22" i="3" s="1"/>
  <c r="BC202" i="3"/>
  <c r="BE202" i="3" s="1"/>
  <c r="BC228" i="3"/>
  <c r="BE228" i="3" s="1"/>
  <c r="BC179" i="3"/>
  <c r="BE179" i="3" s="1"/>
  <c r="BC95" i="3"/>
  <c r="BE95" i="3" s="1"/>
  <c r="BC111" i="3"/>
  <c r="BE111" i="3" s="1"/>
  <c r="BC200" i="3"/>
  <c r="BE200" i="3" s="1"/>
  <c r="BC61" i="3"/>
  <c r="BE61" i="3" s="1"/>
  <c r="BC29" i="3"/>
  <c r="BE29" i="3" s="1"/>
  <c r="BC104" i="3"/>
  <c r="BE104" i="3" s="1"/>
  <c r="BC65" i="3"/>
  <c r="BE65" i="3" s="1"/>
  <c r="BC168" i="3"/>
  <c r="BE168" i="3" s="1"/>
  <c r="BC16" i="3"/>
  <c r="BE16" i="3" s="1"/>
  <c r="BC132" i="3"/>
  <c r="BE132" i="3" s="1"/>
  <c r="BC230" i="3"/>
  <c r="BE230" i="3" s="1"/>
  <c r="BC217" i="3"/>
  <c r="BE217" i="3" s="1"/>
  <c r="BC194" i="3"/>
  <c r="BE194" i="3" s="1"/>
  <c r="BC196" i="3"/>
  <c r="BE196" i="3" s="1"/>
  <c r="BC145" i="3"/>
  <c r="BE145" i="3" s="1"/>
  <c r="BC149" i="3"/>
  <c r="BE149" i="3" s="1"/>
  <c r="BC237" i="3"/>
  <c r="BE237" i="3" s="1"/>
  <c r="BC137" i="3"/>
  <c r="BE137" i="3" s="1"/>
  <c r="BC56" i="3"/>
  <c r="BE56" i="3" s="1"/>
  <c r="BC156" i="3"/>
  <c r="BE156" i="3" s="1"/>
  <c r="BC138" i="3"/>
  <c r="BE138" i="3" s="1"/>
  <c r="BC188" i="3"/>
  <c r="BE188" i="3" s="1"/>
  <c r="BC15" i="3"/>
  <c r="BE15" i="3" s="1"/>
  <c r="N36" i="2" s="1"/>
  <c r="N37" i="2" s="1"/>
  <c r="BC164" i="3"/>
  <c r="BE164" i="3" s="1"/>
  <c r="BC66" i="3"/>
  <c r="BE66" i="3" s="1"/>
  <c r="BC140" i="3"/>
  <c r="BE140" i="3" s="1"/>
  <c r="BC239" i="3"/>
  <c r="BE239" i="3" s="1"/>
  <c r="BC176" i="3"/>
  <c r="BE176" i="3" s="1"/>
  <c r="BC39" i="3"/>
  <c r="BE39" i="3" s="1"/>
  <c r="BC97" i="3"/>
  <c r="BE97" i="3" s="1"/>
  <c r="BC26" i="3"/>
  <c r="BE26" i="3" s="1"/>
  <c r="BC20" i="3"/>
  <c r="BE20" i="3" s="1"/>
  <c r="BC224" i="3"/>
  <c r="BE224" i="3" s="1"/>
  <c r="BC189" i="3"/>
  <c r="BE189" i="3" s="1"/>
  <c r="BC82" i="3"/>
  <c r="BE82" i="3" s="1"/>
  <c r="BC183" i="3"/>
  <c r="BE183" i="3" s="1"/>
  <c r="BC225" i="3"/>
  <c r="BE225" i="3" s="1"/>
  <c r="BC7" i="3"/>
  <c r="BE7" i="3" s="1"/>
  <c r="BC38" i="3"/>
  <c r="BE38" i="3" s="1"/>
  <c r="BC201" i="3"/>
  <c r="BE201" i="3" s="1"/>
  <c r="BC171" i="3"/>
  <c r="BE171" i="3" s="1"/>
  <c r="BC157" i="3"/>
  <c r="BE157" i="3" s="1"/>
  <c r="BC32" i="3"/>
  <c r="BE32" i="3" s="1"/>
  <c r="BC77" i="3"/>
  <c r="BE77" i="3" s="1"/>
  <c r="BC199" i="3"/>
  <c r="BE199" i="3" s="1"/>
  <c r="BC146" i="3"/>
  <c r="BE146" i="3" s="1"/>
  <c r="BC240" i="3"/>
  <c r="BE240" i="3" s="1"/>
  <c r="BC245" i="3"/>
  <c r="BE245" i="3" s="1"/>
  <c r="BC182" i="3"/>
  <c r="BE182" i="3" s="1"/>
  <c r="BC161" i="3"/>
  <c r="BE161" i="3" s="1"/>
  <c r="BC244" i="3"/>
  <c r="BE244" i="3" s="1"/>
  <c r="BC64" i="3"/>
  <c r="BE64" i="3" s="1"/>
  <c r="BC34" i="3"/>
  <c r="BE34" i="3" s="1"/>
  <c r="BC173" i="3"/>
  <c r="BE173" i="3" s="1"/>
  <c r="BC40" i="3"/>
  <c r="BE40" i="3" s="1"/>
  <c r="BC76" i="3"/>
  <c r="BE76" i="3" s="1"/>
  <c r="BC243" i="3"/>
  <c r="BE243" i="3" s="1"/>
  <c r="BC155" i="3"/>
  <c r="BE155" i="3" s="1"/>
  <c r="BC62" i="3"/>
  <c r="BE62" i="3" s="1"/>
  <c r="BC184" i="3"/>
  <c r="BE184" i="3" s="1"/>
  <c r="BC210" i="3"/>
  <c r="BE210" i="3" s="1"/>
  <c r="BC71" i="3"/>
  <c r="BE71" i="3" s="1"/>
  <c r="BC207" i="3"/>
  <c r="BE207" i="3" s="1"/>
  <c r="BC167" i="3"/>
  <c r="BE167" i="3" s="1"/>
  <c r="BC187" i="3"/>
  <c r="BE187" i="3" s="1"/>
  <c r="BC172" i="3"/>
  <c r="BE172" i="3" s="1"/>
  <c r="BC10" i="3"/>
  <c r="BE10" i="3" s="1"/>
  <c r="BC169" i="3"/>
  <c r="BE169" i="3" s="1"/>
  <c r="BC153" i="3"/>
  <c r="BE153" i="3" s="1"/>
  <c r="BC218" i="3"/>
  <c r="BE218" i="3" s="1"/>
  <c r="N86" i="2" l="1"/>
  <c r="N87" i="2" s="1"/>
  <c r="N88" i="2"/>
  <c r="N89" i="2" s="1"/>
  <c r="N90" i="2" s="1"/>
  <c r="N91" i="2" s="1"/>
  <c r="N92" i="2" s="1"/>
  <c r="N93" i="2" s="1"/>
  <c r="AD16" i="2" s="1"/>
  <c r="AH16" i="2" s="1"/>
  <c r="N9" i="2"/>
  <c r="N10" i="2" s="1"/>
  <c r="N11" i="2" s="1"/>
  <c r="N12" i="2" s="1"/>
  <c r="N13" i="2" s="1"/>
  <c r="N14" i="2" s="1"/>
  <c r="N72" i="2"/>
  <c r="N73" i="2" s="1"/>
  <c r="N74" i="2" s="1"/>
  <c r="N75" i="2" s="1"/>
  <c r="N76" i="2" s="1"/>
  <c r="N77" i="2" s="1"/>
  <c r="N78" i="2" s="1"/>
  <c r="N79" i="2" s="1"/>
  <c r="N80" i="2" s="1"/>
  <c r="N81" i="2" s="1"/>
  <c r="AD13" i="2" s="1"/>
  <c r="AH13" i="2" s="1"/>
  <c r="N38" i="2"/>
  <c r="N95" i="2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AD17" i="2" s="1"/>
  <c r="AH17" i="2" s="1"/>
  <c r="N140" i="2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AD19" i="2" s="1"/>
  <c r="AH19" i="2" s="1"/>
  <c r="BE248" i="3"/>
  <c r="BE250" i="3" s="1"/>
  <c r="N52" i="2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AD12" i="2" s="1"/>
  <c r="AH12" i="2" s="1"/>
  <c r="N15" i="2" l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AD9" i="2" s="1"/>
  <c r="AH9" i="2" s="1"/>
  <c r="N39" i="2"/>
  <c r="N40" i="2" s="1"/>
  <c r="N41" i="2" s="1"/>
  <c r="N42" i="2" s="1"/>
  <c r="N43" i="2" s="1"/>
  <c r="N44" i="2" s="1"/>
  <c r="N45" i="2" s="1"/>
  <c r="N46" i="2" s="1"/>
  <c r="N47" i="2" s="1"/>
  <c r="N48" i="2" s="1"/>
  <c r="AD8" i="2" s="1"/>
  <c r="AH8" i="2" l="1"/>
  <c r="AD20" i="2"/>
  <c r="AH20" i="2" l="1"/>
</calcChain>
</file>

<file path=xl/sharedStrings.xml><?xml version="1.0" encoding="utf-8"?>
<sst xmlns="http://schemas.openxmlformats.org/spreadsheetml/2006/main" count="2507" uniqueCount="566">
  <si>
    <t>Country name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</si>
  <si>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</si>
  <si>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</si>
  <si>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</si>
  <si>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</si>
  <si>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</si>
  <si>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</si>
  <si>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</si>
  <si>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</si>
  <si>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</si>
  <si>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</si>
  <si>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</si>
  <si>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</si>
  <si>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</si>
  <si>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</si>
  <si>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</si>
  <si>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</si>
  <si>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</si>
  <si>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</si>
  <si>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</si>
  <si>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</si>
  <si>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</si>
  <si>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</si>
  <si>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</si>
  <si>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</si>
  <si>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</si>
  <si>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</si>
  <si>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</si>
  <si>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</si>
  <si>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</si>
  <si>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</si>
  <si>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</si>
  <si>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</si>
  <si>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</si>
  <si>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</si>
  <si>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</si>
  <si>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</si>
  <si>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</si>
  <si>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Central Europe and the Baltics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</si>
  <si>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</si>
  <si>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</si>
  <si>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</si>
  <si>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</si>
  <si>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</si>
  <si>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</si>
  <si>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</si>
  <si>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</si>
  <si>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</si>
  <si>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</si>
  <si>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</si>
  <si>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</si>
  <si>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</si>
  <si>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</si>
  <si>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</si>
  <si>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</si>
  <si>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</si>
  <si>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</si>
  <si>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</si>
  <si>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</si>
  <si>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</si>
  <si>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</si>
  <si>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</si>
  <si>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</si>
  <si>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</si>
  <si>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</si>
  <si>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</si>
  <si>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</si>
  <si>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Fragile and conflict affected situations</t>
  </si>
  <si>
    <t>France</t>
  </si>
  <si>
    <t>French Polynesia</t>
  </si>
  <si>
    <t>Gabon</t>
  </si>
  <si>
    <t>Gambia, The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</si>
  <si>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</si>
  <si>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</si>
  <si>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</si>
  <si>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</si>
  <si>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</si>
  <si>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</si>
  <si>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</si>
  <si>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</si>
  <si>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</si>
  <si>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</si>
  <si>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</si>
  <si>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</si>
  <si>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</si>
  <si>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</si>
  <si>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</si>
  <si>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</si>
  <si>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</si>
  <si>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</si>
  <si>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</si>
  <si>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</si>
  <si>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</si>
  <si>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</si>
  <si>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</si>
  <si>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</si>
  <si>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</si>
  <si>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</si>
  <si>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</si>
  <si>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</si>
  <si>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</si>
  <si>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</si>
  <si>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</si>
  <si>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</si>
  <si>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</si>
  <si>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</si>
  <si>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</si>
  <si>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</si>
  <si>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</si>
  <si>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</si>
  <si>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</si>
  <si>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</si>
  <si>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</si>
  <si>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</si>
  <si>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</si>
  <si>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</si>
  <si>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 SAR,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</si>
  <si>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</si>
  <si>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</si>
  <si>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</si>
  <si>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</si>
  <si>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</si>
  <si>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</si>
  <si>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</si>
  <si>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</si>
  <si>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</si>
  <si>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</si>
  <si>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</si>
  <si>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</si>
  <si>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</si>
  <si>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</si>
  <si>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</si>
  <si>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</si>
  <si>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</si>
  <si>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</si>
  <si>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</si>
  <si>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</si>
  <si>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</si>
  <si>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</si>
  <si>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</si>
  <si>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</si>
  <si>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</si>
  <si>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</si>
  <si>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</si>
  <si>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</si>
  <si>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</si>
  <si>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</si>
  <si>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</si>
  <si>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</si>
  <si>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</si>
  <si>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</si>
  <si>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</si>
  <si>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</si>
  <si>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</si>
  <si>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</si>
  <si>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</si>
  <si>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</si>
  <si>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</si>
  <si>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</si>
  <si>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</si>
  <si>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</si>
  <si>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</si>
  <si>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</si>
  <si>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</si>
  <si>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</si>
  <si>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</si>
  <si>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</si>
  <si>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</si>
  <si>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</si>
  <si>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</si>
  <si>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</si>
  <si>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</si>
  <si>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</si>
  <si>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</si>
  <si>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</si>
  <si>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</si>
  <si>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</si>
  <si>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</si>
  <si>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</si>
  <si>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</si>
  <si>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</si>
  <si>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Martin (French part)</t>
  </si>
  <si>
    <t>St. Vincent and the Grenadines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</si>
  <si>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</si>
  <si>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</si>
  <si>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</si>
  <si>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</si>
  <si>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</si>
  <si>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</si>
  <si>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</si>
  <si>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</si>
  <si>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</si>
  <si>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</si>
  <si>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</si>
  <si>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</si>
  <si>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</si>
  <si>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</si>
  <si>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</si>
  <si>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</si>
  <si>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</si>
  <si>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</si>
  <si>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</si>
  <si>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</si>
  <si>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</si>
  <si>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</si>
  <si>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</si>
  <si>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</si>
  <si>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</si>
  <si>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</si>
  <si>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</si>
  <si>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</si>
  <si>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Virgin Islands (U.S.)</t>
  </si>
  <si>
    <t>West Bank and Gaza</t>
  </si>
  <si>
    <t>Yemen, Rep.</t>
  </si>
  <si>
    <t>Zambia</t>
  </si>
  <si>
    <t>Zimbabwe</t>
  </si>
  <si>
    <t>http://data.worldbank.org/indicator/NY.GDP.PCAP.CD</t>
  </si>
  <si>
    <t>http://data.worldbank.org/indicator/EN.ATM.CO2E.PC</t>
  </si>
  <si>
    <t>CO2</t>
  </si>
  <si>
    <t>GDP</t>
  </si>
  <si>
    <t>http://data.worldbank.org/indicator/SP.POP.TOTL</t>
  </si>
  <si>
    <t>Pop</t>
  </si>
  <si>
    <t>2010 CO2</t>
  </si>
  <si>
    <t>2011 GDP</t>
  </si>
  <si>
    <t>Group</t>
  </si>
  <si>
    <t>WorldBankName</t>
  </si>
  <si>
    <t>United.States</t>
  </si>
  <si>
    <t>EU</t>
  </si>
  <si>
    <t>Russian.Federation</t>
  </si>
  <si>
    <t>South.Africa</t>
  </si>
  <si>
    <t>Latin.America</t>
  </si>
  <si>
    <t>Sub.Saharan.Africa</t>
  </si>
  <si>
    <t>Ex.USSR</t>
  </si>
  <si>
    <t>Mideast.OIL</t>
  </si>
  <si>
    <t>Southeast.Asia</t>
  </si>
  <si>
    <t>Taiwan</t>
  </si>
  <si>
    <t>Rest.Of.World</t>
  </si>
  <si>
    <t>World</t>
  </si>
  <si>
    <t>2011 Pop</t>
  </si>
  <si>
    <t>Switch</t>
  </si>
  <si>
    <t>Name</t>
  </si>
  <si>
    <t>pc GDP</t>
  </si>
  <si>
    <t>co2/gdp</t>
  </si>
  <si>
    <t>http://data.worldbank.org/indicator/NY.GDP.PCAP.PP.CD</t>
  </si>
  <si>
    <t>Double-counted</t>
  </si>
  <si>
    <t>UpcomingSwitch</t>
  </si>
  <si>
    <t>#</t>
  </si>
  <si>
    <t># No PPP GDPpc</t>
  </si>
  <si>
    <t>(thousand tonnes C)</t>
  </si>
  <si>
    <t>US</t>
  </si>
  <si>
    <t>Total North America</t>
  </si>
  <si>
    <t>Trinidad &amp; Tobago</t>
  </si>
  <si>
    <t>Venezuela</t>
  </si>
  <si>
    <t>Other S. &amp; Cent. America</t>
  </si>
  <si>
    <t>Total S. &amp; Cent. America</t>
  </si>
  <si>
    <t>Republic of Ireland</t>
  </si>
  <si>
    <t>Slovakia</t>
  </si>
  <si>
    <t>Other Europe &amp; Eurasia</t>
  </si>
  <si>
    <t>Total Europe &amp; Eurasia</t>
  </si>
  <si>
    <t>Iran</t>
  </si>
  <si>
    <t>Other Middle East</t>
  </si>
  <si>
    <t>Total Middle East</t>
  </si>
  <si>
    <t>Egypt</t>
  </si>
  <si>
    <t>Other Africa</t>
  </si>
  <si>
    <t>Total Africa</t>
  </si>
  <si>
    <t>China Hong Kong SAR</t>
  </si>
  <si>
    <t>South Korea</t>
  </si>
  <si>
    <t>Other Asia Pacific</t>
  </si>
  <si>
    <t>Total Asia Pacific</t>
  </si>
  <si>
    <t>Sum of above</t>
  </si>
  <si>
    <t>Total World</t>
  </si>
  <si>
    <t>CDIAC Name</t>
  </si>
  <si>
    <t>GDP2011</t>
  </si>
  <si>
    <t>POP2011</t>
  </si>
  <si>
    <t>CDIAC_C02_2010</t>
  </si>
  <si>
    <t>(k t C)</t>
  </si>
  <si>
    <t>CDIAC_C02_2011</t>
  </si>
  <si>
    <t>Carbonization (CO2/GDP)</t>
  </si>
  <si>
    <t>ForecastCarbonization</t>
  </si>
  <si>
    <t>World Bank</t>
  </si>
  <si>
    <t>Factor</t>
  </si>
  <si>
    <t>ForecastCO2</t>
  </si>
  <si>
    <t>CO2_2010</t>
  </si>
  <si>
    <t>2010-2011</t>
  </si>
  <si>
    <t>2012-2011</t>
  </si>
  <si>
    <t>(2012-2010)^(1/2)</t>
  </si>
  <si>
    <t>Average</t>
  </si>
  <si>
    <t>Est 2011</t>
  </si>
  <si>
    <t>2010 GDP</t>
  </si>
  <si>
    <t>2009 GDP</t>
  </si>
  <si>
    <t>sum of above</t>
  </si>
  <si>
    <t>AFGHANISTAN</t>
  </si>
  <si>
    <t>ALBANIA</t>
  </si>
  <si>
    <t>ALGERIA</t>
  </si>
  <si>
    <t>ANDORRA</t>
  </si>
  <si>
    <t>ANGOLA</t>
  </si>
  <si>
    <t>ANGUILLA</t>
  </si>
  <si>
    <t>ANTIGUA &amp;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</si>
  <si>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</si>
  <si>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</si>
  <si>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</si>
  <si>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</si>
  <si>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</si>
  <si>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</si>
  <si>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</si>
  <si>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</si>
  <si>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</si>
  <si>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</si>
  <si>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</si>
  <si>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</si>
  <si>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</si>
  <si>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</si>
  <si>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</si>
  <si>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</si>
  <si>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BOSNIA &amp; HERZEGOVINA</t>
  </si>
  <si>
    <t>BOTSWANA</t>
  </si>
  <si>
    <t>BRAZIL</t>
  </si>
  <si>
    <t>BRITISH VIRGIN ISLANDS</t>
  </si>
  <si>
    <t>BRUNEI (DARUSSALAM)</t>
  </si>
  <si>
    <t>BULGARIA</t>
  </si>
  <si>
    <t>BURKINA FASO</t>
  </si>
  <si>
    <t>BURUNDI</t>
  </si>
  <si>
    <t>CAMBODIA</t>
  </si>
  <si>
    <t>CANADA</t>
  </si>
  <si>
    <t>CAPE VERDE</t>
  </si>
  <si>
    <t>CAYMAN ISLANDS</t>
  </si>
  <si>
    <t>CENTRAL AFRICAN REPUBLIC</t>
  </si>
  <si>
    <t>CHAD</t>
  </si>
  <si>
    <t>CHILE</t>
  </si>
  <si>
    <t>CHINA (MAINLAND)</t>
  </si>
  <si>
    <t>COLOMBIA</t>
  </si>
  <si>
    <t>COMOROS</t>
  </si>
  <si>
    <t>CONGO</t>
  </si>
  <si>
    <t>COOK ISLANDS</t>
  </si>
  <si>
    <t>COSTA RICA</t>
  </si>
  <si>
    <t>COTE D IVOIRE</t>
  </si>
  <si>
    <t>CROATIA</t>
  </si>
  <si>
    <t>CUBA</t>
  </si>
  <si>
    <t>CYPRUS</t>
  </si>
  <si>
    <t>CZECH REPUBLIC</t>
  </si>
  <si>
    <t>DEMOCRATIC PEOPLE S REPUBLIC OF KOREA</t>
  </si>
  <si>
    <t>DEMOCRATIC REPUBLIC OF THE CONGO (FORMERLY ZAIRE)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</si>
  <si>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</si>
  <si>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</si>
  <si>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</si>
  <si>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</si>
  <si>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</si>
  <si>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</si>
  <si>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</si>
  <si>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</si>
  <si>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</si>
  <si>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</si>
  <si>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</si>
  <si>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</si>
  <si>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</si>
  <si>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FEDERATED STATES OF MICRONESIA</t>
  </si>
  <si>
    <t>FIJI</t>
  </si>
  <si>
    <t>FINLAND</t>
  </si>
  <si>
    <t>FRANCE (INCLUDING MONACO)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</si>
  <si>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</si>
  <si>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</si>
  <si>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</si>
  <si>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</si>
  <si>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</si>
  <si>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</si>
  <si>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</si>
  <si>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</si>
  <si>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</si>
  <si>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</si>
  <si>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</si>
  <si>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</si>
  <si>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GUATEMALA</t>
  </si>
  <si>
    <t>GUINEA</t>
  </si>
  <si>
    <t>GUINEA BISSAU</t>
  </si>
  <si>
    <t>GUYANA</t>
  </si>
  <si>
    <t>HAITI</t>
  </si>
  <si>
    <t>HONDURAS</t>
  </si>
  <si>
    <t>HONG KONG SPECIAL ADMINSTRATIVE REGION OF CHINA</t>
  </si>
  <si>
    <t>HUNGARY</t>
  </si>
  <si>
    <t>ICELAND</t>
  </si>
  <si>
    <t>INDIA</t>
  </si>
  <si>
    <t>INDONESIA</t>
  </si>
  <si>
    <t>IRAQ</t>
  </si>
  <si>
    <t>IRELAND</t>
  </si>
  <si>
    <t>ISLAMIC REPUBLIC OF IRAN</t>
  </si>
  <si>
    <t>ISRAEL</t>
  </si>
  <si>
    <t>ITALY (INCLUDING SAN MARINO)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</si>
  <si>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</si>
  <si>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</si>
  <si>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</si>
  <si>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</si>
  <si>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</si>
  <si>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</si>
  <si>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</si>
  <si>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</si>
  <si>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 S DEMOCRATIC REPUBLIC</t>
  </si>
  <si>
    <t>LATVIA</t>
  </si>
  <si>
    <t>LEBANON</t>
  </si>
  <si>
    <t>LESOTHO</t>
  </si>
  <si>
    <t>LIBERIA</t>
  </si>
  <si>
    <t>LIBYAN ARAB JAMAHIRIYAH</t>
  </si>
  <si>
    <t>LITHUANIA</t>
  </si>
  <si>
    <t>LUXEMBOURG</t>
  </si>
  <si>
    <t>MACAU SPECIAL ADMINSTRATIVE REGION OF CHINA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</si>
  <si>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</si>
  <si>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</si>
  <si>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</si>
  <si>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</si>
  <si>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</si>
  <si>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</si>
  <si>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</si>
  <si>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</si>
  <si>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</si>
  <si>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</si>
  <si>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</si>
  <si>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MEXICO</t>
  </si>
  <si>
    <t>MONGOLIA</t>
  </si>
  <si>
    <t>MONTENEGRO</t>
  </si>
  <si>
    <t>MONTSERRAT</t>
  </si>
  <si>
    <t>MOROCCO</t>
  </si>
  <si>
    <t>MOZAMBIQUE</t>
  </si>
  <si>
    <t>MYANMAR (FORMERLY BURMA)</t>
  </si>
  <si>
    <t>NAMIBIA</t>
  </si>
  <si>
    <t>NAURU</t>
  </si>
  <si>
    <t>NEPAL</t>
  </si>
  <si>
    <t>NETHERLAND ANTILLES</t>
  </si>
  <si>
    <t>NETHERLANDS</t>
  </si>
  <si>
    <t>NEW CALEDONIA</t>
  </si>
  <si>
    <t>NEW ZEALAND</t>
  </si>
  <si>
    <t>NICARAGUA</t>
  </si>
  <si>
    <t>NIGER</t>
  </si>
  <si>
    <t>NIGERIA</t>
  </si>
  <si>
    <t>NIUE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</si>
  <si>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</si>
  <si>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</si>
  <si>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</si>
  <si>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</si>
  <si>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</si>
  <si>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</si>
  <si>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</si>
  <si>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</si>
  <si>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</si>
  <si>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</si>
  <si>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PLURINATIONAL STATE OF BOLIVIA</t>
  </si>
  <si>
    <t>POLAND</t>
  </si>
  <si>
    <t>PORTUGAL</t>
  </si>
  <si>
    <t>QATAR</t>
  </si>
  <si>
    <t>REPUBLIC OF CAMEROON</t>
  </si>
  <si>
    <t>REPUBLIC OF KOREA</t>
  </si>
  <si>
    <t>REPUBLIC OF MOLDOVA</t>
  </si>
  <si>
    <t>REUNION</t>
  </si>
  <si>
    <t>ROMANIA</t>
  </si>
  <si>
    <t>RUSSIAN FEDERATION</t>
  </si>
  <si>
    <t>RWANDA</t>
  </si>
  <si>
    <t>SAINT HELENA</t>
  </si>
  <si>
    <t>SAINT LUCIA</t>
  </si>
  <si>
    <t>SAMOA</t>
  </si>
  <si>
    <t>SAO TOME &amp;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</si>
  <si>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</si>
  <si>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</si>
  <si>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</si>
  <si>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</si>
  <si>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</si>
  <si>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</si>
  <si>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</si>
  <si>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</si>
  <si>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</si>
  <si>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</si>
  <si>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</si>
  <si>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</si>
  <si>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</si>
  <si>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ST. KITTS-NEVIS</t>
  </si>
  <si>
    <t>ST. PIERRE &amp; MIQUELON</t>
  </si>
  <si>
    <t>ST. VINCENT &amp; THE GRENADINES</t>
  </si>
  <si>
    <t>SUDAN</t>
  </si>
  <si>
    <t>SURINAME</t>
  </si>
  <si>
    <t>SWAZILAND</t>
  </si>
  <si>
    <t>SWEDEN</t>
  </si>
  <si>
    <t>SWITZERLAND</t>
  </si>
  <si>
    <t>SYRIAN ARAB REPUBLIC</t>
  </si>
  <si>
    <t>TAIWAN</t>
  </si>
  <si>
    <t>TAJIKISTAN</t>
  </si>
  <si>
    <t>THAILAND</t>
  </si>
  <si>
    <t>TIMOR-LESTE (FORMERLY EAST TIMOR)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</si>
  <si>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</si>
  <si>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</si>
  <si>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</si>
  <si>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</si>
  <si>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</si>
  <si>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</si>
  <si>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</si>
  <si>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</si>
  <si>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</si>
  <si>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</si>
  <si>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</si>
  <si>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</si>
  <si>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</si>
  <si>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URUGUAY</t>
  </si>
  <si>
    <t>UZBEKISTAN</t>
  </si>
  <si>
    <t>VANUATU</t>
  </si>
  <si>
    <t>VENEZUELA</t>
  </si>
  <si>
    <t>VIET NAM</t>
  </si>
  <si>
    <t>WALLIS AND FUTUNA ISLANDS</t>
  </si>
  <si>
    <t>WESTERN SAHARA</t>
  </si>
  <si>
    <t>YEMEN</t>
  </si>
  <si>
    <t>ZAMBIA</t>
  </si>
  <si>
    <t>ZIMBABWE</t>
  </si>
  <si>
    <t>Nation</t>
  </si>
  <si>
    <t>Bunkers</t>
  </si>
  <si>
    <t>Total CO2 Emissions</t>
  </si>
  <si>
    <t>CO2 Change</t>
  </si>
  <si>
    <t>CDIAC CAP NAME</t>
  </si>
  <si>
    <t>.</t>
  </si>
  <si>
    <t>*****</t>
  </si>
  <si>
    <t>WB</t>
  </si>
  <si>
    <t>CD</t>
  </si>
  <si>
    <t>GDP 2009</t>
  </si>
  <si>
    <t>GDP 2010</t>
  </si>
  <si>
    <t>Carb 2009</t>
  </si>
  <si>
    <t>Carb 2010</t>
  </si>
  <si>
    <t>CO2 2009</t>
  </si>
  <si>
    <t>CO2 2010</t>
  </si>
  <si>
    <t>DeCarb Rate</t>
  </si>
  <si>
    <t>GDP 2011</t>
  </si>
  <si>
    <t>Carb 2011 ^</t>
  </si>
  <si>
    <t>CO2 2011 ^</t>
  </si>
  <si>
    <t>Flag</t>
  </si>
  <si>
    <t>2011 CO2</t>
  </si>
  <si>
    <t>CDIAC_ii_2011</t>
  </si>
  <si>
    <t>CDIAC_ii_2010</t>
  </si>
  <si>
    <t>CO2 ( not C )</t>
  </si>
  <si>
    <t>Total</t>
  </si>
  <si>
    <t>Unscaled</t>
  </si>
  <si>
    <t>Fraction</t>
  </si>
  <si>
    <t>CO2 2011 ^*</t>
  </si>
  <si>
    <t>Sum:</t>
  </si>
  <si>
    <t>World:</t>
  </si>
  <si>
    <t>CDIAC From "Small Set" (left of CDIAC Tab), Includes World</t>
  </si>
  <si>
    <t>CDIAC From Large/National Set, CAPITALS, etc</t>
  </si>
  <si>
    <t>Which CDIAC Used?</t>
  </si>
  <si>
    <t>Data Sources</t>
  </si>
  <si>
    <t>Set 1: 2011 Set (missing bunkers and some smaller counries)</t>
  </si>
  <si>
    <t>Set 2: National 2009 and 2010 Data with Bunkers (missing 2011)</t>
  </si>
  <si>
    <t>Forecast of Set 2's 2011 Data (assuming Decarbonization Rate, using WB GDP)</t>
  </si>
  <si>
    <t>Set 1</t>
  </si>
  <si>
    <t>Set 2 2010 Bunkers</t>
  </si>
  <si>
    <t>Set 1 Name</t>
  </si>
  <si>
    <t>Sum</t>
  </si>
  <si>
    <t>Adding Bunkers to Set 1 (and only to Set 1)</t>
  </si>
  <si>
    <t>Scaling Up</t>
  </si>
  <si>
    <t>*Figures don't always add up, as some minor countries are lost during name-to-name mapping.</t>
  </si>
  <si>
    <t>The Groups</t>
  </si>
  <si>
    <t>Group-Accumulation</t>
  </si>
  <si>
    <t>"The Answers"</t>
  </si>
  <si>
    <t>CDIAC 2010</t>
  </si>
  <si>
    <t>(2010, not 2011)</t>
  </si>
  <si>
    <t>(no use of CDIAC)</t>
  </si>
  <si>
    <t>from WB Data</t>
  </si>
  <si>
    <t>Old CDIAC</t>
  </si>
  <si>
    <t>+ World Bank</t>
  </si>
  <si>
    <t>+ 2010 CDIAC</t>
  </si>
  <si>
    <t>Best of the Four Options</t>
  </si>
  <si>
    <t>Best Of 2 CDIACs</t>
  </si>
  <si>
    <t>CDIAC "sum of above"</t>
  </si>
  <si>
    <t>%</t>
  </si>
  <si>
    <t>CDIAC "total world"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</si>
</sst>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E+00"/>
    <numFmt numFmtId="166" formatCode="0.0%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176">
    <xf numFmtId="0" fontId="0" fillId="0" borderId="0" xfId="0"/>
    <xf numFmtId="0" fontId="1" fillId="0" borderId="0" xfId="1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" fontId="0" fillId="0" borderId="0" xfId="0" applyNumberFormat="1" applyBorder="1" applyAlignment="1">
      <alignment horizontal="right"/>
    </xf>
    <xf numFmtId="1" fontId="0" fillId="0" borderId="6" xfId="0" applyNumberFormat="1" applyBorder="1" applyAlignment="1">
      <alignment horizontal="right"/>
    </xf>
    <xf numFmtId="1" fontId="0" fillId="0" borderId="8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/>
    <xf numFmtId="0" fontId="6" fillId="0" borderId="0" xfId="0" applyFont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5" fillId="0" borderId="13" xfId="0" applyFont="1" applyBorder="1"/>
    <xf numFmtId="0" fontId="0" fillId="0" borderId="15" xfId="0" applyBorder="1"/>
    <xf numFmtId="0" fontId="0" fillId="0" borderId="0" xfId="0" applyBorder="1"/>
    <xf numFmtId="4" fontId="0" fillId="0" borderId="6" xfId="0" applyNumberFormat="1" applyBorder="1"/>
    <xf numFmtId="0" fontId="0" fillId="0" borderId="8" xfId="0" applyBorder="1"/>
    <xf numFmtId="4" fontId="0" fillId="0" borderId="9" xfId="0" applyNumberFormat="1" applyBorder="1"/>
    <xf numFmtId="0" fontId="7" fillId="0" borderId="0" xfId="0" applyFont="1"/>
    <xf numFmtId="1" fontId="7" fillId="0" borderId="0" xfId="0" applyNumberFormat="1" applyFont="1"/>
    <xf numFmtId="1" fontId="7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2" fontId="0" fillId="0" borderId="16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43" fontId="0" fillId="0" borderId="13" xfId="2" applyFont="1" applyBorder="1"/>
    <xf numFmtId="43" fontId="0" fillId="2" borderId="14" xfId="2" applyFont="1" applyFill="1" applyBorder="1"/>
    <xf numFmtId="43" fontId="0" fillId="0" borderId="5" xfId="2" applyFont="1" applyBorder="1"/>
    <xf numFmtId="43" fontId="0" fillId="0" borderId="6" xfId="2" applyFont="1" applyBorder="1"/>
    <xf numFmtId="43" fontId="0" fillId="2" borderId="5" xfId="2" applyFont="1" applyFill="1" applyBorder="1"/>
    <xf numFmtId="43" fontId="0" fillId="0" borderId="0" xfId="0" applyNumberFormat="1"/>
    <xf numFmtId="0" fontId="0" fillId="0" borderId="20" xfId="0" applyFill="1" applyBorder="1"/>
    <xf numFmtId="0" fontId="0" fillId="0" borderId="21" xfId="0" applyBorder="1"/>
    <xf numFmtId="0" fontId="0" fillId="0" borderId="22" xfId="0" applyBorder="1"/>
    <xf numFmtId="0" fontId="0" fillId="0" borderId="20" xfId="0" applyBorder="1"/>
    <xf numFmtId="0" fontId="0" fillId="0" borderId="23" xfId="0" applyBorder="1"/>
    <xf numFmtId="11" fontId="0" fillId="0" borderId="24" xfId="0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2" fontId="0" fillId="0" borderId="17" xfId="0" applyNumberFormat="1" applyBorder="1"/>
    <xf numFmtId="2" fontId="0" fillId="0" borderId="18" xfId="0" applyNumberFormat="1" applyBorder="1"/>
    <xf numFmtId="0" fontId="0" fillId="5" borderId="19" xfId="0" applyFill="1" applyBorder="1"/>
    <xf numFmtId="0" fontId="0" fillId="3" borderId="19" xfId="0" applyFill="1" applyBorder="1"/>
    <xf numFmtId="3" fontId="0" fillId="5" borderId="19" xfId="0" applyNumberFormat="1" applyFill="1" applyBorder="1"/>
    <xf numFmtId="3" fontId="0" fillId="3" borderId="19" xfId="0" applyNumberFormat="1" applyFill="1" applyBorder="1"/>
    <xf numFmtId="164" fontId="0" fillId="5" borderId="19" xfId="2" applyNumberFormat="1" applyFont="1" applyFill="1" applyBorder="1"/>
    <xf numFmtId="0" fontId="0" fillId="4" borderId="19" xfId="0" applyFill="1" applyBorder="1"/>
    <xf numFmtId="3" fontId="0" fillId="4" borderId="19" xfId="0" applyNumberFormat="1" applyFill="1" applyBorder="1"/>
    <xf numFmtId="164" fontId="0" fillId="4" borderId="19" xfId="2" applyNumberFormat="1" applyFont="1" applyFill="1" applyBorder="1"/>
    <xf numFmtId="0" fontId="0" fillId="0" borderId="19" xfId="0" applyBorder="1"/>
    <xf numFmtId="0" fontId="5" fillId="0" borderId="15" xfId="0" quotePrefix="1" applyFont="1" applyBorder="1"/>
    <xf numFmtId="0" fontId="5" fillId="0" borderId="15" xfId="0" applyFont="1" applyBorder="1"/>
    <xf numFmtId="0" fontId="6" fillId="0" borderId="1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" fontId="0" fillId="0" borderId="0" xfId="0" applyNumberFormat="1" applyBorder="1"/>
    <xf numFmtId="1" fontId="0" fillId="0" borderId="5" xfId="0" applyNumberFormat="1" applyBorder="1"/>
    <xf numFmtId="0" fontId="7" fillId="0" borderId="5" xfId="0" applyFont="1" applyBorder="1"/>
    <xf numFmtId="1" fontId="7" fillId="0" borderId="0" xfId="0" applyNumberFormat="1" applyFont="1" applyBorder="1"/>
    <xf numFmtId="1" fontId="7" fillId="0" borderId="0" xfId="0" applyNumberFormat="1" applyFont="1" applyBorder="1" applyAlignment="1">
      <alignment horizontal="right"/>
    </xf>
    <xf numFmtId="1" fontId="7" fillId="0" borderId="6" xfId="0" applyNumberFormat="1" applyFont="1" applyBorder="1" applyAlignment="1">
      <alignment horizontal="right"/>
    </xf>
    <xf numFmtId="1" fontId="0" fillId="0" borderId="8" xfId="0" applyNumberFormat="1" applyBorder="1"/>
    <xf numFmtId="2" fontId="0" fillId="0" borderId="0" xfId="0" applyNumberFormat="1" applyFill="1" applyBorder="1" applyAlignment="1">
      <alignment horizontal="center"/>
    </xf>
    <xf numFmtId="11" fontId="0" fillId="0" borderId="0" xfId="0" applyNumberFormat="1" applyBorder="1"/>
    <xf numFmtId="0" fontId="0" fillId="0" borderId="0" xfId="0" applyBorder="1" applyAlignment="1">
      <alignment horizontal="center"/>
    </xf>
    <xf numFmtId="3" fontId="0" fillId="3" borderId="27" xfId="0" applyNumberFormat="1" applyFill="1" applyBorder="1"/>
    <xf numFmtId="3" fontId="0" fillId="3" borderId="29" xfId="0" applyNumberFormat="1" applyFill="1" applyBorder="1"/>
    <xf numFmtId="3" fontId="0" fillId="3" borderId="28" xfId="0" applyNumberFormat="1" applyFill="1" applyBorder="1"/>
    <xf numFmtId="164" fontId="0" fillId="4" borderId="27" xfId="2" applyNumberFormat="1" applyFont="1" applyFill="1" applyBorder="1"/>
    <xf numFmtId="164" fontId="0" fillId="4" borderId="29" xfId="2" applyNumberFormat="1" applyFont="1" applyFill="1" applyBorder="1"/>
    <xf numFmtId="164" fontId="0" fillId="4" borderId="28" xfId="2" applyNumberFormat="1" applyFont="1" applyFill="1" applyBorder="1"/>
    <xf numFmtId="2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left"/>
    </xf>
    <xf numFmtId="2" fontId="0" fillId="0" borderId="34" xfId="0" applyNumberFormat="1" applyFill="1" applyBorder="1" applyAlignment="1">
      <alignment horizontal="left"/>
    </xf>
    <xf numFmtId="0" fontId="0" fillId="0" borderId="39" xfId="0" applyBorder="1"/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2" fontId="0" fillId="0" borderId="42" xfId="0" applyNumberFormat="1" applyBorder="1" applyAlignment="1">
      <alignment horizontal="center"/>
    </xf>
    <xf numFmtId="11" fontId="0" fillId="0" borderId="35" xfId="0" applyNumberFormat="1" applyBorder="1" applyAlignment="1">
      <alignment horizontal="center"/>
    </xf>
    <xf numFmtId="2" fontId="0" fillId="0" borderId="43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0" fillId="0" borderId="44" xfId="0" applyBorder="1"/>
    <xf numFmtId="0" fontId="0" fillId="0" borderId="45" xfId="0" applyBorder="1"/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11" fontId="0" fillId="0" borderId="46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0" xfId="0" applyBorder="1" applyAlignment="1">
      <alignment wrapText="1"/>
    </xf>
    <xf numFmtId="2" fontId="0" fillId="0" borderId="39" xfId="0" applyNumberFormat="1" applyFill="1" applyBorder="1" applyAlignment="1">
      <alignment horizontal="left"/>
    </xf>
    <xf numFmtId="2" fontId="0" fillId="0" borderId="47" xfId="0" applyNumberFormat="1" applyFill="1" applyBorder="1" applyAlignment="1">
      <alignment horizontal="center"/>
    </xf>
    <xf numFmtId="166" fontId="0" fillId="0" borderId="0" xfId="3" applyNumberFormat="1" applyFont="1"/>
    <xf numFmtId="165" fontId="0" fillId="0" borderId="5" xfId="0" applyNumberFormat="1" applyBorder="1"/>
    <xf numFmtId="165" fontId="0" fillId="0" borderId="0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0" fontId="3" fillId="0" borderId="5" xfId="0" applyFont="1" applyBorder="1"/>
    <xf numFmtId="0" fontId="3" fillId="0" borderId="0" xfId="0" applyFont="1" applyBorder="1"/>
    <xf numFmtId="0" fontId="0" fillId="0" borderId="0" xfId="0" quotePrefix="1" applyBorder="1"/>
    <xf numFmtId="0" fontId="4" fillId="0" borderId="5" xfId="0" applyFont="1" applyBorder="1"/>
    <xf numFmtId="0" fontId="4" fillId="0" borderId="0" xfId="0" applyFont="1" applyBorder="1"/>
    <xf numFmtId="0" fontId="4" fillId="0" borderId="7" xfId="0" applyFont="1" applyBorder="1"/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6" xfId="0" applyBorder="1" applyAlignment="1">
      <alignment horizontal="center"/>
    </xf>
    <xf numFmtId="2" fontId="0" fillId="0" borderId="48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29" xfId="0" applyBorder="1"/>
    <xf numFmtId="2" fontId="0" fillId="0" borderId="1" xfId="0" quotePrefix="1" applyNumberFormat="1" applyFill="1" applyBorder="1" applyAlignment="1">
      <alignment horizontal="center"/>
    </xf>
    <xf numFmtId="2" fontId="0" fillId="0" borderId="33" xfId="0" quotePrefix="1" applyNumberFormat="1" applyFill="1" applyBorder="1" applyAlignment="1">
      <alignment horizontal="center"/>
    </xf>
    <xf numFmtId="166" fontId="0" fillId="0" borderId="0" xfId="3" applyNumberFormat="1" applyFont="1" applyBorder="1"/>
    <xf numFmtId="11" fontId="0" fillId="0" borderId="49" xfId="0" applyNumberFormat="1" applyBorder="1"/>
    <xf numFmtId="166" fontId="0" fillId="0" borderId="25" xfId="3" applyNumberFormat="1" applyFont="1" applyBorder="1"/>
    <xf numFmtId="166" fontId="0" fillId="0" borderId="26" xfId="3" applyNumberFormat="1" applyFont="1" applyBorder="1"/>
    <xf numFmtId="11" fontId="0" fillId="0" borderId="24" xfId="4" applyNumberFormat="1" applyFont="1" applyBorder="1"/>
    <xf numFmtId="11" fontId="0" fillId="0" borderId="26" xfId="4" applyNumberFormat="1" applyFont="1" applyBorder="1"/>
    <xf numFmtId="10" fontId="0" fillId="0" borderId="28" xfId="0" applyNumberFormat="1" applyBorder="1"/>
    <xf numFmtId="11" fontId="0" fillId="0" borderId="25" xfId="0" applyNumberFormat="1" applyBorder="1"/>
    <xf numFmtId="10" fontId="0" fillId="0" borderId="27" xfId="0" applyNumberFormat="1" applyBorder="1"/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6" xfId="0" applyBorder="1" applyAlignment="1">
      <alignment horizontal="center" wrapText="1"/>
    </xf>
    <xf numFmtId="0" fontId="0" fillId="0" borderId="37" xfId="0" applyBorder="1" applyAlignment="1">
      <alignment horizontal="center" wrapText="1"/>
    </xf>
    <xf numFmtId="0" fontId="0" fillId="0" borderId="38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6" borderId="13" xfId="0" applyFill="1" applyBorder="1"/>
    <xf numFmtId="0" fontId="0" fillId="6" borderId="5" xfId="0" applyFill="1" applyBorder="1"/>
    <xf numFmtId="0" fontId="5" fillId="6" borderId="5" xfId="0" applyFont="1" applyFill="1" applyBorder="1"/>
    <xf numFmtId="0" fontId="0" fillId="6" borderId="7" xfId="0" applyFill="1" applyBorder="1"/>
    <xf numFmtId="0" fontId="0" fillId="6" borderId="15" xfId="0" applyFill="1" applyBorder="1"/>
    <xf numFmtId="0" fontId="0" fillId="6" borderId="14" xfId="0" applyFill="1" applyBorder="1"/>
    <xf numFmtId="0" fontId="0" fillId="6" borderId="0" xfId="0" applyFill="1" applyBorder="1"/>
    <xf numFmtId="0" fontId="0" fillId="6" borderId="6" xfId="0" applyFill="1" applyBorder="1"/>
    <xf numFmtId="0" fontId="0" fillId="6" borderId="9" xfId="0" applyFill="1" applyBorder="1"/>
    <xf numFmtId="0" fontId="0" fillId="6" borderId="8" xfId="0" applyFill="1" applyBorder="1"/>
    <xf numFmtId="10" fontId="0" fillId="6" borderId="0" xfId="0" applyNumberFormat="1" applyFill="1" applyBorder="1"/>
  </cellXfs>
  <cellStyles count="5">
    <cellStyle name="Comma" xfId="2" builtinId="3"/>
    <cellStyle name="Currency" xfId="4" builtinId="4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Mapping!$AH$4</c:f>
              <c:strCache>
                <c:ptCount val="1"/>
                <c:pt idx="0">
                  <c:v>co2/gdp</c:v>
                </c:pt>
              </c:strCache>
            </c:strRef>
          </c:tx>
          <c:spPr>
            <a:ln w="28575">
              <a:noFill/>
            </a:ln>
          </c:spPr>
          <c:xVal>
            <c:numRef>
              <c:f>Mapping!$AG$5:$AG$21</c:f>
              <c:numCache>
                <c:formatCode>0</c:formatCode>
                <c:ptCount val="17"/>
                <c:pt idx="0">
                  <c:v>14301</c:v>
                </c:pt>
                <c:pt idx="1">
                  <c:v>41333</c:v>
                </c:pt>
                <c:pt idx="2">
                  <c:v>10041</c:v>
                </c:pt>
                <c:pt idx="3">
                  <c:v>10061.094762659844</c:v>
                </c:pt>
                <c:pt idx="4">
                  <c:v>33409.226612956547</c:v>
                </c:pt>
                <c:pt idx="5">
                  <c:v>4883</c:v>
                </c:pt>
                <c:pt idx="6">
                  <c:v>34316</c:v>
                </c:pt>
                <c:pt idx="7">
                  <c:v>13003.460765097285</c:v>
                </c:pt>
                <c:pt idx="8">
                  <c:v>17021.654615405743</c:v>
                </c:pt>
                <c:pt idx="9">
                  <c:v>22570</c:v>
                </c:pt>
                <c:pt idx="10">
                  <c:v>11910</c:v>
                </c:pt>
                <c:pt idx="11">
                  <c:v>15768.075337409529</c:v>
                </c:pt>
                <c:pt idx="12">
                  <c:v>2673.4134934526141</c:v>
                </c:pt>
                <c:pt idx="13">
                  <c:v>49855</c:v>
                </c:pt>
                <c:pt idx="14">
                  <c:v>5511.0918761721068</c:v>
                </c:pt>
                <c:pt idx="15">
                  <c:v>12909.783281852655</c:v>
                </c:pt>
                <c:pt idx="16">
                  <c:v>13154.020437084788</c:v>
                </c:pt>
              </c:numCache>
            </c:numRef>
          </c:xVal>
          <c:yVal>
            <c:numRef>
              <c:f>Mapping!$AH$5:$AH$21</c:f>
              <c:numCache>
                <c:formatCode>0</c:formatCode>
                <c:ptCount val="17"/>
                <c:pt idx="0">
                  <c:v>1682.4062583387183</c:v>
                </c:pt>
                <c:pt idx="1">
                  <c:v>3786.2315713396215</c:v>
                </c:pt>
                <c:pt idx="2">
                  <c:v>7078.6061255310524</c:v>
                </c:pt>
                <c:pt idx="3">
                  <c:v>7002.3493889517113</c:v>
                </c:pt>
                <c:pt idx="4">
                  <c:v>2413.1957742531658</c:v>
                </c:pt>
                <c:pt idx="5">
                  <c:v>3673.7734990915055</c:v>
                </c:pt>
                <c:pt idx="6">
                  <c:v>2871.324589877735</c:v>
                </c:pt>
                <c:pt idx="7">
                  <c:v>2725.8851879947538</c:v>
                </c:pt>
                <c:pt idx="8">
                  <c:v>3684.8876144080587</c:v>
                </c:pt>
                <c:pt idx="9">
                  <c:v>5933.9662735490947</c:v>
                </c:pt>
                <c:pt idx="10">
                  <c:v>7916.1177071549091</c:v>
                </c:pt>
                <c:pt idx="11">
                  <c:v>4237.1714998115294</c:v>
                </c:pt>
                <c:pt idx="12">
                  <c:v>1429.6287920351069</c:v>
                </c:pt>
                <c:pt idx="13">
                  <c:v>3678.9401717540554</c:v>
                </c:pt>
                <c:pt idx="14">
                  <c:v>2304.8924240773927</c:v>
                </c:pt>
                <c:pt idx="15">
                  <c:v>3855.8777746848905</c:v>
                </c:pt>
                <c:pt idx="16">
                  <c:v>3799.2683156836524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83232"/>
        <c:axId val="212384768"/>
      </c:scatterChart>
      <c:valAx>
        <c:axId val="21238323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2384768"/>
        <c:crosses val="autoZero"/>
        <c:crossBetween val="midCat"/>
      </c:valAx>
      <c:valAx>
        <c:axId val="21238476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2383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2011 Emissions</a:t>
            </a:r>
            <a:endParaRPr lang="en-US" baseline="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CDIACvsWB!$M$4</c:f>
              <c:strCache>
                <c:ptCount val="1"/>
                <c:pt idx="0">
                  <c:v>CDIAC_ii_2011</c:v>
                </c:pt>
              </c:strCache>
            </c:strRef>
          </c:tx>
          <c:spPr>
            <a:ln w="28575">
              <a:noFill/>
            </a:ln>
          </c:spPr>
          <c:xVal>
            <c:numRef>
              <c:f>CDIACvsWB!$N$5:$N$140</c:f>
              <c:numCache>
                <c:formatCode>_(* #,##0_);_(* \(#,##0\);_(* "-"??_);_(@_)</c:formatCode>
                <c:ptCount val="136"/>
                <c:pt idx="0">
                  <c:v>132577129.70332332</c:v>
                </c:pt>
                <c:pt idx="1">
                  <c:v>1524411251.5527768</c:v>
                </c:pt>
                <c:pt idx="2">
                  <c:v>20457729.729392912</c:v>
                </c:pt>
                <c:pt idx="3">
                  <c:v>31379078.189859062</c:v>
                </c:pt>
                <c:pt idx="4">
                  <c:v>13253441.363764178</c:v>
                </c:pt>
                <c:pt idx="5">
                  <c:v>5864614.7468418162</c:v>
                </c:pt>
                <c:pt idx="6">
                  <c:v>2043113.5559578743</c:v>
                </c:pt>
                <c:pt idx="7">
                  <c:v>32922009.32830685</c:v>
                </c:pt>
                <c:pt idx="8">
                  <c:v>12471118.117128734</c:v>
                </c:pt>
                <c:pt idx="9">
                  <c:v>6895432.6697105477</c:v>
                </c:pt>
                <c:pt idx="10">
                  <c:v>20112868.005266093</c:v>
                </c:pt>
                <c:pt idx="11">
                  <c:v>103602584.94654241</c:v>
                </c:pt>
                <c:pt idx="12">
                  <c:v>208402165.36834359</c:v>
                </c:pt>
                <c:pt idx="13">
                  <c:v>21663835.702022135</c:v>
                </c:pt>
                <c:pt idx="14">
                  <c:v>14803311.325748121</c:v>
                </c:pt>
                <c:pt idx="15">
                  <c:v>10978367.021967016</c:v>
                </c:pt>
                <c:pt idx="16">
                  <c:v>115479831.0907968</c:v>
                </c:pt>
                <c:pt idx="17">
                  <c:v>2484404.7804814582</c:v>
                </c:pt>
                <c:pt idx="18">
                  <c:v>4199489.5156327393</c:v>
                </c:pt>
                <c:pt idx="19">
                  <c:v>3124896.2890113657</c:v>
                </c:pt>
                <c:pt idx="20">
                  <c:v>738522.03715472575</c:v>
                </c:pt>
                <c:pt idx="21">
                  <c:v>55216854.7794993</c:v>
                </c:pt>
                <c:pt idx="22">
                  <c:v>92166489.124943152</c:v>
                </c:pt>
                <c:pt idx="23">
                  <c:v>13003884.478869559</c:v>
                </c:pt>
                <c:pt idx="24">
                  <c:v>21639520.298524149</c:v>
                </c:pt>
                <c:pt idx="25">
                  <c:v>10560886.162523923</c:v>
                </c:pt>
                <c:pt idx="26">
                  <c:v>4387314.8121313024</c:v>
                </c:pt>
                <c:pt idx="27">
                  <c:v>71581746.504322082</c:v>
                </c:pt>
                <c:pt idx="28">
                  <c:v>17246983.727853883</c:v>
                </c:pt>
                <c:pt idx="29">
                  <c:v>146399330.46303442</c:v>
                </c:pt>
                <c:pt idx="30">
                  <c:v>544879727.41281581</c:v>
                </c:pt>
                <c:pt idx="31">
                  <c:v>327424973.54153883</c:v>
                </c:pt>
                <c:pt idx="32">
                  <c:v>2422118359.816071</c:v>
                </c:pt>
                <c:pt idx="33">
                  <c:v>551580629.3433125</c:v>
                </c:pt>
                <c:pt idx="34">
                  <c:v>131674665.47187498</c:v>
                </c:pt>
                <c:pt idx="35">
                  <c:v>115298698.60762265</c:v>
                </c:pt>
                <c:pt idx="36">
                  <c:v>126446555.97693364</c:v>
                </c:pt>
                <c:pt idx="37">
                  <c:v>9515397.8442541584</c:v>
                </c:pt>
                <c:pt idx="38">
                  <c:v>1356488.5540131438</c:v>
                </c:pt>
                <c:pt idx="39">
                  <c:v>1691872.6686162914</c:v>
                </c:pt>
                <c:pt idx="40">
                  <c:v>424400.05267811392</c:v>
                </c:pt>
                <c:pt idx="41">
                  <c:v>0</c:v>
                </c:pt>
                <c:pt idx="42">
                  <c:v>3122002.3544004364</c:v>
                </c:pt>
                <c:pt idx="43">
                  <c:v>112550.49352667385</c:v>
                </c:pt>
                <c:pt idx="44">
                  <c:v>118019.72403134633</c:v>
                </c:pt>
                <c:pt idx="45">
                  <c:v>0</c:v>
                </c:pt>
                <c:pt idx="46">
                  <c:v>38577.751026444967</c:v>
                </c:pt>
                <c:pt idx="47">
                  <c:v>0</c:v>
                </c:pt>
                <c:pt idx="48">
                  <c:v>1485264.5010943112</c:v>
                </c:pt>
                <c:pt idx="49">
                  <c:v>140747.55371697785</c:v>
                </c:pt>
                <c:pt idx="50">
                  <c:v>1381502.5810735447</c:v>
                </c:pt>
                <c:pt idx="51">
                  <c:v>173357.51748037161</c:v>
                </c:pt>
                <c:pt idx="52">
                  <c:v>2426566.111567019</c:v>
                </c:pt>
                <c:pt idx="53">
                  <c:v>12703831.632173456</c:v>
                </c:pt>
                <c:pt idx="54">
                  <c:v>128377.42419078309</c:v>
                </c:pt>
                <c:pt idx="55">
                  <c:v>3876786.8124001645</c:v>
                </c:pt>
                <c:pt idx="56">
                  <c:v>312440.98369379959</c:v>
                </c:pt>
                <c:pt idx="57">
                  <c:v>90665.957836388057</c:v>
                </c:pt>
                <c:pt idx="58">
                  <c:v>3418089.3865011567</c:v>
                </c:pt>
                <c:pt idx="59">
                  <c:v>0</c:v>
                </c:pt>
                <c:pt idx="60">
                  <c:v>443593.34274338698</c:v>
                </c:pt>
                <c:pt idx="61">
                  <c:v>603776.35595346882</c:v>
                </c:pt>
                <c:pt idx="62">
                  <c:v>490340.34501819737</c:v>
                </c:pt>
                <c:pt idx="63">
                  <c:v>0</c:v>
                </c:pt>
                <c:pt idx="64">
                  <c:v>608990.26796472794</c:v>
                </c:pt>
                <c:pt idx="65">
                  <c:v>1203733.5780098205</c:v>
                </c:pt>
                <c:pt idx="66">
                  <c:v>676409.68041145802</c:v>
                </c:pt>
                <c:pt idx="67">
                  <c:v>907725.7226289222</c:v>
                </c:pt>
                <c:pt idx="68">
                  <c:v>428872.30887594243</c:v>
                </c:pt>
                <c:pt idx="69">
                  <c:v>21885945.121795751</c:v>
                </c:pt>
                <c:pt idx="70">
                  <c:v>310148.0944722729</c:v>
                </c:pt>
                <c:pt idx="71">
                  <c:v>36406.754433280606</c:v>
                </c:pt>
                <c:pt idx="72">
                  <c:v>1790838.9502029291</c:v>
                </c:pt>
                <c:pt idx="73">
                  <c:v>176288.8465788115</c:v>
                </c:pt>
                <c:pt idx="74">
                  <c:v>162193.33020188744</c:v>
                </c:pt>
                <c:pt idx="75">
                  <c:v>0</c:v>
                </c:pt>
                <c:pt idx="76">
                  <c:v>3157678.7578998166</c:v>
                </c:pt>
                <c:pt idx="77">
                  <c:v>292483.85932455916</c:v>
                </c:pt>
                <c:pt idx="78">
                  <c:v>358707.32109261624</c:v>
                </c:pt>
                <c:pt idx="79">
                  <c:v>972655.78162811964</c:v>
                </c:pt>
                <c:pt idx="80">
                  <c:v>742722.03017116117</c:v>
                </c:pt>
                <c:pt idx="81">
                  <c:v>2562250.8701432217</c:v>
                </c:pt>
                <c:pt idx="82">
                  <c:v>1087992.3539334696</c:v>
                </c:pt>
                <c:pt idx="83">
                  <c:v>13017743.826074498</c:v>
                </c:pt>
                <c:pt idx="84">
                  <c:v>17626666.245756611</c:v>
                </c:pt>
                <c:pt idx="85">
                  <c:v>6895432.6697105477</c:v>
                </c:pt>
                <c:pt idx="86">
                  <c:v>1740505.6329940478</c:v>
                </c:pt>
                <c:pt idx="87">
                  <c:v>79145023.198980764</c:v>
                </c:pt>
                <c:pt idx="88">
                  <c:v>1935790.9862586576</c:v>
                </c:pt>
                <c:pt idx="89">
                  <c:v>2484404.7804814582</c:v>
                </c:pt>
                <c:pt idx="90">
                  <c:v>4199489.5156327393</c:v>
                </c:pt>
                <c:pt idx="91">
                  <c:v>865162.47241925541</c:v>
                </c:pt>
                <c:pt idx="92">
                  <c:v>16749514.85491745</c:v>
                </c:pt>
                <c:pt idx="93">
                  <c:v>96838198.860006213</c:v>
                </c:pt>
                <c:pt idx="94">
                  <c:v>26254273.244880881</c:v>
                </c:pt>
                <c:pt idx="95">
                  <c:v>151216147.59596679</c:v>
                </c:pt>
                <c:pt idx="96">
                  <c:v>35042194.611460648</c:v>
                </c:pt>
                <c:pt idx="97">
                  <c:v>32064633.632970154</c:v>
                </c:pt>
                <c:pt idx="98">
                  <c:v>138185700.36639625</c:v>
                </c:pt>
                <c:pt idx="99">
                  <c:v>7344093.9674541075</c:v>
                </c:pt>
                <c:pt idx="100">
                  <c:v>54894626.024042889</c:v>
                </c:pt>
                <c:pt idx="101">
                  <c:v>14256203.873660812</c:v>
                </c:pt>
                <c:pt idx="102">
                  <c:v>0</c:v>
                </c:pt>
                <c:pt idx="103">
                  <c:v>20303976.618217964</c:v>
                </c:pt>
                <c:pt idx="104">
                  <c:v>5159181.7175643193</c:v>
                </c:pt>
                <c:pt idx="105">
                  <c:v>48639036.460390978</c:v>
                </c:pt>
                <c:pt idx="106">
                  <c:v>32967761.393035442</c:v>
                </c:pt>
                <c:pt idx="107">
                  <c:v>9734049.7374463715</c:v>
                </c:pt>
                <c:pt idx="108">
                  <c:v>1904903.3573873611</c:v>
                </c:pt>
                <c:pt idx="109">
                  <c:v>166406928.3240293</c:v>
                </c:pt>
                <c:pt idx="110">
                  <c:v>43517054.215056337</c:v>
                </c:pt>
                <c:pt idx="111">
                  <c:v>78202869.391536877</c:v>
                </c:pt>
                <c:pt idx="112">
                  <c:v>105009346.71758895</c:v>
                </c:pt>
                <c:pt idx="113">
                  <c:v>8650897.3026147038</c:v>
                </c:pt>
                <c:pt idx="114">
                  <c:v>62820629.722209081</c:v>
                </c:pt>
                <c:pt idx="115">
                  <c:v>25448532.775195658</c:v>
                </c:pt>
                <c:pt idx="116">
                  <c:v>#N/A</c:v>
                </c:pt>
                <c:pt idx="117">
                  <c:v>22639295.616281666</c:v>
                </c:pt>
                <c:pt idx="118">
                  <c:v>0</c:v>
                </c:pt>
                <c:pt idx="119">
                  <c:v>19952621.098530259</c:v>
                </c:pt>
                <c:pt idx="120">
                  <c:v>62799573.149839699</c:v>
                </c:pt>
                <c:pt idx="121">
                  <c:v>20017184.915196285</c:v>
                </c:pt>
                <c:pt idx="122">
                  <c:v>10112726.31879385</c:v>
                </c:pt>
                <c:pt idx="123">
                  <c:v>3272097.2664718307</c:v>
                </c:pt>
                <c:pt idx="124">
                  <c:v>13814836.977769386</c:v>
                </c:pt>
                <c:pt idx="125">
                  <c:v>615781.91345011594</c:v>
                </c:pt>
                <c:pt idx="126">
                  <c:v>4604338.2349360269</c:v>
                </c:pt>
                <c:pt idx="127">
                  <c:v>5679092.3743742453</c:v>
                </c:pt>
                <c:pt idx="128">
                  <c:v>2352048.2876250506</c:v>
                </c:pt>
                <c:pt idx="129">
                  <c:v>1523518.9975781986</c:v>
                </c:pt>
                <c:pt idx="130">
                  <c:v>1732040.8924418113</c:v>
                </c:pt>
                <c:pt idx="131">
                  <c:v>1347839.3235609157</c:v>
                </c:pt>
                <c:pt idx="132">
                  <c:v>2204146.5803604261</c:v>
                </c:pt>
                <c:pt idx="133">
                  <c:v>3029853.2677606042</c:v>
                </c:pt>
                <c:pt idx="134">
                  <c:v>1600760.2463014692</c:v>
                </c:pt>
                <c:pt idx="135">
                  <c:v>#N/A</c:v>
                </c:pt>
              </c:numCache>
            </c:numRef>
          </c:xVal>
          <c:yVal>
            <c:numRef>
              <c:f>CDIACvsWB!$M$5:$M$140</c:f>
              <c:numCache>
                <c:formatCode>_(* #,##0_);_(* \(#,##0\);_(* "-"??_);_(@_)</c:formatCode>
                <c:ptCount val="136"/>
                <c:pt idx="0">
                  <c:v>134268464.86635444</c:v>
                </c:pt>
                <c:pt idx="1">
                  <c:v>1559455698.532867</c:v>
                </c:pt>
                <c:pt idx="2">
                  <c:v>20825972.994789232</c:v>
                </c:pt>
                <c:pt idx="3">
                  <c:v>39748123.078470491</c:v>
                </c:pt>
                <c:pt idx="4">
                  <c:v>13461174.051209925</c:v>
                </c:pt>
                <c:pt idx="5">
                  <c:v>6036593.1560567105</c:v>
                </c:pt>
                <c:pt idx="6">
                  <c:v>2422444.7547040433</c:v>
                </c:pt>
                <c:pt idx="7">
                  <c:v>33127280.634814743</c:v>
                </c:pt>
                <c:pt idx="8">
                  <c:v>14094385.632658372</c:v>
                </c:pt>
                <c:pt idx="9">
                  <c:v>7070648.7977210265</c:v>
                </c:pt>
                <c:pt idx="10">
                  <c:v>20926507.959285192</c:v>
                </c:pt>
                <c:pt idx="11">
                  <c:v>108599046.85839294</c:v>
                </c:pt>
                <c:pt idx="12">
                  <c:v>217317231.84261394</c:v>
                </c:pt>
                <c:pt idx="13">
                  <c:v>24478520.365879174</c:v>
                </c:pt>
                <c:pt idx="14">
                  <c:v>14891610.566026453</c:v>
                </c:pt>
                <c:pt idx="15">
                  <c:v>11758597.745266793</c:v>
                </c:pt>
                <c:pt idx="16">
                  <c:v>120134909.45064749</c:v>
                </c:pt>
                <c:pt idx="17">
                  <c:v>2871022.8041371</c:v>
                </c:pt>
                <c:pt idx="18">
                  <c:v>0</c:v>
                </c:pt>
                <c:pt idx="19">
                  <c:v>3481181.6207150486</c:v>
                </c:pt>
                <c:pt idx="20">
                  <c:v>2555980.0539116575</c:v>
                </c:pt>
                <c:pt idx="21">
                  <c:v>70072356.19564943</c:v>
                </c:pt>
                <c:pt idx="22">
                  <c:v>92593640.529472053</c:v>
                </c:pt>
                <c:pt idx="23">
                  <c:v>13825937.598666398</c:v>
                </c:pt>
                <c:pt idx="24">
                  <c:v>21434218.504496798</c:v>
                </c:pt>
                <c:pt idx="25">
                  <c:v>10587558.23991039</c:v>
                </c:pt>
                <c:pt idx="26">
                  <c:v>4390231.77670254</c:v>
                </c:pt>
                <c:pt idx="27">
                  <c:v>80996544.587677985</c:v>
                </c:pt>
                <c:pt idx="28">
                  <c:v>19234297.027007382</c:v>
                </c:pt>
                <c:pt idx="29">
                  <c:v>154870006.05259928</c:v>
                </c:pt>
                <c:pt idx="30">
                  <c:v>556281798.45490801</c:v>
                </c:pt>
                <c:pt idx="31">
                  <c:v>333466877.20642382</c:v>
                </c:pt>
                <c:pt idx="32">
                  <c:v>2446238619.8542042</c:v>
                </c:pt>
                <c:pt idx="33">
                  <c:v>544753305.2699945</c:v>
                </c:pt>
                <c:pt idx="34">
                  <c:v>131375451.89753267</c:v>
                </c:pt>
                <c:pt idx="35">
                  <c:v>120116714.68468456</c:v>
                </c:pt>
                <c:pt idx="36">
                  <c:v>125972609.39521998</c:v>
                </c:pt>
                <c:pt idx="37">
                  <c:v>9497423.0878907517</c:v>
                </c:pt>
                <c:pt idx="38">
                  <c:v>1763008.9602812475</c:v>
                </c:pt>
                <c:pt idx="39">
                  <c:v>1687636.0301617163</c:v>
                </c:pt>
                <c:pt idx="40">
                  <c:v>471951.78095771902</c:v>
                </c:pt>
                <c:pt idx="41">
                  <c:v>122364.18233830287</c:v>
                </c:pt>
                <c:pt idx="42">
                  <c:v>0</c:v>
                </c:pt>
                <c:pt idx="43">
                  <c:v>138559.55569096396</c:v>
                </c:pt>
                <c:pt idx="44">
                  <c:v>106261.67098723599</c:v>
                </c:pt>
                <c:pt idx="45">
                  <c:v>133465.94692494237</c:v>
                </c:pt>
                <c:pt idx="46">
                  <c:v>42884.382698814334</c:v>
                </c:pt>
                <c:pt idx="47">
                  <c:v>648782.66873802547</c:v>
                </c:pt>
                <c:pt idx="48">
                  <c:v>1504583.7015381162</c:v>
                </c:pt>
                <c:pt idx="49">
                  <c:v>326252.24677418085</c:v>
                </c:pt>
                <c:pt idx="50">
                  <c:v>1417048.6828315458</c:v>
                </c:pt>
                <c:pt idx="51">
                  <c:v>151141.39325183636</c:v>
                </c:pt>
                <c:pt idx="52">
                  <c:v>2052215.9010988586</c:v>
                </c:pt>
                <c:pt idx="53">
                  <c:v>3540828.5750256367</c:v>
                </c:pt>
                <c:pt idx="54">
                  <c:v>126504.02340959679</c:v>
                </c:pt>
                <c:pt idx="55">
                  <c:v>3436080.5103378957</c:v>
                </c:pt>
                <c:pt idx="56">
                  <c:v>369388.24275237863</c:v>
                </c:pt>
                <c:pt idx="57">
                  <c:v>76825.059462474746</c:v>
                </c:pt>
                <c:pt idx="58">
                  <c:v>4051429.3378449045</c:v>
                </c:pt>
                <c:pt idx="59">
                  <c:v>3453.4613412875738</c:v>
                </c:pt>
                <c:pt idx="60">
                  <c:v>340853.9674960571</c:v>
                </c:pt>
                <c:pt idx="61">
                  <c:v>694078.47254189628</c:v>
                </c:pt>
                <c:pt idx="62">
                  <c:v>459544.96645871346</c:v>
                </c:pt>
                <c:pt idx="63">
                  <c:v>187731.76769997698</c:v>
                </c:pt>
                <c:pt idx="64">
                  <c:v>619788.11818807153</c:v>
                </c:pt>
                <c:pt idx="65">
                  <c:v>1523141.6156354512</c:v>
                </c:pt>
                <c:pt idx="66">
                  <c:v>939995.72530776833</c:v>
                </c:pt>
                <c:pt idx="67">
                  <c:v>899647.56043395773</c:v>
                </c:pt>
                <c:pt idx="68">
                  <c:v>489837.48256669723</c:v>
                </c:pt>
                <c:pt idx="69">
                  <c:v>23444290.974405225</c:v>
                </c:pt>
                <c:pt idx="70">
                  <c:v>184793.81520295775</c:v>
                </c:pt>
                <c:pt idx="71">
                  <c:v>39714.376380733112</c:v>
                </c:pt>
                <c:pt idx="72">
                  <c:v>2410733.6582207601</c:v>
                </c:pt>
                <c:pt idx="73">
                  <c:v>254076.92255252335</c:v>
                </c:pt>
                <c:pt idx="74">
                  <c:v>216528.29124734152</c:v>
                </c:pt>
                <c:pt idx="75">
                  <c:v>0</c:v>
                </c:pt>
                <c:pt idx="76">
                  <c:v>4371593.2122103609</c:v>
                </c:pt>
                <c:pt idx="77">
                  <c:v>275098.78057280794</c:v>
                </c:pt>
                <c:pt idx="78">
                  <c:v>496187.30015624169</c:v>
                </c:pt>
                <c:pt idx="79">
                  <c:v>1177281.8424607278</c:v>
                </c:pt>
                <c:pt idx="80">
                  <c:v>769757.3582421575</c:v>
                </c:pt>
                <c:pt idx="81">
                  <c:v>2814573.6132220179</c:v>
                </c:pt>
                <c:pt idx="82">
                  <c:v>1251849.6092867404</c:v>
                </c:pt>
                <c:pt idx="83">
                  <c:v>13331030.61358951</c:v>
                </c:pt>
                <c:pt idx="84">
                  <c:v>17280309.072329167</c:v>
                </c:pt>
                <c:pt idx="85">
                  <c:v>7070648.7977210265</c:v>
                </c:pt>
                <c:pt idx="86">
                  <c:v>1840595.4784228806</c:v>
                </c:pt>
                <c:pt idx="87">
                  <c:v>79671412.159715831</c:v>
                </c:pt>
                <c:pt idx="88">
                  <c:v>2212760.7601800645</c:v>
                </c:pt>
                <c:pt idx="89">
                  <c:v>2871022.8041371</c:v>
                </c:pt>
                <c:pt idx="90">
                  <c:v>0</c:v>
                </c:pt>
                <c:pt idx="91">
                  <c:v>806275.53519836022</c:v>
                </c:pt>
                <c:pt idx="92">
                  <c:v>17012614.778837297</c:v>
                </c:pt>
                <c:pt idx="93">
                  <c:v>98681220.950506896</c:v>
                </c:pt>
                <c:pt idx="94">
                  <c:v>25646616.474841461</c:v>
                </c:pt>
                <c:pt idx="95">
                  <c:v>0</c:v>
                </c:pt>
                <c:pt idx="96">
                  <c:v>34751788.176339261</c:v>
                </c:pt>
                <c:pt idx="97">
                  <c:v>33171282.846133742</c:v>
                </c:pt>
                <c:pt idx="98">
                  <c:v>144490374.59476951</c:v>
                </c:pt>
                <c:pt idx="99">
                  <c:v>7142849.7317084381</c:v>
                </c:pt>
                <c:pt idx="100">
                  <c:v>57381324.106929004</c:v>
                </c:pt>
                <c:pt idx="101">
                  <c:v>14955498.875387123</c:v>
                </c:pt>
                <c:pt idx="102">
                  <c:v>0</c:v>
                </c:pt>
                <c:pt idx="103">
                  <c:v>21569739.700253729</c:v>
                </c:pt>
                <c:pt idx="104">
                  <c:v>5221228.7067515841</c:v>
                </c:pt>
                <c:pt idx="105">
                  <c:v>64751443.408979841</c:v>
                </c:pt>
                <c:pt idx="106">
                  <c:v>34084222.253226258</c:v>
                </c:pt>
                <c:pt idx="107">
                  <c:v>21993487.47210237</c:v>
                </c:pt>
                <c:pt idx="108">
                  <c:v>40858931.467129447</c:v>
                </c:pt>
                <c:pt idx="109">
                  <c:v>0</c:v>
                </c:pt>
                <c:pt idx="110">
                  <c:v>45220093.864848368</c:v>
                </c:pt>
                <c:pt idx="111">
                  <c:v>80390683.71383971</c:v>
                </c:pt>
                <c:pt idx="112">
                  <c:v>109118085.4050539</c:v>
                </c:pt>
                <c:pt idx="113">
                  <c:v>9688432.2717938758</c:v>
                </c:pt>
                <c:pt idx="114">
                  <c:v>64229745.389120825</c:v>
                </c:pt>
                <c:pt idx="115">
                  <c:v>24523273.231040575</c:v>
                </c:pt>
                <c:pt idx="116">
                  <c:v>0</c:v>
                </c:pt>
                <c:pt idx="117">
                  <c:v>24142562.984837048</c:v>
                </c:pt>
                <c:pt idx="118">
                  <c:v>0</c:v>
                </c:pt>
                <c:pt idx="119">
                  <c:v>19730925.313637171</c:v>
                </c:pt>
                <c:pt idx="120">
                  <c:v>65498293.284068704</c:v>
                </c:pt>
                <c:pt idx="121">
                  <c:v>20750928.779946834</c:v>
                </c:pt>
                <c:pt idx="122">
                  <c:v>10995575.661212364</c:v>
                </c:pt>
                <c:pt idx="123">
                  <c:v>3200028.3737075171</c:v>
                </c:pt>
                <c:pt idx="124">
                  <c:v>13696229.157664288</c:v>
                </c:pt>
                <c:pt idx="125">
                  <c:v>630593.17677699833</c:v>
                </c:pt>
                <c:pt idx="126">
                  <c:v>0</c:v>
                </c:pt>
                <c:pt idx="127">
                  <c:v>5839463.4308191445</c:v>
                </c:pt>
                <c:pt idx="128">
                  <c:v>2335245.2070017136</c:v>
                </c:pt>
                <c:pt idx="129">
                  <c:v>1469957.1023051152</c:v>
                </c:pt>
                <c:pt idx="130">
                  <c:v>1760515.7294968534</c:v>
                </c:pt>
                <c:pt idx="131">
                  <c:v>1327434.2353166367</c:v>
                </c:pt>
                <c:pt idx="132">
                  <c:v>2112974.5023551979</c:v>
                </c:pt>
                <c:pt idx="133">
                  <c:v>6078169.2584996214</c:v>
                </c:pt>
                <c:pt idx="134">
                  <c:v>1941666.1168559399</c:v>
                </c:pt>
                <c:pt idx="135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534016"/>
        <c:axId val="238540288"/>
      </c:scatterChart>
      <c:valAx>
        <c:axId val="23853401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World Bank (Forecast</a:t>
                </a:r>
                <a:r>
                  <a:rPr lang="en-US" baseline="0"/>
                  <a:t> from Decarbonization Rate)</a:t>
                </a:r>
                <a:endParaRPr lang="en-US"/>
              </a:p>
            </c:rich>
          </c:tx>
          <c:layout/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38540288"/>
        <c:crosses val="autoZero"/>
        <c:crossBetween val="midCat"/>
      </c:valAx>
      <c:valAx>
        <c:axId val="23854028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CDIAC (Forecast</a:t>
                </a:r>
                <a:r>
                  <a:rPr lang="en-US" baseline="0"/>
                  <a:t> from Decarb)</a:t>
                </a:r>
                <a:endParaRPr lang="en-US"/>
              </a:p>
            </c:rich>
          </c:tx>
          <c:layout/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38534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438150</xdr:colOff>
      <xdr:row>2</xdr:row>
      <xdr:rowOff>85725</xdr:rowOff>
    </xdr:from>
    <xdr:to>
      <xdr:col>42</xdr:col>
      <xdr:colOff>133350</xdr:colOff>
      <xdr:row>16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485775</xdr:colOff>
      <xdr:row>5</xdr:row>
      <xdr:rowOff>19050</xdr:rowOff>
    </xdr:from>
    <xdr:to>
      <xdr:col>16</xdr:col>
      <xdr:colOff>438150</xdr:colOff>
      <xdr:row>24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a.worldbank.org/indicator/SP.POP.TOTL" TargetMode="External"/><Relationship Id="rId2" Type="http://schemas.openxmlformats.org/officeDocument/2006/relationships/hyperlink" Target="http://data.worldbank.org/indicator/NY.GDP.PCAP.CD" TargetMode="External"/><Relationship Id="rId1" Type="http://schemas.openxmlformats.org/officeDocument/2006/relationships/hyperlink" Target="http://data.worldbank.org/indicator/EN.ATM.CO2E.PC" TargetMode="External"/><Relationship Id="rId4" Type="http://schemas.openxmlformats.org/officeDocument/2006/relationships/hyperlink" Target="http://data.worldbank.org/indicator/NY.GDP.PCAP.PP.C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2:BG223"/>
  <sheetViews>
    <sheetView topLeftCell="AL1" workbookViewId="0">
      <selection activeCell="BB1" sqref="BB1"/>
    </sheetView>
  </sheetViews>
  <sheetFormatPr defaultRowHeight="15" x14ac:dyDescent="0.25"/>
  <cols>
    <col min="28" max="28" width="18.28515625" customWidth="1"/>
    <col min="29" max="29" width="15" customWidth="1"/>
    <col min="33" max="33" width="27" customWidth="1"/>
    <col min="34" max="35" width="12" bestFit="1" customWidth="1"/>
    <col min="36" max="36" width="12.7109375" bestFit="1" customWidth="1"/>
    <col min="40" max="41" width="15.28515625" bestFit="1" customWidth="1"/>
    <col min="42" max="42" width="12" bestFit="1" customWidth="1"/>
    <col min="43" max="43" width="12" customWidth="1"/>
    <col min="44" max="44" width="12" bestFit="1" customWidth="1"/>
    <col min="49" max="49" width="12" bestFit="1" customWidth="1"/>
    <col min="51" max="52" width="16.42578125" customWidth="1"/>
    <col min="54" max="54" width="9.5703125" bestFit="1" customWidth="1"/>
  </cols>
  <sheetData>
    <row r="2" spans="3:59" x14ac:dyDescent="0.25"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</row>
    <row r="3" spans="3:59" x14ac:dyDescent="0.25">
      <c r="C3" s="1" t="s">
        <v>217</v>
      </c>
      <c r="H3" s="1" t="s">
        <v>216</v>
      </c>
      <c r="O3" s="1" t="s">
        <v>243</v>
      </c>
      <c r="Y3" s="1" t="s">
        <v>220</v>
      </c>
      <c r="AU3" s="144"/>
      <c r="AV3" s="144"/>
      <c r="AW3" s="144"/>
      <c r="AX3" s="144"/>
      <c r="AY3" s="144"/>
      <c r="AZ3" s="144"/>
      <c r="BA3" s="144"/>
      <c r="BB3" s="144"/>
      <c r="BC3" s="144"/>
      <c r="BD3" s="144"/>
      <c r="BE3" s="144"/>
      <c r="BF3" s="144"/>
      <c r="BG3" s="144"/>
    </row>
    <row r="4" spans="3:59" ht="15.75" thickBot="1" x14ac:dyDescent="0.3">
      <c r="C4" t="s">
        <v>218</v>
      </c>
      <c r="H4" t="s">
        <v>219</v>
      </c>
      <c r="O4" t="s">
        <v>219</v>
      </c>
      <c r="Y4" t="s">
        <v>221</v>
      </c>
      <c r="BB4" s="28"/>
      <c r="BC4" s="28"/>
      <c r="BD4" s="28"/>
      <c r="BE4" s="28"/>
      <c r="BF4" s="28"/>
      <c r="BG4" s="28"/>
    </row>
    <row r="5" spans="3:59" ht="15.75" thickBot="1" x14ac:dyDescent="0.3">
      <c r="AN5" t="s">
        <v>218</v>
      </c>
      <c r="AS5" s="26" t="s">
        <v>277</v>
      </c>
      <c r="AT5" s="27"/>
      <c r="AU5" s="21"/>
      <c r="AV5" t="s">
        <v>278</v>
      </c>
      <c r="AY5" s="20" t="s">
        <v>281</v>
      </c>
      <c r="AZ5" s="21"/>
      <c r="BB5" s="28"/>
      <c r="BC5" s="28"/>
      <c r="BD5" s="28"/>
      <c r="BE5" s="28"/>
      <c r="BF5" s="28"/>
      <c r="BG5" s="28"/>
    </row>
    <row r="6" spans="3:59" ht="15.75" thickBot="1" x14ac:dyDescent="0.3">
      <c r="C6" t="s">
        <v>0</v>
      </c>
      <c r="D6">
        <v>2009</v>
      </c>
      <c r="E6">
        <v>2010</v>
      </c>
      <c r="H6" t="s">
        <v>0</v>
      </c>
      <c r="I6">
        <v>2009</v>
      </c>
      <c r="J6">
        <v>2010</v>
      </c>
      <c r="K6">
        <v>2011</v>
      </c>
      <c r="L6">
        <v>2012</v>
      </c>
      <c r="M6">
        <v>2013</v>
      </c>
      <c r="O6" t="s">
        <v>0</v>
      </c>
      <c r="P6">
        <v>2009</v>
      </c>
      <c r="Q6">
        <v>2010</v>
      </c>
      <c r="R6">
        <v>2011</v>
      </c>
      <c r="S6">
        <v>2012</v>
      </c>
      <c r="T6">
        <v>2013</v>
      </c>
      <c r="Y6" t="s">
        <v>0</v>
      </c>
      <c r="Z6">
        <v>2009</v>
      </c>
      <c r="AA6">
        <v>2010</v>
      </c>
      <c r="AB6">
        <v>2011</v>
      </c>
      <c r="AC6">
        <v>2012</v>
      </c>
      <c r="AD6">
        <v>2013</v>
      </c>
      <c r="AG6" s="5" t="s">
        <v>240</v>
      </c>
      <c r="AH6" s="5" t="s">
        <v>222</v>
      </c>
      <c r="AI6" s="5" t="s">
        <v>223</v>
      </c>
      <c r="AJ6" s="5" t="s">
        <v>238</v>
      </c>
      <c r="AM6" t="str">
        <f>AG6</f>
        <v>Name</v>
      </c>
      <c r="AN6" s="20">
        <v>2009</v>
      </c>
      <c r="AO6" s="21">
        <v>2010</v>
      </c>
      <c r="AP6" s="5" t="s">
        <v>289</v>
      </c>
      <c r="AQ6" s="5" t="s">
        <v>288</v>
      </c>
      <c r="AR6" s="5" t="s">
        <v>223</v>
      </c>
      <c r="AS6" s="22">
        <v>2009</v>
      </c>
      <c r="AT6" s="28">
        <v>2010</v>
      </c>
      <c r="AU6" s="23" t="s">
        <v>280</v>
      </c>
      <c r="AV6">
        <v>2009</v>
      </c>
      <c r="AW6">
        <v>2010</v>
      </c>
      <c r="AX6">
        <v>2011</v>
      </c>
      <c r="AY6" s="22">
        <v>2010</v>
      </c>
      <c r="AZ6" s="23">
        <v>2011</v>
      </c>
      <c r="BB6" s="28"/>
      <c r="BC6" s="28"/>
      <c r="BD6" s="28"/>
      <c r="BE6" s="28"/>
      <c r="BF6" s="28"/>
      <c r="BG6" s="28"/>
    </row>
    <row r="7" spans="3:59" x14ac:dyDescent="0.25">
      <c r="C7" t="s">
        <v>1</v>
      </c>
      <c r="D7">
        <v>0.2</v>
      </c>
      <c r="E7">
        <v>0.3</v>
      </c>
      <c r="H7" t="s">
        <v>1</v>
      </c>
      <c r="I7">
        <v>451</v>
      </c>
      <c r="J7">
        <v>561</v>
      </c>
      <c r="K7">
        <v>614</v>
      </c>
      <c r="L7">
        <v>688</v>
      </c>
      <c r="M7">
        <v>678</v>
      </c>
      <c r="O7" t="s">
        <v>1</v>
      </c>
      <c r="P7" s="2">
        <v>1500</v>
      </c>
      <c r="Q7" s="2">
        <v>1606</v>
      </c>
      <c r="R7" s="2">
        <v>1695</v>
      </c>
      <c r="S7" s="2">
        <v>1926</v>
      </c>
      <c r="T7" s="2">
        <v>1990</v>
      </c>
      <c r="Y7" t="s">
        <v>1</v>
      </c>
      <c r="Z7" s="2">
        <v>27708187</v>
      </c>
      <c r="AA7" s="2">
        <v>28397812</v>
      </c>
      <c r="AB7" s="2">
        <v>29105480</v>
      </c>
      <c r="AC7" s="2">
        <v>29824536</v>
      </c>
      <c r="AD7" s="2">
        <v>30551674</v>
      </c>
      <c r="AG7" t="str">
        <f>Y7</f>
        <v>Afghanistan</v>
      </c>
      <c r="AH7">
        <f>E7*AA7</f>
        <v>8519343.5999999996</v>
      </c>
      <c r="AI7">
        <f>R7*AB7</f>
        <v>49333788600</v>
      </c>
      <c r="AJ7" s="2">
        <f>AB7</f>
        <v>29105480</v>
      </c>
      <c r="AM7" t="str">
        <f t="shared" ref="AM7:AM70" si="0">AG7</f>
        <v>Afghanistan</v>
      </c>
      <c r="AN7" s="38">
        <f>D7*Z7</f>
        <v>5541637.4000000004</v>
      </c>
      <c r="AO7" s="39">
        <f>E7*AA7</f>
        <v>8519343.5999999996</v>
      </c>
      <c r="AP7">
        <f>P7*Z7</f>
        <v>41562280500</v>
      </c>
      <c r="AQ7">
        <f>Q7*AA7</f>
        <v>45606886072</v>
      </c>
      <c r="AR7">
        <f>R7*AB7</f>
        <v>49333788600</v>
      </c>
      <c r="AS7" s="22">
        <f>AN7/AP7</f>
        <v>1.3333333333333334E-4</v>
      </c>
      <c r="AT7" s="28">
        <f>AO7/AQ7</f>
        <v>1.8679950186799502E-4</v>
      </c>
      <c r="AU7" s="29">
        <f>AT7/AS7</f>
        <v>1.4009962640099627</v>
      </c>
      <c r="AV7">
        <f t="shared" ref="AV7:AV70" si="1">AS7</f>
        <v>1.3333333333333334E-4</v>
      </c>
      <c r="AW7">
        <f>AV7*$AU7</f>
        <v>1.8679950186799502E-4</v>
      </c>
      <c r="AX7">
        <f>AT7*$AU7</f>
        <v>2.6170540423598305E-4</v>
      </c>
      <c r="AY7" s="42">
        <f>AW7*AQ7</f>
        <v>8519343.5999999996</v>
      </c>
      <c r="AZ7" s="41">
        <f>AX7*AR7</f>
        <v>12910919.088055532</v>
      </c>
      <c r="BB7" s="28"/>
      <c r="BC7" s="28"/>
      <c r="BD7" s="28"/>
      <c r="BE7" s="28"/>
      <c r="BF7" s="28"/>
      <c r="BG7" s="28"/>
    </row>
    <row r="8" spans="3:59" x14ac:dyDescent="0.25">
      <c r="C8" t="s">
        <v>2</v>
      </c>
      <c r="D8">
        <v>1.3</v>
      </c>
      <c r="E8">
        <v>1.5</v>
      </c>
      <c r="H8" t="s">
        <v>2</v>
      </c>
      <c r="I8" s="2">
        <v>4176</v>
      </c>
      <c r="J8" s="2">
        <v>4175</v>
      </c>
      <c r="K8" s="2">
        <v>4556</v>
      </c>
      <c r="L8" s="2">
        <v>4406</v>
      </c>
      <c r="M8" s="2">
        <v>4652</v>
      </c>
      <c r="O8" t="s">
        <v>2</v>
      </c>
      <c r="P8" s="2">
        <v>9521</v>
      </c>
      <c r="Q8" s="2">
        <v>9482</v>
      </c>
      <c r="R8" s="2">
        <v>10116</v>
      </c>
      <c r="S8" s="2">
        <v>10154</v>
      </c>
      <c r="T8" s="2">
        <v>10489</v>
      </c>
      <c r="Y8" t="s">
        <v>2</v>
      </c>
      <c r="Z8" s="2">
        <v>2884303</v>
      </c>
      <c r="AA8" s="2">
        <v>2856673</v>
      </c>
      <c r="AB8" s="2">
        <v>2829337</v>
      </c>
      <c r="AC8" s="2">
        <v>2801681</v>
      </c>
      <c r="AD8" s="2">
        <v>2773620</v>
      </c>
      <c r="AG8" t="str">
        <f t="shared" ref="AG8:AG71" si="2">Y8</f>
        <v>Albania</v>
      </c>
      <c r="AH8">
        <f t="shared" ref="AH8:AH71" si="3">E8*AA8</f>
        <v>4285009.5</v>
      </c>
      <c r="AI8">
        <f t="shared" ref="AI8:AI71" si="4">R8*AB8</f>
        <v>28621573092</v>
      </c>
      <c r="AJ8" s="2">
        <f t="shared" ref="AJ8:AJ71" si="5">AB8</f>
        <v>2829337</v>
      </c>
      <c r="AM8" t="str">
        <f t="shared" si="0"/>
        <v>Albania</v>
      </c>
      <c r="AN8" s="40">
        <f t="shared" ref="AN8:AN71" si="6">D8*Z8</f>
        <v>3749593.9</v>
      </c>
      <c r="AO8" s="41">
        <f t="shared" ref="AO8:AO71" si="7">E8*AA8</f>
        <v>4285009.5</v>
      </c>
      <c r="AP8">
        <f t="shared" ref="AP8:AP71" si="8">P8*Z8</f>
        <v>27461448863</v>
      </c>
      <c r="AQ8">
        <f t="shared" ref="AQ8:AQ71" si="9">Q8*AA8</f>
        <v>27086973386</v>
      </c>
      <c r="AR8">
        <f t="shared" ref="AR8:AR71" si="10">R8*AB8</f>
        <v>28621573092</v>
      </c>
      <c r="AS8" s="22">
        <f t="shared" ref="AS8:AS71" si="11">AN8/AP8</f>
        <v>1.365402793824178E-4</v>
      </c>
      <c r="AT8" s="28">
        <f t="shared" ref="AT8:AT70" si="12">AO8/AQ8</f>
        <v>1.5819447373971736E-4</v>
      </c>
      <c r="AU8" s="29">
        <f>AT8/AS8</f>
        <v>1.1585919880583455</v>
      </c>
      <c r="AV8">
        <f t="shared" si="1"/>
        <v>1.365402793824178E-4</v>
      </c>
      <c r="AW8">
        <f>AV8*$AU8</f>
        <v>1.5819447373971736E-4</v>
      </c>
      <c r="AX8">
        <f t="shared" ref="AX8:AX71" si="13">AT8*$AU8</f>
        <v>1.8328284982994288E-4</v>
      </c>
      <c r="AY8" s="40">
        <f>AW8*AQ8</f>
        <v>4285009.5</v>
      </c>
      <c r="AZ8" s="41">
        <f>AX8*AR8</f>
        <v>5245843.4829177698</v>
      </c>
      <c r="BB8" s="28"/>
      <c r="BC8" s="28"/>
      <c r="BD8" s="28"/>
      <c r="BE8" s="28"/>
      <c r="BF8" s="28"/>
      <c r="BG8" s="28"/>
    </row>
    <row r="9" spans="3:59" x14ac:dyDescent="0.25">
      <c r="C9" t="s">
        <v>3</v>
      </c>
      <c r="D9">
        <v>3.4</v>
      </c>
      <c r="E9">
        <v>3.3</v>
      </c>
      <c r="H9" t="s">
        <v>3</v>
      </c>
      <c r="I9" s="2">
        <v>3771</v>
      </c>
      <c r="J9" s="2">
        <v>4350</v>
      </c>
      <c r="K9" s="2">
        <v>5272</v>
      </c>
      <c r="L9" s="2">
        <v>5310</v>
      </c>
      <c r="M9" s="2">
        <v>5361</v>
      </c>
      <c r="O9" t="s">
        <v>3</v>
      </c>
      <c r="P9" s="2">
        <v>11904</v>
      </c>
      <c r="Q9" s="2">
        <v>12253</v>
      </c>
      <c r="R9" s="2">
        <v>12606</v>
      </c>
      <c r="S9" s="2">
        <v>13002</v>
      </c>
      <c r="T9" s="2">
        <v>13304</v>
      </c>
      <c r="Y9" t="s">
        <v>3</v>
      </c>
      <c r="Z9" s="2">
        <v>36383302</v>
      </c>
      <c r="AA9" s="2">
        <v>37062820</v>
      </c>
      <c r="AB9" s="2">
        <v>37762962</v>
      </c>
      <c r="AC9" s="2">
        <v>38481705</v>
      </c>
      <c r="AD9" s="2">
        <v>39208194</v>
      </c>
      <c r="AG9" t="str">
        <f t="shared" si="2"/>
        <v>Algeria</v>
      </c>
      <c r="AH9">
        <f t="shared" si="3"/>
        <v>122307306</v>
      </c>
      <c r="AI9">
        <f t="shared" si="4"/>
        <v>476039898972</v>
      </c>
      <c r="AJ9" s="2">
        <f t="shared" si="5"/>
        <v>37762962</v>
      </c>
      <c r="AM9" t="str">
        <f t="shared" si="0"/>
        <v>Algeria</v>
      </c>
      <c r="AN9" s="40">
        <f t="shared" si="6"/>
        <v>123703226.8</v>
      </c>
      <c r="AO9" s="41">
        <f t="shared" si="7"/>
        <v>122307306</v>
      </c>
      <c r="AP9">
        <f t="shared" si="8"/>
        <v>433106827008</v>
      </c>
      <c r="AQ9">
        <f t="shared" si="9"/>
        <v>454130733460</v>
      </c>
      <c r="AR9">
        <f t="shared" si="10"/>
        <v>476039898972</v>
      </c>
      <c r="AS9" s="22">
        <f t="shared" si="11"/>
        <v>2.8561827956989248E-4</v>
      </c>
      <c r="AT9" s="28">
        <f t="shared" si="12"/>
        <v>2.6932179874316492E-4</v>
      </c>
      <c r="AU9" s="29">
        <f>AT9/AS9</f>
        <v>0.94294314477606911</v>
      </c>
      <c r="AV9">
        <f t="shared" si="1"/>
        <v>2.8561827956989248E-4</v>
      </c>
      <c r="AW9">
        <f t="shared" ref="AW9:AW71" si="14">AV9*$AU9</f>
        <v>2.6932179874316492E-4</v>
      </c>
      <c r="AX9">
        <f t="shared" si="13"/>
        <v>2.5395514386362749E-4</v>
      </c>
      <c r="AY9" s="40">
        <f t="shared" ref="AY9:AY12" si="15">AW9*AQ9</f>
        <v>122307305.99999999</v>
      </c>
      <c r="AZ9" s="41">
        <f>AX9*AR9</f>
        <v>120892781.02826096</v>
      </c>
    </row>
    <row r="10" spans="3:59" x14ac:dyDescent="0.25">
      <c r="C10" t="s">
        <v>4</v>
      </c>
      <c r="H10" t="s">
        <v>4</v>
      </c>
      <c r="O10" t="s">
        <v>4</v>
      </c>
      <c r="Y10" t="s">
        <v>4</v>
      </c>
      <c r="Z10" s="2">
        <v>56245</v>
      </c>
      <c r="AA10" s="2">
        <v>55636</v>
      </c>
      <c r="AB10" s="2">
        <v>55274</v>
      </c>
      <c r="AC10" s="2">
        <v>55128</v>
      </c>
      <c r="AD10" s="2">
        <v>55165</v>
      </c>
      <c r="AG10" t="str">
        <f t="shared" si="2"/>
        <v>American Samoa</v>
      </c>
      <c r="AH10">
        <f t="shared" si="3"/>
        <v>0</v>
      </c>
      <c r="AI10">
        <f t="shared" si="4"/>
        <v>0</v>
      </c>
      <c r="AJ10" s="2">
        <f t="shared" si="5"/>
        <v>55274</v>
      </c>
      <c r="AM10" t="str">
        <f t="shared" si="0"/>
        <v>American Samoa</v>
      </c>
      <c r="AN10" s="40">
        <f t="shared" si="6"/>
        <v>0</v>
      </c>
      <c r="AO10" s="41">
        <f t="shared" si="7"/>
        <v>0</v>
      </c>
      <c r="AP10">
        <f t="shared" si="8"/>
        <v>0</v>
      </c>
      <c r="AQ10">
        <f t="shared" si="9"/>
        <v>0</v>
      </c>
      <c r="AR10">
        <f t="shared" si="10"/>
        <v>0</v>
      </c>
      <c r="AS10" s="22" t="e">
        <f t="shared" si="11"/>
        <v>#DIV/0!</v>
      </c>
      <c r="AT10" s="28" t="e">
        <f t="shared" si="12"/>
        <v>#DIV/0!</v>
      </c>
      <c r="AU10" s="29" t="e">
        <f t="shared" ref="AU10:AU71" si="16">AT10/AS10</f>
        <v>#DIV/0!</v>
      </c>
      <c r="AV10" t="e">
        <f t="shared" si="1"/>
        <v>#DIV/0!</v>
      </c>
      <c r="AW10" t="e">
        <f>AV10*$AU10</f>
        <v>#DIV/0!</v>
      </c>
      <c r="AX10" t="e">
        <f t="shared" si="13"/>
        <v>#DIV/0!</v>
      </c>
      <c r="AY10" s="40" t="e">
        <f t="shared" si="15"/>
        <v>#DIV/0!</v>
      </c>
      <c r="AZ10" s="41" t="e">
        <f t="shared" ref="AZ10:AZ12" si="17">AX10*AR10</f>
        <v>#DIV/0!</v>
      </c>
    </row>
    <row r="11" spans="3:59" x14ac:dyDescent="0.25">
      <c r="C11" t="s">
        <v>5</v>
      </c>
      <c r="D11">
        <v>6.6</v>
      </c>
      <c r="E11">
        <v>6.6</v>
      </c>
      <c r="H11" t="s">
        <v>5</v>
      </c>
      <c r="O11" t="s">
        <v>5</v>
      </c>
      <c r="Y11" t="s">
        <v>5</v>
      </c>
      <c r="Z11" s="2">
        <v>78659</v>
      </c>
      <c r="AA11" s="2">
        <v>77907</v>
      </c>
      <c r="AB11" s="2">
        <v>77865</v>
      </c>
      <c r="AC11" s="2">
        <v>78360</v>
      </c>
      <c r="AD11" s="2">
        <v>79218</v>
      </c>
      <c r="AG11" t="str">
        <f t="shared" si="2"/>
        <v>Andorra</v>
      </c>
      <c r="AH11">
        <f t="shared" si="3"/>
        <v>514186.19999999995</v>
      </c>
      <c r="AI11">
        <f t="shared" si="4"/>
        <v>0</v>
      </c>
      <c r="AJ11" s="2">
        <f t="shared" si="5"/>
        <v>77865</v>
      </c>
      <c r="AM11" t="str">
        <f t="shared" si="0"/>
        <v>Andorra</v>
      </c>
      <c r="AN11" s="40">
        <f t="shared" si="6"/>
        <v>519149.39999999997</v>
      </c>
      <c r="AO11" s="41">
        <f t="shared" si="7"/>
        <v>514186.19999999995</v>
      </c>
      <c r="AP11">
        <f t="shared" si="8"/>
        <v>0</v>
      </c>
      <c r="AQ11">
        <f t="shared" si="9"/>
        <v>0</v>
      </c>
      <c r="AR11">
        <f t="shared" si="10"/>
        <v>0</v>
      </c>
      <c r="AS11" s="22" t="e">
        <f t="shared" si="11"/>
        <v>#DIV/0!</v>
      </c>
      <c r="AT11" s="28" t="e">
        <f t="shared" si="12"/>
        <v>#DIV/0!</v>
      </c>
      <c r="AU11" s="29" t="e">
        <f t="shared" si="16"/>
        <v>#DIV/0!</v>
      </c>
      <c r="AV11" t="e">
        <f t="shared" si="1"/>
        <v>#DIV/0!</v>
      </c>
      <c r="AW11" t="e">
        <f>AV11*$AU11</f>
        <v>#DIV/0!</v>
      </c>
      <c r="AX11" t="e">
        <f t="shared" si="13"/>
        <v>#DIV/0!</v>
      </c>
      <c r="AY11" s="40" t="e">
        <f t="shared" si="15"/>
        <v>#DIV/0!</v>
      </c>
      <c r="AZ11" s="41" t="e">
        <f t="shared" si="17"/>
        <v>#DIV/0!</v>
      </c>
    </row>
    <row r="12" spans="3:59" x14ac:dyDescent="0.25">
      <c r="C12" t="s">
        <v>6</v>
      </c>
      <c r="D12">
        <v>1.5</v>
      </c>
      <c r="E12">
        <v>1.6</v>
      </c>
      <c r="H12" t="s">
        <v>6</v>
      </c>
      <c r="I12" s="2">
        <v>3989</v>
      </c>
      <c r="J12" s="2">
        <v>4219</v>
      </c>
      <c r="K12" s="2">
        <v>5159</v>
      </c>
      <c r="L12" s="2">
        <v>5539</v>
      </c>
      <c r="M12" s="2">
        <v>5668</v>
      </c>
      <c r="O12" t="s">
        <v>6</v>
      </c>
      <c r="P12" s="2">
        <v>6821</v>
      </c>
      <c r="Q12" s="2">
        <v>6911</v>
      </c>
      <c r="R12" s="2">
        <v>7094</v>
      </c>
      <c r="S12" s="2">
        <v>7359</v>
      </c>
      <c r="T12" s="2">
        <v>7538</v>
      </c>
      <c r="Y12" t="s">
        <v>6</v>
      </c>
      <c r="Z12" s="2">
        <v>18926650</v>
      </c>
      <c r="AA12" s="2">
        <v>19549124</v>
      </c>
      <c r="AB12" s="2">
        <v>20180490</v>
      </c>
      <c r="AC12" s="2">
        <v>20820525</v>
      </c>
      <c r="AD12" s="2">
        <v>21471618</v>
      </c>
      <c r="AG12" t="str">
        <f t="shared" si="2"/>
        <v>Angola</v>
      </c>
      <c r="AH12">
        <f t="shared" si="3"/>
        <v>31278598.400000002</v>
      </c>
      <c r="AI12">
        <f t="shared" si="4"/>
        <v>143160396060</v>
      </c>
      <c r="AJ12" s="2">
        <f t="shared" si="5"/>
        <v>20180490</v>
      </c>
      <c r="AM12" t="str">
        <f t="shared" si="0"/>
        <v>Angola</v>
      </c>
      <c r="AN12" s="22">
        <f t="shared" si="6"/>
        <v>28389975</v>
      </c>
      <c r="AO12" s="23">
        <f t="shared" si="7"/>
        <v>31278598.400000002</v>
      </c>
      <c r="AP12">
        <f t="shared" si="8"/>
        <v>129098679650</v>
      </c>
      <c r="AQ12">
        <f t="shared" si="9"/>
        <v>135103995964</v>
      </c>
      <c r="AR12">
        <f t="shared" si="10"/>
        <v>143160396060</v>
      </c>
      <c r="AS12" s="22">
        <f t="shared" si="11"/>
        <v>2.1990910423691542E-4</v>
      </c>
      <c r="AT12" s="28">
        <f>AO12/AQ12</f>
        <v>2.315149761250181E-4</v>
      </c>
      <c r="AU12" s="29">
        <f>AT12/AS12</f>
        <v>1.0527757680991656</v>
      </c>
      <c r="AV12">
        <f t="shared" si="1"/>
        <v>2.1990910423691542E-4</v>
      </c>
      <c r="AW12">
        <f>AV12*$AU12</f>
        <v>2.315149761250181E-4</v>
      </c>
      <c r="AX12">
        <f t="shared" si="13"/>
        <v>2.4373335681647594E-4</v>
      </c>
      <c r="AY12" s="40">
        <f t="shared" si="15"/>
        <v>31278598.400000002</v>
      </c>
      <c r="AZ12" s="41">
        <f t="shared" si="17"/>
        <v>34892963.894879997</v>
      </c>
    </row>
    <row r="13" spans="3:59" x14ac:dyDescent="0.25">
      <c r="C13" t="s">
        <v>7</v>
      </c>
      <c r="D13">
        <v>5.8</v>
      </c>
      <c r="E13">
        <v>5.9</v>
      </c>
      <c r="H13" t="s">
        <v>7</v>
      </c>
      <c r="I13" s="2">
        <v>13978</v>
      </c>
      <c r="J13" s="2">
        <v>13017</v>
      </c>
      <c r="K13" s="2">
        <v>12785</v>
      </c>
      <c r="L13" s="2">
        <v>13406</v>
      </c>
      <c r="M13" s="2">
        <v>13669</v>
      </c>
      <c r="O13" t="s">
        <v>7</v>
      </c>
      <c r="P13" s="2">
        <v>21695</v>
      </c>
      <c r="Q13" s="2">
        <v>20163</v>
      </c>
      <c r="R13" s="2">
        <v>19937</v>
      </c>
      <c r="S13" s="2">
        <v>20742</v>
      </c>
      <c r="T13" s="2">
        <v>20977</v>
      </c>
      <c r="Y13" t="s">
        <v>7</v>
      </c>
      <c r="Z13" s="2">
        <v>86300</v>
      </c>
      <c r="AA13" s="2">
        <v>87233</v>
      </c>
      <c r="AB13" s="2">
        <v>88152</v>
      </c>
      <c r="AC13" s="2">
        <v>89069</v>
      </c>
      <c r="AD13" s="2">
        <v>89985</v>
      </c>
      <c r="AG13" t="str">
        <f t="shared" si="2"/>
        <v>Antigua and Barbuda</v>
      </c>
      <c r="AH13">
        <f t="shared" si="3"/>
        <v>514674.7</v>
      </c>
      <c r="AI13">
        <f>R13*AB13</f>
        <v>1757486424</v>
      </c>
      <c r="AJ13" s="2">
        <f t="shared" si="5"/>
        <v>88152</v>
      </c>
      <c r="AM13" t="str">
        <f t="shared" si="0"/>
        <v>Antigua and Barbuda</v>
      </c>
      <c r="AN13" s="22">
        <f t="shared" si="6"/>
        <v>500540</v>
      </c>
      <c r="AO13" s="23">
        <f t="shared" si="7"/>
        <v>514674.7</v>
      </c>
      <c r="AP13">
        <f t="shared" si="8"/>
        <v>1872278500</v>
      </c>
      <c r="AQ13">
        <f t="shared" si="9"/>
        <v>1758878979</v>
      </c>
      <c r="AR13">
        <f t="shared" si="10"/>
        <v>1757486424</v>
      </c>
      <c r="AS13" s="22">
        <f t="shared" si="11"/>
        <v>2.6734270569255588E-4</v>
      </c>
      <c r="AT13" s="28">
        <f t="shared" si="12"/>
        <v>2.9261518623220753E-4</v>
      </c>
      <c r="AU13" s="29">
        <f t="shared" si="16"/>
        <v>1.0945321491909901</v>
      </c>
      <c r="AV13">
        <f t="shared" si="1"/>
        <v>2.6734270569255588E-4</v>
      </c>
      <c r="AW13">
        <f>AV13*$AU13</f>
        <v>2.9261518623220753E-4</v>
      </c>
      <c r="AX13">
        <f t="shared" si="13"/>
        <v>3.202767286726599E-4</v>
      </c>
      <c r="AY13" s="40">
        <f t="shared" ref="AY13:AY76" si="18">AW13*AQ13</f>
        <v>514674.7</v>
      </c>
      <c r="AZ13" s="41">
        <f t="shared" ref="AZ13:AZ76" si="19">AX13*AR13</f>
        <v>562882.00256533129</v>
      </c>
    </row>
    <row r="14" spans="3:59" x14ac:dyDescent="0.25">
      <c r="C14" t="s">
        <v>8</v>
      </c>
      <c r="D14">
        <v>4.5</v>
      </c>
      <c r="E14">
        <v>4.5</v>
      </c>
      <c r="H14" t="s">
        <v>8</v>
      </c>
      <c r="I14" s="2">
        <v>9457</v>
      </c>
      <c r="J14" s="2">
        <v>11460</v>
      </c>
      <c r="K14" s="2">
        <v>13694</v>
      </c>
      <c r="L14" s="2">
        <v>14680</v>
      </c>
      <c r="M14" s="2">
        <v>14760</v>
      </c>
      <c r="O14" t="s">
        <v>8</v>
      </c>
      <c r="Y14" t="s">
        <v>8</v>
      </c>
      <c r="Z14" s="2">
        <v>40023641</v>
      </c>
      <c r="AA14" s="2">
        <v>40374224</v>
      </c>
      <c r="AB14" s="2">
        <v>40728738</v>
      </c>
      <c r="AC14" s="2">
        <v>41086927</v>
      </c>
      <c r="AD14" s="2">
        <v>41446246</v>
      </c>
      <c r="AG14" t="str">
        <f t="shared" si="2"/>
        <v>Argentina</v>
      </c>
      <c r="AH14">
        <f t="shared" si="3"/>
        <v>181684008</v>
      </c>
      <c r="AI14">
        <f>K14*AB14</f>
        <v>557739338172</v>
      </c>
      <c r="AJ14" s="2">
        <f t="shared" si="5"/>
        <v>40728738</v>
      </c>
      <c r="AK14" t="s">
        <v>247</v>
      </c>
      <c r="AM14" t="str">
        <f t="shared" si="0"/>
        <v>Argentina</v>
      </c>
      <c r="AN14" s="22">
        <f t="shared" si="6"/>
        <v>180106384.5</v>
      </c>
      <c r="AO14" s="23">
        <f t="shared" si="7"/>
        <v>181684008</v>
      </c>
      <c r="AP14">
        <f t="shared" si="8"/>
        <v>0</v>
      </c>
      <c r="AQ14">
        <f t="shared" si="9"/>
        <v>0</v>
      </c>
      <c r="AR14">
        <f t="shared" si="10"/>
        <v>0</v>
      </c>
      <c r="AS14" s="22" t="e">
        <f t="shared" si="11"/>
        <v>#DIV/0!</v>
      </c>
      <c r="AT14" s="28" t="e">
        <f t="shared" si="12"/>
        <v>#DIV/0!</v>
      </c>
      <c r="AU14" s="29" t="e">
        <f t="shared" si="16"/>
        <v>#DIV/0!</v>
      </c>
      <c r="AV14" t="e">
        <f t="shared" si="1"/>
        <v>#DIV/0!</v>
      </c>
      <c r="AW14" t="e">
        <f t="shared" si="14"/>
        <v>#DIV/0!</v>
      </c>
      <c r="AX14" t="e">
        <f t="shared" si="13"/>
        <v>#DIV/0!</v>
      </c>
      <c r="AY14" s="40" t="e">
        <f t="shared" si="18"/>
        <v>#DIV/0!</v>
      </c>
      <c r="AZ14" s="41" t="e">
        <f t="shared" si="19"/>
        <v>#DIV/0!</v>
      </c>
    </row>
    <row r="15" spans="3:59" x14ac:dyDescent="0.25">
      <c r="C15" t="s">
        <v>9</v>
      </c>
      <c r="D15">
        <v>1.5</v>
      </c>
      <c r="E15">
        <v>1.4</v>
      </c>
      <c r="H15" t="s">
        <v>9</v>
      </c>
      <c r="I15" s="2">
        <v>2914</v>
      </c>
      <c r="J15" s="2">
        <v>3125</v>
      </c>
      <c r="K15" s="2">
        <v>3422</v>
      </c>
      <c r="L15" s="2">
        <v>3354</v>
      </c>
      <c r="M15" s="2">
        <v>3505</v>
      </c>
      <c r="O15" t="s">
        <v>9</v>
      </c>
      <c r="P15" s="2">
        <v>6161</v>
      </c>
      <c r="Q15" s="2">
        <v>6383</v>
      </c>
      <c r="R15" s="2">
        <v>6812</v>
      </c>
      <c r="S15" s="2">
        <v>7418</v>
      </c>
      <c r="T15" s="2">
        <v>7774</v>
      </c>
      <c r="Y15" t="s">
        <v>9</v>
      </c>
      <c r="Z15" s="2">
        <v>2968154</v>
      </c>
      <c r="AA15" s="2">
        <v>2963496</v>
      </c>
      <c r="AB15" s="2">
        <v>2964120</v>
      </c>
      <c r="AC15" s="2">
        <v>2969081</v>
      </c>
      <c r="AD15" s="2">
        <v>2976566</v>
      </c>
      <c r="AG15" t="str">
        <f t="shared" si="2"/>
        <v>Armenia</v>
      </c>
      <c r="AH15">
        <f t="shared" si="3"/>
        <v>4148894.4</v>
      </c>
      <c r="AI15">
        <f t="shared" si="4"/>
        <v>20191585440</v>
      </c>
      <c r="AJ15" s="2">
        <f t="shared" si="5"/>
        <v>2964120</v>
      </c>
      <c r="AM15" t="str">
        <f t="shared" si="0"/>
        <v>Armenia</v>
      </c>
      <c r="AN15" s="22">
        <f t="shared" si="6"/>
        <v>4452231</v>
      </c>
      <c r="AO15" s="23">
        <f t="shared" si="7"/>
        <v>4148894.4</v>
      </c>
      <c r="AP15">
        <f t="shared" si="8"/>
        <v>18286796794</v>
      </c>
      <c r="AQ15">
        <f t="shared" si="9"/>
        <v>18915994968</v>
      </c>
      <c r="AR15">
        <f t="shared" si="10"/>
        <v>20191585440</v>
      </c>
      <c r="AS15" s="22">
        <f t="shared" si="11"/>
        <v>2.4346696964778445E-4</v>
      </c>
      <c r="AT15" s="28">
        <f t="shared" si="12"/>
        <v>2.1933260222465925E-4</v>
      </c>
      <c r="AU15" s="29">
        <f t="shared" si="16"/>
        <v>0.90087210820408381</v>
      </c>
      <c r="AV15">
        <f t="shared" si="1"/>
        <v>2.4346696964778445E-4</v>
      </c>
      <c r="AW15">
        <f t="shared" si="14"/>
        <v>2.1933260222465925E-4</v>
      </c>
      <c r="AX15">
        <f t="shared" si="13"/>
        <v>1.975906237640165E-4</v>
      </c>
      <c r="AY15" s="40">
        <f t="shared" si="18"/>
        <v>4148894.4</v>
      </c>
      <c r="AZ15" s="41">
        <f t="shared" si="19"/>
        <v>3989667.9618740333</v>
      </c>
    </row>
    <row r="16" spans="3:59" x14ac:dyDescent="0.25">
      <c r="C16" t="s">
        <v>10</v>
      </c>
      <c r="D16">
        <v>22.6</v>
      </c>
      <c r="E16">
        <v>22.8</v>
      </c>
      <c r="H16" t="s">
        <v>10</v>
      </c>
      <c r="I16" s="2">
        <v>24640</v>
      </c>
      <c r="J16" s="2">
        <v>24289</v>
      </c>
      <c r="K16" s="2">
        <v>25355</v>
      </c>
      <c r="O16" t="s">
        <v>10</v>
      </c>
      <c r="R16" s="2">
        <v>36016</v>
      </c>
      <c r="Y16" t="s">
        <v>10</v>
      </c>
      <c r="Z16" s="2">
        <v>101418</v>
      </c>
      <c r="AA16" s="2">
        <v>101597</v>
      </c>
      <c r="AB16" s="2">
        <v>101932</v>
      </c>
      <c r="AC16" s="2">
        <v>102384</v>
      </c>
      <c r="AD16" s="2">
        <v>102911</v>
      </c>
      <c r="AG16" t="str">
        <f t="shared" si="2"/>
        <v>Aruba</v>
      </c>
      <c r="AH16">
        <f t="shared" si="3"/>
        <v>2316411.6</v>
      </c>
      <c r="AI16">
        <f t="shared" si="4"/>
        <v>3671182912</v>
      </c>
      <c r="AJ16" s="2">
        <f t="shared" si="5"/>
        <v>101932</v>
      </c>
      <c r="AM16" t="str">
        <f t="shared" si="0"/>
        <v>Aruba</v>
      </c>
      <c r="AN16" s="22">
        <f t="shared" si="6"/>
        <v>2292046.8000000003</v>
      </c>
      <c r="AO16" s="23">
        <f t="shared" si="7"/>
        <v>2316411.6</v>
      </c>
      <c r="AP16">
        <f t="shared" si="8"/>
        <v>0</v>
      </c>
      <c r="AQ16">
        <f t="shared" si="9"/>
        <v>0</v>
      </c>
      <c r="AR16">
        <f t="shared" si="10"/>
        <v>3671182912</v>
      </c>
      <c r="AS16" s="22" t="e">
        <f t="shared" si="11"/>
        <v>#DIV/0!</v>
      </c>
      <c r="AT16" s="28" t="e">
        <f t="shared" si="12"/>
        <v>#DIV/0!</v>
      </c>
      <c r="AU16" s="29" t="e">
        <f t="shared" si="16"/>
        <v>#DIV/0!</v>
      </c>
      <c r="AV16" t="e">
        <f t="shared" si="1"/>
        <v>#DIV/0!</v>
      </c>
      <c r="AW16" t="e">
        <f t="shared" si="14"/>
        <v>#DIV/0!</v>
      </c>
      <c r="AX16" t="e">
        <f t="shared" si="13"/>
        <v>#DIV/0!</v>
      </c>
      <c r="AY16" s="40" t="e">
        <f t="shared" si="18"/>
        <v>#DIV/0!</v>
      </c>
      <c r="AZ16" s="41" t="e">
        <f t="shared" si="19"/>
        <v>#DIV/0!</v>
      </c>
    </row>
    <row r="17" spans="3:52" x14ac:dyDescent="0.25">
      <c r="C17" t="s">
        <v>11</v>
      </c>
      <c r="D17">
        <v>18.2</v>
      </c>
      <c r="E17">
        <v>16.899999999999999</v>
      </c>
      <c r="H17" t="s">
        <v>11</v>
      </c>
      <c r="I17" s="2">
        <v>42722</v>
      </c>
      <c r="J17" s="2">
        <v>51825</v>
      </c>
      <c r="K17" s="2">
        <v>62081</v>
      </c>
      <c r="L17" s="2">
        <v>67436</v>
      </c>
      <c r="M17" s="2">
        <v>67468</v>
      </c>
      <c r="O17" t="s">
        <v>11</v>
      </c>
      <c r="P17" s="2">
        <v>40227</v>
      </c>
      <c r="Q17" s="2">
        <v>39066</v>
      </c>
      <c r="R17" s="2">
        <v>41671</v>
      </c>
      <c r="S17" s="2">
        <v>42816</v>
      </c>
      <c r="T17" s="2">
        <v>43550</v>
      </c>
      <c r="Y17" t="s">
        <v>11</v>
      </c>
      <c r="Z17" s="2">
        <v>21691700</v>
      </c>
      <c r="AA17" s="2">
        <v>22031800</v>
      </c>
      <c r="AB17" s="2">
        <v>22340000</v>
      </c>
      <c r="AC17" s="2">
        <v>22723900</v>
      </c>
      <c r="AD17" s="2">
        <v>23130900</v>
      </c>
      <c r="AG17" t="str">
        <f t="shared" si="2"/>
        <v>Australia</v>
      </c>
      <c r="AH17">
        <f t="shared" si="3"/>
        <v>372337419.99999994</v>
      </c>
      <c r="AI17">
        <f t="shared" si="4"/>
        <v>930930140000</v>
      </c>
      <c r="AJ17" s="2">
        <f t="shared" si="5"/>
        <v>22340000</v>
      </c>
      <c r="AM17" t="str">
        <f t="shared" si="0"/>
        <v>Australia</v>
      </c>
      <c r="AN17" s="22">
        <f t="shared" si="6"/>
        <v>394788940</v>
      </c>
      <c r="AO17" s="23">
        <f t="shared" si="7"/>
        <v>372337419.99999994</v>
      </c>
      <c r="AP17">
        <f t="shared" si="8"/>
        <v>872592015900</v>
      </c>
      <c r="AQ17">
        <f t="shared" si="9"/>
        <v>860694298800</v>
      </c>
      <c r="AR17">
        <f t="shared" si="10"/>
        <v>930930140000</v>
      </c>
      <c r="AS17" s="22">
        <f t="shared" si="11"/>
        <v>4.5243244586968954E-4</v>
      </c>
      <c r="AT17" s="28">
        <f t="shared" si="12"/>
        <v>4.3260123892899189E-4</v>
      </c>
      <c r="AU17" s="29">
        <f t="shared" si="16"/>
        <v>0.95616758452728334</v>
      </c>
      <c r="AV17">
        <f t="shared" si="1"/>
        <v>4.5243244586968954E-4</v>
      </c>
      <c r="AW17">
        <f t="shared" si="14"/>
        <v>4.3260123892899189E-4</v>
      </c>
      <c r="AX17">
        <f t="shared" si="13"/>
        <v>4.1363928169024436E-4</v>
      </c>
      <c r="AY17" s="40">
        <f t="shared" si="18"/>
        <v>372337419.99999994</v>
      </c>
      <c r="AZ17" s="41">
        <f t="shared" si="19"/>
        <v>385069274.41339862</v>
      </c>
    </row>
    <row r="18" spans="3:52" x14ac:dyDescent="0.25">
      <c r="C18" t="s">
        <v>12</v>
      </c>
      <c r="D18">
        <v>7.4</v>
      </c>
      <c r="E18">
        <v>8</v>
      </c>
      <c r="H18" t="s">
        <v>12</v>
      </c>
      <c r="I18" s="2">
        <v>45872</v>
      </c>
      <c r="J18" s="2">
        <v>45017</v>
      </c>
      <c r="K18" s="2">
        <v>49485</v>
      </c>
      <c r="L18" s="2">
        <v>46792</v>
      </c>
      <c r="M18" s="2">
        <v>49074</v>
      </c>
      <c r="O18" t="s">
        <v>12</v>
      </c>
      <c r="P18" s="2">
        <v>39263</v>
      </c>
      <c r="Q18" s="2">
        <v>40397</v>
      </c>
      <c r="R18" s="2">
        <v>42888</v>
      </c>
      <c r="S18" s="2">
        <v>43254</v>
      </c>
      <c r="T18" s="2">
        <v>44168</v>
      </c>
      <c r="Y18" t="s">
        <v>12</v>
      </c>
      <c r="Z18" s="2">
        <v>8365275</v>
      </c>
      <c r="AA18" s="2">
        <v>8389771</v>
      </c>
      <c r="AB18" s="2">
        <v>8406187</v>
      </c>
      <c r="AC18" s="2">
        <v>8429991</v>
      </c>
      <c r="AD18" s="2">
        <v>8473786</v>
      </c>
      <c r="AG18" t="str">
        <f t="shared" si="2"/>
        <v>Austria</v>
      </c>
      <c r="AH18">
        <f t="shared" si="3"/>
        <v>67118168</v>
      </c>
      <c r="AI18">
        <f t="shared" si="4"/>
        <v>360524548056</v>
      </c>
      <c r="AJ18" s="2">
        <f t="shared" si="5"/>
        <v>8406187</v>
      </c>
      <c r="AM18" t="str">
        <f t="shared" si="0"/>
        <v>Austria</v>
      </c>
      <c r="AN18" s="22">
        <f t="shared" si="6"/>
        <v>61903035</v>
      </c>
      <c r="AO18" s="23">
        <f t="shared" si="7"/>
        <v>67118168</v>
      </c>
      <c r="AP18">
        <f t="shared" si="8"/>
        <v>328445792325</v>
      </c>
      <c r="AQ18">
        <f t="shared" si="9"/>
        <v>338921579087</v>
      </c>
      <c r="AR18">
        <f t="shared" si="10"/>
        <v>360524548056</v>
      </c>
      <c r="AS18" s="22">
        <f t="shared" si="11"/>
        <v>1.8847260779869087E-4</v>
      </c>
      <c r="AT18" s="28">
        <f t="shared" si="12"/>
        <v>1.9803450751293414E-4</v>
      </c>
      <c r="AU18" s="29">
        <f t="shared" si="16"/>
        <v>1.0507336308757207</v>
      </c>
      <c r="AV18">
        <f t="shared" si="1"/>
        <v>1.8847260779869087E-4</v>
      </c>
      <c r="AW18">
        <f>AV18*$AU18</f>
        <v>1.9803450751293414E-4</v>
      </c>
      <c r="AX18">
        <f t="shared" si="13"/>
        <v>2.0808151711775046E-4</v>
      </c>
      <c r="AY18" s="40">
        <f t="shared" si="18"/>
        <v>67118168</v>
      </c>
      <c r="AZ18" s="41">
        <f t="shared" si="19"/>
        <v>75018494.91768381</v>
      </c>
    </row>
    <row r="19" spans="3:52" x14ac:dyDescent="0.25">
      <c r="C19" t="s">
        <v>13</v>
      </c>
      <c r="D19">
        <v>4.8</v>
      </c>
      <c r="E19">
        <v>5.0999999999999996</v>
      </c>
      <c r="H19" t="s">
        <v>13</v>
      </c>
      <c r="I19" s="2">
        <v>4950</v>
      </c>
      <c r="J19" s="2">
        <v>5843</v>
      </c>
      <c r="K19" s="2">
        <v>7190</v>
      </c>
      <c r="L19" s="2">
        <v>7394</v>
      </c>
      <c r="M19" s="2">
        <v>7812</v>
      </c>
      <c r="O19" t="s">
        <v>13</v>
      </c>
      <c r="P19" s="2">
        <v>14917</v>
      </c>
      <c r="Q19" s="2">
        <v>15643</v>
      </c>
      <c r="R19" s="2">
        <v>15754</v>
      </c>
      <c r="S19" s="2">
        <v>16166</v>
      </c>
      <c r="T19" s="2">
        <v>17139</v>
      </c>
      <c r="Y19" t="s">
        <v>13</v>
      </c>
      <c r="Z19" s="2">
        <v>8947243</v>
      </c>
      <c r="AA19" s="2">
        <v>9054332</v>
      </c>
      <c r="AB19" s="2">
        <v>9173082</v>
      </c>
      <c r="AC19" s="2">
        <v>9295784</v>
      </c>
      <c r="AD19" s="2">
        <v>9416598</v>
      </c>
      <c r="AG19" t="str">
        <f t="shared" si="2"/>
        <v>Azerbaijan</v>
      </c>
      <c r="AH19">
        <f t="shared" si="3"/>
        <v>46177093.199999996</v>
      </c>
      <c r="AI19">
        <f t="shared" si="4"/>
        <v>144512733828</v>
      </c>
      <c r="AJ19" s="2">
        <f t="shared" si="5"/>
        <v>9173082</v>
      </c>
      <c r="AM19" t="str">
        <f t="shared" si="0"/>
        <v>Azerbaijan</v>
      </c>
      <c r="AN19" s="22">
        <f t="shared" si="6"/>
        <v>42946766.399999999</v>
      </c>
      <c r="AO19" s="23">
        <f t="shared" si="7"/>
        <v>46177093.199999996</v>
      </c>
      <c r="AP19">
        <f t="shared" si="8"/>
        <v>133466023831</v>
      </c>
      <c r="AQ19">
        <f t="shared" si="9"/>
        <v>141636915476</v>
      </c>
      <c r="AR19">
        <f t="shared" si="10"/>
        <v>144512733828</v>
      </c>
      <c r="AS19" s="22">
        <f t="shared" si="11"/>
        <v>3.2178051887108669E-4</v>
      </c>
      <c r="AT19" s="28">
        <f t="shared" si="12"/>
        <v>3.2602441986831168E-4</v>
      </c>
      <c r="AU19" s="29">
        <f t="shared" si="16"/>
        <v>1.0131888064949177</v>
      </c>
      <c r="AV19">
        <f t="shared" si="1"/>
        <v>3.2178051887108669E-4</v>
      </c>
      <c r="AW19">
        <f t="shared" si="14"/>
        <v>3.2602441986831168E-4</v>
      </c>
      <c r="AX19">
        <f t="shared" si="13"/>
        <v>3.3032429285457263E-4</v>
      </c>
      <c r="AY19" s="40">
        <f t="shared" si="18"/>
        <v>46177093.199999996</v>
      </c>
      <c r="AZ19" s="41">
        <f t="shared" si="19"/>
        <v>47736066.61021518</v>
      </c>
    </row>
    <row r="20" spans="3:52" x14ac:dyDescent="0.25">
      <c r="C20" t="s">
        <v>14</v>
      </c>
      <c r="D20">
        <v>4.5999999999999996</v>
      </c>
      <c r="E20">
        <v>6.8</v>
      </c>
      <c r="H20" t="s">
        <v>14</v>
      </c>
      <c r="I20" s="2">
        <v>22061</v>
      </c>
      <c r="J20" s="2">
        <v>21881</v>
      </c>
      <c r="K20" s="2">
        <v>21490</v>
      </c>
      <c r="L20" s="2">
        <v>21908</v>
      </c>
      <c r="O20" t="s">
        <v>14</v>
      </c>
      <c r="P20" s="2">
        <v>22082</v>
      </c>
      <c r="Q20" s="2">
        <v>22194</v>
      </c>
      <c r="R20" s="2">
        <v>22639</v>
      </c>
      <c r="S20" s="2">
        <v>23102</v>
      </c>
      <c r="Y20" t="s">
        <v>14</v>
      </c>
      <c r="Z20" s="2">
        <v>354492</v>
      </c>
      <c r="AA20" s="2">
        <v>360498</v>
      </c>
      <c r="AB20" s="2">
        <v>366331</v>
      </c>
      <c r="AC20" s="2">
        <v>371960</v>
      </c>
      <c r="AD20" s="2">
        <v>377374</v>
      </c>
      <c r="AG20" t="str">
        <f t="shared" si="2"/>
        <v>Bahamas, The</v>
      </c>
      <c r="AH20">
        <f t="shared" si="3"/>
        <v>2451386.4</v>
      </c>
      <c r="AI20">
        <f t="shared" si="4"/>
        <v>8293367509</v>
      </c>
      <c r="AJ20" s="2">
        <f t="shared" si="5"/>
        <v>366331</v>
      </c>
      <c r="AM20" t="str">
        <f t="shared" si="0"/>
        <v>Bahamas, The</v>
      </c>
      <c r="AN20" s="22">
        <f t="shared" si="6"/>
        <v>1630663.2</v>
      </c>
      <c r="AO20" s="23">
        <f t="shared" si="7"/>
        <v>2451386.4</v>
      </c>
      <c r="AP20">
        <f t="shared" si="8"/>
        <v>7827892344</v>
      </c>
      <c r="AQ20">
        <f t="shared" si="9"/>
        <v>8000892612</v>
      </c>
      <c r="AR20">
        <f t="shared" si="10"/>
        <v>8293367509</v>
      </c>
      <c r="AS20" s="22">
        <f t="shared" si="11"/>
        <v>2.0831446426954081E-4</v>
      </c>
      <c r="AT20" s="28">
        <f t="shared" si="12"/>
        <v>3.0638911417500225E-4</v>
      </c>
      <c r="AU20" s="29">
        <f t="shared" si="16"/>
        <v>1.4708009606983476</v>
      </c>
      <c r="AV20">
        <f t="shared" si="1"/>
        <v>2.0831446426954081E-4</v>
      </c>
      <c r="AW20">
        <f t="shared" si="14"/>
        <v>3.0638911417500225E-4</v>
      </c>
      <c r="AX20">
        <f t="shared" si="13"/>
        <v>4.5063740347610907E-4</v>
      </c>
      <c r="AY20" s="40">
        <f t="shared" si="18"/>
        <v>2451386.4</v>
      </c>
      <c r="AZ20" s="41">
        <f t="shared" si="19"/>
        <v>3737301.6003288864</v>
      </c>
    </row>
    <row r="21" spans="3:52" x14ac:dyDescent="0.25">
      <c r="C21" t="s">
        <v>15</v>
      </c>
      <c r="D21">
        <v>20.3</v>
      </c>
      <c r="E21">
        <v>19.3</v>
      </c>
      <c r="H21" t="s">
        <v>15</v>
      </c>
      <c r="I21" s="2">
        <v>19251</v>
      </c>
      <c r="J21" s="2">
        <v>20546</v>
      </c>
      <c r="K21" s="2">
        <v>22467</v>
      </c>
      <c r="L21" s="2">
        <v>23040</v>
      </c>
      <c r="M21" s="2">
        <v>24613</v>
      </c>
      <c r="O21" t="s">
        <v>15</v>
      </c>
      <c r="P21" s="2">
        <v>39559</v>
      </c>
      <c r="Q21" s="2">
        <v>39772</v>
      </c>
      <c r="R21" s="2">
        <v>40083</v>
      </c>
      <c r="S21" s="2">
        <v>41369</v>
      </c>
      <c r="T21" s="2">
        <v>43824</v>
      </c>
      <c r="Y21" t="s">
        <v>15</v>
      </c>
      <c r="Z21" s="2">
        <v>1191539</v>
      </c>
      <c r="AA21" s="2">
        <v>1251513</v>
      </c>
      <c r="AB21" s="2">
        <v>1292764</v>
      </c>
      <c r="AC21" s="2">
        <v>1317827</v>
      </c>
      <c r="AD21" s="2">
        <v>1332171</v>
      </c>
      <c r="AG21" t="str">
        <f t="shared" si="2"/>
        <v>Bahrain</v>
      </c>
      <c r="AH21">
        <f t="shared" si="3"/>
        <v>24154200.900000002</v>
      </c>
      <c r="AI21">
        <f t="shared" si="4"/>
        <v>51817859412</v>
      </c>
      <c r="AJ21" s="2">
        <f t="shared" si="5"/>
        <v>1292764</v>
      </c>
      <c r="AM21" t="str">
        <f t="shared" si="0"/>
        <v>Bahrain</v>
      </c>
      <c r="AN21" s="22">
        <f t="shared" si="6"/>
        <v>24188241.699999999</v>
      </c>
      <c r="AO21" s="23">
        <f t="shared" si="7"/>
        <v>24154200.900000002</v>
      </c>
      <c r="AP21">
        <f t="shared" si="8"/>
        <v>47136091301</v>
      </c>
      <c r="AQ21">
        <f t="shared" si="9"/>
        <v>49775175036</v>
      </c>
      <c r="AR21">
        <f t="shared" si="10"/>
        <v>51817859412</v>
      </c>
      <c r="AS21" s="22">
        <f t="shared" si="11"/>
        <v>5.1315756212239939E-4</v>
      </c>
      <c r="AT21" s="28">
        <f t="shared" si="12"/>
        <v>4.8526601629286938E-4</v>
      </c>
      <c r="AU21" s="29">
        <f t="shared" si="16"/>
        <v>0.94564720879456265</v>
      </c>
      <c r="AV21">
        <f t="shared" si="1"/>
        <v>5.1315756212239939E-4</v>
      </c>
      <c r="AW21">
        <f>AV21*$AU21</f>
        <v>4.8526601629286938E-4</v>
      </c>
      <c r="AX21">
        <f t="shared" si="13"/>
        <v>4.588904538302087E-4</v>
      </c>
      <c r="AY21" s="40">
        <f t="shared" si="18"/>
        <v>24154200.900000002</v>
      </c>
      <c r="AZ21" s="41">
        <f t="shared" si="19"/>
        <v>23778721.022082631</v>
      </c>
    </row>
    <row r="22" spans="3:52" x14ac:dyDescent="0.25">
      <c r="C22" t="s">
        <v>16</v>
      </c>
      <c r="D22">
        <v>0.4</v>
      </c>
      <c r="E22">
        <v>0.4</v>
      </c>
      <c r="H22" t="s">
        <v>16</v>
      </c>
      <c r="I22">
        <v>598</v>
      </c>
      <c r="J22">
        <v>664</v>
      </c>
      <c r="K22">
        <v>732</v>
      </c>
      <c r="L22">
        <v>750</v>
      </c>
      <c r="M22">
        <v>829</v>
      </c>
      <c r="O22" t="s">
        <v>16</v>
      </c>
      <c r="P22" s="2">
        <v>1971</v>
      </c>
      <c r="Q22" s="2">
        <v>2093</v>
      </c>
      <c r="R22" s="2">
        <v>2252</v>
      </c>
      <c r="S22" s="2">
        <v>2405</v>
      </c>
      <c r="T22" s="2">
        <v>2557</v>
      </c>
      <c r="Y22" t="s">
        <v>16</v>
      </c>
      <c r="Z22" s="2">
        <v>149503100</v>
      </c>
      <c r="AA22" s="2">
        <v>151125475</v>
      </c>
      <c r="AB22" s="2">
        <v>152862431</v>
      </c>
      <c r="AC22" s="2">
        <v>154695368</v>
      </c>
      <c r="AD22" s="2">
        <v>156594962</v>
      </c>
      <c r="AG22" t="str">
        <f t="shared" si="2"/>
        <v>Bangladesh</v>
      </c>
      <c r="AH22">
        <f t="shared" si="3"/>
        <v>60450190</v>
      </c>
      <c r="AI22">
        <f t="shared" si="4"/>
        <v>344246194612</v>
      </c>
      <c r="AJ22" s="2">
        <f t="shared" si="5"/>
        <v>152862431</v>
      </c>
      <c r="AM22" t="str">
        <f t="shared" si="0"/>
        <v>Bangladesh</v>
      </c>
      <c r="AN22" s="22">
        <f t="shared" si="6"/>
        <v>59801240</v>
      </c>
      <c r="AO22" s="23">
        <f t="shared" si="7"/>
        <v>60450190</v>
      </c>
      <c r="AP22">
        <f t="shared" si="8"/>
        <v>294670610100</v>
      </c>
      <c r="AQ22">
        <f t="shared" si="9"/>
        <v>316305619175</v>
      </c>
      <c r="AR22">
        <f t="shared" si="10"/>
        <v>344246194612</v>
      </c>
      <c r="AS22" s="22">
        <f t="shared" si="11"/>
        <v>2.0294266869609335E-4</v>
      </c>
      <c r="AT22" s="28">
        <f t="shared" si="12"/>
        <v>1.9111323459149545E-4</v>
      </c>
      <c r="AU22" s="29">
        <f t="shared" si="16"/>
        <v>0.94171046344959386</v>
      </c>
      <c r="AV22">
        <f t="shared" si="1"/>
        <v>2.0294266869609335E-4</v>
      </c>
      <c r="AW22">
        <f t="shared" si="14"/>
        <v>1.9111323459149545E-4</v>
      </c>
      <c r="AX22">
        <f t="shared" si="13"/>
        <v>1.7997333271850815E-4</v>
      </c>
      <c r="AY22" s="40">
        <f t="shared" si="18"/>
        <v>60450190</v>
      </c>
      <c r="AZ22" s="41">
        <f t="shared" si="19"/>
        <v>61955134.919985786</v>
      </c>
    </row>
    <row r="23" spans="3:52" x14ac:dyDescent="0.25">
      <c r="C23" t="s">
        <v>17</v>
      </c>
      <c r="D23">
        <v>5.8</v>
      </c>
      <c r="E23">
        <v>5.4</v>
      </c>
      <c r="H23" t="s">
        <v>17</v>
      </c>
      <c r="I23" s="2">
        <v>16461</v>
      </c>
      <c r="J23" s="2">
        <v>15812</v>
      </c>
      <c r="K23" s="2">
        <v>15503</v>
      </c>
      <c r="L23" s="2">
        <v>14917</v>
      </c>
      <c r="O23" t="s">
        <v>17</v>
      </c>
      <c r="P23" s="2">
        <v>14896</v>
      </c>
      <c r="Q23" s="2">
        <v>15040</v>
      </c>
      <c r="R23" s="2">
        <v>15374</v>
      </c>
      <c r="S23" s="2">
        <v>15566</v>
      </c>
      <c r="Y23" t="s">
        <v>17</v>
      </c>
      <c r="Z23" s="2">
        <v>279006</v>
      </c>
      <c r="AA23" s="2">
        <v>280396</v>
      </c>
      <c r="AB23" s="2">
        <v>281804</v>
      </c>
      <c r="AC23" s="2">
        <v>283221</v>
      </c>
      <c r="AD23" s="2">
        <v>284644</v>
      </c>
      <c r="AG23" t="str">
        <f t="shared" si="2"/>
        <v>Barbados</v>
      </c>
      <c r="AH23">
        <f t="shared" si="3"/>
        <v>1514138.4000000001</v>
      </c>
      <c r="AI23">
        <f t="shared" si="4"/>
        <v>4332454696</v>
      </c>
      <c r="AJ23" s="2">
        <f t="shared" si="5"/>
        <v>281804</v>
      </c>
      <c r="AM23" t="str">
        <f t="shared" si="0"/>
        <v>Barbados</v>
      </c>
      <c r="AN23" s="22">
        <f t="shared" si="6"/>
        <v>1618234.8</v>
      </c>
      <c r="AO23" s="23">
        <f t="shared" si="7"/>
        <v>1514138.4000000001</v>
      </c>
      <c r="AP23">
        <f t="shared" si="8"/>
        <v>4156073376</v>
      </c>
      <c r="AQ23">
        <f t="shared" si="9"/>
        <v>4217155840</v>
      </c>
      <c r="AR23">
        <f t="shared" si="10"/>
        <v>4332454696</v>
      </c>
      <c r="AS23" s="22">
        <f t="shared" si="11"/>
        <v>3.8936627282491943E-4</v>
      </c>
      <c r="AT23" s="28">
        <f t="shared" si="12"/>
        <v>3.5904255319148937E-4</v>
      </c>
      <c r="AU23" s="29">
        <f t="shared" si="16"/>
        <v>0.92212032281731482</v>
      </c>
      <c r="AV23">
        <f t="shared" si="1"/>
        <v>3.8936627282491943E-4</v>
      </c>
      <c r="AW23">
        <f t="shared" si="14"/>
        <v>3.5904255319148937E-4</v>
      </c>
      <c r="AX23">
        <f t="shared" si="13"/>
        <v>3.3108043505408909E-4</v>
      </c>
      <c r="AY23" s="40">
        <f t="shared" si="18"/>
        <v>1514138.4000000001</v>
      </c>
      <c r="AZ23" s="41">
        <f t="shared" si="19"/>
        <v>1434390.9856038112</v>
      </c>
    </row>
    <row r="24" spans="3:52" x14ac:dyDescent="0.25">
      <c r="C24" t="s">
        <v>18</v>
      </c>
      <c r="D24">
        <v>6.3</v>
      </c>
      <c r="E24">
        <v>6.6</v>
      </c>
      <c r="H24" t="s">
        <v>18</v>
      </c>
      <c r="I24" s="2">
        <v>5176</v>
      </c>
      <c r="J24" s="2">
        <v>5819</v>
      </c>
      <c r="K24" s="2">
        <v>6306</v>
      </c>
      <c r="L24" s="2">
        <v>6722</v>
      </c>
      <c r="M24" s="2">
        <v>7575</v>
      </c>
      <c r="O24" t="s">
        <v>18</v>
      </c>
      <c r="P24" s="2">
        <v>14098</v>
      </c>
      <c r="Q24" s="2">
        <v>15401</v>
      </c>
      <c r="R24" s="2">
        <v>16603</v>
      </c>
      <c r="S24" s="2">
        <v>17203</v>
      </c>
      <c r="T24" s="2">
        <v>17615</v>
      </c>
      <c r="Y24" t="s">
        <v>18</v>
      </c>
      <c r="Z24" s="2">
        <v>9507000</v>
      </c>
      <c r="AA24" s="2">
        <v>9490000</v>
      </c>
      <c r="AB24" s="2">
        <v>9473000</v>
      </c>
      <c r="AC24" s="2">
        <v>9464000</v>
      </c>
      <c r="AD24" s="2">
        <v>9466000</v>
      </c>
      <c r="AG24" t="str">
        <f t="shared" si="2"/>
        <v>Belarus</v>
      </c>
      <c r="AH24">
        <f t="shared" si="3"/>
        <v>62634000</v>
      </c>
      <c r="AI24">
        <f t="shared" si="4"/>
        <v>157280219000</v>
      </c>
      <c r="AJ24" s="2">
        <f t="shared" si="5"/>
        <v>9473000</v>
      </c>
      <c r="AM24" t="str">
        <f t="shared" si="0"/>
        <v>Belarus</v>
      </c>
      <c r="AN24" s="22">
        <f t="shared" si="6"/>
        <v>59894100</v>
      </c>
      <c r="AO24" s="23">
        <f t="shared" si="7"/>
        <v>62634000</v>
      </c>
      <c r="AP24">
        <f t="shared" si="8"/>
        <v>134029686000</v>
      </c>
      <c r="AQ24">
        <f t="shared" si="9"/>
        <v>146155490000</v>
      </c>
      <c r="AR24">
        <f t="shared" si="10"/>
        <v>157280219000</v>
      </c>
      <c r="AS24" s="22">
        <f t="shared" si="11"/>
        <v>4.4687189672293944E-4</v>
      </c>
      <c r="AT24" s="28">
        <f t="shared" si="12"/>
        <v>4.2854360106486594E-4</v>
      </c>
      <c r="AU24" s="29">
        <f t="shared" si="16"/>
        <v>0.95898534727182216</v>
      </c>
      <c r="AV24">
        <f t="shared" si="1"/>
        <v>4.4687189672293944E-4</v>
      </c>
      <c r="AW24">
        <f>AV24*$AU24</f>
        <v>4.2854360106486594E-4</v>
      </c>
      <c r="AX24">
        <f t="shared" si="13"/>
        <v>4.1096703408830768E-4</v>
      </c>
      <c r="AY24" s="40">
        <f t="shared" si="18"/>
        <v>62634000</v>
      </c>
      <c r="AZ24" s="41">
        <f t="shared" si="19"/>
        <v>64636985.123189494</v>
      </c>
    </row>
    <row r="25" spans="3:52" x14ac:dyDescent="0.25">
      <c r="C25" t="s">
        <v>19</v>
      </c>
      <c r="D25">
        <v>9.6999999999999993</v>
      </c>
      <c r="E25">
        <v>10</v>
      </c>
      <c r="H25" t="s">
        <v>19</v>
      </c>
      <c r="I25" s="2">
        <v>43834</v>
      </c>
      <c r="J25" s="2">
        <v>43151</v>
      </c>
      <c r="K25" s="2">
        <v>46464</v>
      </c>
      <c r="L25" s="2">
        <v>43396</v>
      </c>
      <c r="M25" s="2">
        <v>45387</v>
      </c>
      <c r="O25" t="s">
        <v>19</v>
      </c>
      <c r="P25" s="2">
        <v>36904</v>
      </c>
      <c r="Q25" s="2">
        <v>38148</v>
      </c>
      <c r="R25" s="2">
        <v>39840</v>
      </c>
      <c r="S25" s="2">
        <v>39764</v>
      </c>
      <c r="T25" s="2">
        <v>40338</v>
      </c>
      <c r="Y25" t="s">
        <v>19</v>
      </c>
      <c r="Z25" s="2">
        <v>10796493</v>
      </c>
      <c r="AA25" s="2">
        <v>10920272</v>
      </c>
      <c r="AB25" s="2">
        <v>11047744</v>
      </c>
      <c r="AC25" s="2">
        <v>11128246</v>
      </c>
      <c r="AD25" s="2">
        <v>11195138</v>
      </c>
      <c r="AG25" t="str">
        <f t="shared" si="2"/>
        <v>Belgium</v>
      </c>
      <c r="AH25">
        <f t="shared" si="3"/>
        <v>109202720</v>
      </c>
      <c r="AI25">
        <f t="shared" si="4"/>
        <v>440142120960</v>
      </c>
      <c r="AJ25" s="2">
        <f t="shared" si="5"/>
        <v>11047744</v>
      </c>
      <c r="AM25" t="str">
        <f t="shared" si="0"/>
        <v>Belgium</v>
      </c>
      <c r="AN25" s="22">
        <f t="shared" si="6"/>
        <v>104725982.09999999</v>
      </c>
      <c r="AO25" s="23">
        <f t="shared" si="7"/>
        <v>109202720</v>
      </c>
      <c r="AP25">
        <f t="shared" si="8"/>
        <v>398433777672</v>
      </c>
      <c r="AQ25">
        <f t="shared" si="9"/>
        <v>416586536256</v>
      </c>
      <c r="AR25">
        <f t="shared" si="10"/>
        <v>440142120960</v>
      </c>
      <c r="AS25" s="22">
        <f t="shared" si="11"/>
        <v>2.628441361370041E-4</v>
      </c>
      <c r="AT25" s="28">
        <f t="shared" si="12"/>
        <v>2.6213694033763236E-4</v>
      </c>
      <c r="AU25" s="29">
        <f t="shared" si="16"/>
        <v>0.99730944806391597</v>
      </c>
      <c r="AV25">
        <f t="shared" si="1"/>
        <v>2.628441361370041E-4</v>
      </c>
      <c r="AW25">
        <f t="shared" si="14"/>
        <v>2.6213694033763236E-4</v>
      </c>
      <c r="AX25">
        <f t="shared" si="13"/>
        <v>2.6143164728528777E-4</v>
      </c>
      <c r="AY25" s="40">
        <f t="shared" si="18"/>
        <v>109202719.99999999</v>
      </c>
      <c r="AZ25" s="41">
        <f t="shared" si="19"/>
        <v>115067079.72221318</v>
      </c>
    </row>
    <row r="26" spans="3:52" x14ac:dyDescent="0.25">
      <c r="C26" t="s">
        <v>20</v>
      </c>
      <c r="D26">
        <v>1.4</v>
      </c>
      <c r="E26">
        <v>1.4</v>
      </c>
      <c r="H26" t="s">
        <v>20</v>
      </c>
      <c r="I26" s="2">
        <v>4447</v>
      </c>
      <c r="J26" s="2">
        <v>4532</v>
      </c>
      <c r="K26" s="2">
        <v>4708</v>
      </c>
      <c r="L26" s="2">
        <v>4852</v>
      </c>
      <c r="M26" s="2">
        <v>4834</v>
      </c>
      <c r="O26" t="s">
        <v>20</v>
      </c>
      <c r="P26" s="2">
        <v>7923</v>
      </c>
      <c r="Q26" s="2">
        <v>8123</v>
      </c>
      <c r="R26" s="2">
        <v>8189</v>
      </c>
      <c r="S26" s="2">
        <v>8459</v>
      </c>
      <c r="T26" s="2">
        <v>8442</v>
      </c>
      <c r="Y26" t="s">
        <v>20</v>
      </c>
      <c r="Z26" s="2">
        <v>301016</v>
      </c>
      <c r="AA26" s="2">
        <v>308595</v>
      </c>
      <c r="AB26" s="2">
        <v>316280</v>
      </c>
      <c r="AC26" s="2">
        <v>324060</v>
      </c>
      <c r="AD26" s="2">
        <v>331900</v>
      </c>
      <c r="AG26" t="str">
        <f t="shared" si="2"/>
        <v>Belize</v>
      </c>
      <c r="AH26">
        <f t="shared" si="3"/>
        <v>432033</v>
      </c>
      <c r="AI26">
        <f t="shared" si="4"/>
        <v>2590016920</v>
      </c>
      <c r="AJ26" s="2">
        <f t="shared" si="5"/>
        <v>316280</v>
      </c>
      <c r="AM26" t="str">
        <f t="shared" si="0"/>
        <v>Belize</v>
      </c>
      <c r="AN26" s="22">
        <f t="shared" si="6"/>
        <v>421422.39999999997</v>
      </c>
      <c r="AO26" s="23">
        <f t="shared" si="7"/>
        <v>432033</v>
      </c>
      <c r="AP26">
        <f t="shared" si="8"/>
        <v>2384949768</v>
      </c>
      <c r="AQ26">
        <f t="shared" si="9"/>
        <v>2506717185</v>
      </c>
      <c r="AR26">
        <f t="shared" si="10"/>
        <v>2590016920</v>
      </c>
      <c r="AS26" s="22">
        <f t="shared" si="11"/>
        <v>1.7670074466742393E-4</v>
      </c>
      <c r="AT26" s="28">
        <f t="shared" si="12"/>
        <v>1.7235011695186506E-4</v>
      </c>
      <c r="AU26" s="29">
        <f t="shared" si="16"/>
        <v>0.97537855472116219</v>
      </c>
      <c r="AV26">
        <f t="shared" si="1"/>
        <v>1.7670074466742393E-4</v>
      </c>
      <c r="AW26">
        <f t="shared" si="14"/>
        <v>1.7235011695186506E-4</v>
      </c>
      <c r="AX26">
        <f t="shared" si="13"/>
        <v>1.6810660797853341E-4</v>
      </c>
      <c r="AY26" s="40">
        <f t="shared" si="18"/>
        <v>432033</v>
      </c>
      <c r="AZ26" s="41">
        <f t="shared" si="19"/>
        <v>435398.95902820851</v>
      </c>
    </row>
    <row r="27" spans="3:52" x14ac:dyDescent="0.25">
      <c r="C27" t="s">
        <v>21</v>
      </c>
      <c r="D27">
        <v>0.5</v>
      </c>
      <c r="E27">
        <v>0.5</v>
      </c>
      <c r="H27" t="s">
        <v>21</v>
      </c>
      <c r="I27">
        <v>713</v>
      </c>
      <c r="J27">
        <v>690</v>
      </c>
      <c r="K27">
        <v>746</v>
      </c>
      <c r="L27">
        <v>751</v>
      </c>
      <c r="M27">
        <v>805</v>
      </c>
      <c r="O27" t="s">
        <v>21</v>
      </c>
      <c r="P27" s="2">
        <v>1588</v>
      </c>
      <c r="Q27" s="2">
        <v>1602</v>
      </c>
      <c r="R27" s="2">
        <v>1644</v>
      </c>
      <c r="S27" s="2">
        <v>1716</v>
      </c>
      <c r="T27" s="2">
        <v>1791</v>
      </c>
      <c r="Y27" t="s">
        <v>21</v>
      </c>
      <c r="Z27" s="2">
        <v>9240783</v>
      </c>
      <c r="AA27" s="2">
        <v>9509798</v>
      </c>
      <c r="AB27" s="2">
        <v>9779795</v>
      </c>
      <c r="AC27" s="2">
        <v>10050702</v>
      </c>
      <c r="AD27" s="2">
        <v>10323474</v>
      </c>
      <c r="AG27" t="str">
        <f t="shared" si="2"/>
        <v>Benin</v>
      </c>
      <c r="AH27">
        <f t="shared" si="3"/>
        <v>4754899</v>
      </c>
      <c r="AI27">
        <f t="shared" si="4"/>
        <v>16077982980</v>
      </c>
      <c r="AJ27" s="2">
        <f t="shared" si="5"/>
        <v>9779795</v>
      </c>
      <c r="AM27" t="str">
        <f t="shared" si="0"/>
        <v>Benin</v>
      </c>
      <c r="AN27" s="22">
        <f t="shared" si="6"/>
        <v>4620391.5</v>
      </c>
      <c r="AO27" s="23">
        <f t="shared" si="7"/>
        <v>4754899</v>
      </c>
      <c r="AP27">
        <f t="shared" si="8"/>
        <v>14674363404</v>
      </c>
      <c r="AQ27">
        <f t="shared" si="9"/>
        <v>15234696396</v>
      </c>
      <c r="AR27">
        <f t="shared" si="10"/>
        <v>16077982980</v>
      </c>
      <c r="AS27" s="22">
        <f t="shared" si="11"/>
        <v>3.1486146095717883E-4</v>
      </c>
      <c r="AT27" s="28">
        <f t="shared" si="12"/>
        <v>3.1210986267166043E-4</v>
      </c>
      <c r="AU27" s="29">
        <f t="shared" si="16"/>
        <v>0.9912609238451936</v>
      </c>
      <c r="AV27">
        <f t="shared" si="1"/>
        <v>3.1486146095717883E-4</v>
      </c>
      <c r="AW27">
        <f>AV27*$AU27</f>
        <v>3.1210986267166043E-4</v>
      </c>
      <c r="AX27">
        <f t="shared" si="13"/>
        <v>3.0938231081310662E-4</v>
      </c>
      <c r="AY27" s="40">
        <f t="shared" si="18"/>
        <v>4754899</v>
      </c>
      <c r="AZ27" s="41">
        <f t="shared" si="19"/>
        <v>4974243.5275661983</v>
      </c>
    </row>
    <row r="28" spans="3:52" x14ac:dyDescent="0.25">
      <c r="C28" t="s">
        <v>22</v>
      </c>
      <c r="D28">
        <v>7.1</v>
      </c>
      <c r="E28">
        <v>7.3</v>
      </c>
      <c r="H28" t="s">
        <v>22</v>
      </c>
      <c r="I28" s="2">
        <v>88463</v>
      </c>
      <c r="J28" s="2">
        <v>88207</v>
      </c>
      <c r="K28" s="2">
        <v>85973</v>
      </c>
      <c r="L28" s="2">
        <v>84471</v>
      </c>
      <c r="O28" t="s">
        <v>22</v>
      </c>
      <c r="P28" s="2">
        <v>55381</v>
      </c>
      <c r="Q28" s="2">
        <v>55309</v>
      </c>
      <c r="R28" s="2">
        <v>54985</v>
      </c>
      <c r="S28" s="2">
        <v>53030</v>
      </c>
      <c r="Y28" t="s">
        <v>22</v>
      </c>
      <c r="Z28" s="2">
        <v>65636</v>
      </c>
      <c r="AA28" s="2">
        <v>65124</v>
      </c>
      <c r="AB28" s="2">
        <v>64564</v>
      </c>
      <c r="AC28" s="2">
        <v>64798</v>
      </c>
      <c r="AD28" s="2">
        <v>65024</v>
      </c>
      <c r="AG28" t="str">
        <f t="shared" si="2"/>
        <v>Bermuda</v>
      </c>
      <c r="AH28">
        <f t="shared" si="3"/>
        <v>475405.2</v>
      </c>
      <c r="AI28">
        <f t="shared" si="4"/>
        <v>3550051540</v>
      </c>
      <c r="AJ28" s="2">
        <f t="shared" si="5"/>
        <v>64564</v>
      </c>
      <c r="AM28" t="str">
        <f t="shared" si="0"/>
        <v>Bermuda</v>
      </c>
      <c r="AN28" s="22">
        <f t="shared" si="6"/>
        <v>466015.6</v>
      </c>
      <c r="AO28" s="23">
        <f t="shared" si="7"/>
        <v>475405.2</v>
      </c>
      <c r="AP28">
        <f t="shared" si="8"/>
        <v>3634987316</v>
      </c>
      <c r="AQ28">
        <f t="shared" si="9"/>
        <v>3601943316</v>
      </c>
      <c r="AR28">
        <f t="shared" si="10"/>
        <v>3550051540</v>
      </c>
      <c r="AS28" s="22">
        <f t="shared" si="11"/>
        <v>1.2820281323919756E-4</v>
      </c>
      <c r="AT28" s="28">
        <f t="shared" si="12"/>
        <v>1.3198575277079681E-4</v>
      </c>
      <c r="AU28" s="29">
        <f t="shared" si="16"/>
        <v>1.0295074611548589</v>
      </c>
      <c r="AV28">
        <f t="shared" si="1"/>
        <v>1.2820281323919756E-4</v>
      </c>
      <c r="AW28">
        <f t="shared" si="14"/>
        <v>1.3198575277079681E-4</v>
      </c>
      <c r="AX28">
        <f t="shared" si="13"/>
        <v>1.3588031724367592E-4</v>
      </c>
      <c r="AY28" s="40">
        <f t="shared" si="18"/>
        <v>475405.2</v>
      </c>
      <c r="AZ28" s="41">
        <f t="shared" si="19"/>
        <v>482382.12948660023</v>
      </c>
    </row>
    <row r="29" spans="3:52" x14ac:dyDescent="0.25">
      <c r="C29" t="s">
        <v>23</v>
      </c>
      <c r="D29">
        <v>0.6</v>
      </c>
      <c r="E29">
        <v>0.7</v>
      </c>
      <c r="H29" t="s">
        <v>23</v>
      </c>
      <c r="I29" s="2">
        <v>1795</v>
      </c>
      <c r="J29" s="2">
        <v>2211</v>
      </c>
      <c r="K29" s="2">
        <v>2524</v>
      </c>
      <c r="L29" s="2">
        <v>2509</v>
      </c>
      <c r="M29" s="2">
        <v>2498</v>
      </c>
      <c r="O29" t="s">
        <v>23</v>
      </c>
      <c r="P29" s="2">
        <v>5780</v>
      </c>
      <c r="Q29" s="2">
        <v>6423</v>
      </c>
      <c r="R29" s="2">
        <v>6988</v>
      </c>
      <c r="S29" s="2">
        <v>7314</v>
      </c>
      <c r="T29" s="2">
        <v>7669</v>
      </c>
      <c r="Y29" t="s">
        <v>23</v>
      </c>
      <c r="Z29" s="2">
        <v>704542</v>
      </c>
      <c r="AA29" s="2">
        <v>716939</v>
      </c>
      <c r="AB29" s="2">
        <v>729429</v>
      </c>
      <c r="AC29" s="2">
        <v>741822</v>
      </c>
      <c r="AD29" s="2">
        <v>753947</v>
      </c>
      <c r="AG29" t="str">
        <f t="shared" si="2"/>
        <v>Bhutan</v>
      </c>
      <c r="AH29">
        <f t="shared" si="3"/>
        <v>501857.3</v>
      </c>
      <c r="AI29">
        <f t="shared" si="4"/>
        <v>5097249852</v>
      </c>
      <c r="AJ29" s="2">
        <f t="shared" si="5"/>
        <v>729429</v>
      </c>
      <c r="AM29" t="str">
        <f t="shared" si="0"/>
        <v>Bhutan</v>
      </c>
      <c r="AN29" s="22">
        <f t="shared" si="6"/>
        <v>422725.2</v>
      </c>
      <c r="AO29" s="23">
        <f t="shared" si="7"/>
        <v>501857.3</v>
      </c>
      <c r="AP29">
        <f t="shared" si="8"/>
        <v>4072252760</v>
      </c>
      <c r="AQ29">
        <f t="shared" si="9"/>
        <v>4604899197</v>
      </c>
      <c r="AR29">
        <f t="shared" si="10"/>
        <v>5097249852</v>
      </c>
      <c r="AS29" s="22">
        <f t="shared" si="11"/>
        <v>1.0380622837370242E-4</v>
      </c>
      <c r="AT29" s="28">
        <f t="shared" si="12"/>
        <v>1.089833411178577E-4</v>
      </c>
      <c r="AU29" s="29">
        <f t="shared" si="16"/>
        <v>1.0498728527686958</v>
      </c>
      <c r="AV29">
        <f t="shared" si="1"/>
        <v>1.0380622837370242E-4</v>
      </c>
      <c r="AW29">
        <f t="shared" si="14"/>
        <v>1.089833411178577E-4</v>
      </c>
      <c r="AX29">
        <f t="shared" si="13"/>
        <v>1.1441865124366917E-4</v>
      </c>
      <c r="AY29" s="40">
        <f t="shared" si="18"/>
        <v>501857.3</v>
      </c>
      <c r="AZ29" s="41">
        <f t="shared" si="19"/>
        <v>583220.45311783231</v>
      </c>
    </row>
    <row r="30" spans="3:52" x14ac:dyDescent="0.25">
      <c r="C30" t="s">
        <v>24</v>
      </c>
      <c r="D30">
        <v>1.4</v>
      </c>
      <c r="E30">
        <v>1.5</v>
      </c>
      <c r="H30" t="s">
        <v>24</v>
      </c>
      <c r="I30" s="2">
        <v>1735</v>
      </c>
      <c r="J30" s="2">
        <v>1935</v>
      </c>
      <c r="K30" s="2">
        <v>2320</v>
      </c>
      <c r="L30" s="2">
        <v>2576</v>
      </c>
      <c r="M30" s="2">
        <v>2868</v>
      </c>
      <c r="O30" t="s">
        <v>24</v>
      </c>
      <c r="P30" s="2">
        <v>4993</v>
      </c>
      <c r="Q30" s="2">
        <v>5177</v>
      </c>
      <c r="R30" s="2">
        <v>5462</v>
      </c>
      <c r="S30" s="2">
        <v>5749</v>
      </c>
      <c r="T30" s="2">
        <v>6130</v>
      </c>
      <c r="Y30" t="s">
        <v>24</v>
      </c>
      <c r="Z30" s="2">
        <v>9993406</v>
      </c>
      <c r="AA30" s="2">
        <v>10156601</v>
      </c>
      <c r="AB30" s="2">
        <v>10324445</v>
      </c>
      <c r="AC30" s="2">
        <v>10496285</v>
      </c>
      <c r="AD30" s="2">
        <v>10671200</v>
      </c>
      <c r="AG30" t="str">
        <f t="shared" si="2"/>
        <v>Bolivia</v>
      </c>
      <c r="AH30">
        <f t="shared" si="3"/>
        <v>15234901.5</v>
      </c>
      <c r="AI30">
        <f t="shared" si="4"/>
        <v>56392118590</v>
      </c>
      <c r="AJ30" s="2">
        <f t="shared" si="5"/>
        <v>10324445</v>
      </c>
      <c r="AM30" t="str">
        <f t="shared" si="0"/>
        <v>Bolivia</v>
      </c>
      <c r="AN30" s="22">
        <f t="shared" si="6"/>
        <v>13990768.399999999</v>
      </c>
      <c r="AO30" s="23">
        <f t="shared" si="7"/>
        <v>15234901.5</v>
      </c>
      <c r="AP30">
        <f t="shared" si="8"/>
        <v>49897076158</v>
      </c>
      <c r="AQ30">
        <f t="shared" si="9"/>
        <v>52580723377</v>
      </c>
      <c r="AR30">
        <f t="shared" si="10"/>
        <v>56392118590</v>
      </c>
      <c r="AS30" s="22">
        <f t="shared" si="11"/>
        <v>2.8039254956939712E-4</v>
      </c>
      <c r="AT30" s="28">
        <f t="shared" si="12"/>
        <v>2.8974309445624878E-4</v>
      </c>
      <c r="AU30" s="29">
        <f t="shared" si="16"/>
        <v>1.0333480504428931</v>
      </c>
      <c r="AV30">
        <f t="shared" si="1"/>
        <v>2.8039254956939712E-4</v>
      </c>
      <c r="AW30">
        <f>AV30*$AU30</f>
        <v>2.8974309445624878E-4</v>
      </c>
      <c r="AX30">
        <f t="shared" si="13"/>
        <v>2.994054617856557E-4</v>
      </c>
      <c r="AY30" s="40">
        <f t="shared" si="18"/>
        <v>15234901.5</v>
      </c>
      <c r="AZ30" s="41">
        <f t="shared" si="19"/>
        <v>16884108.30751041</v>
      </c>
    </row>
    <row r="31" spans="3:52" x14ac:dyDescent="0.25">
      <c r="C31" t="s">
        <v>25</v>
      </c>
      <c r="D31">
        <v>7.9</v>
      </c>
      <c r="E31">
        <v>8.1</v>
      </c>
      <c r="H31" t="s">
        <v>25</v>
      </c>
      <c r="I31" s="2">
        <v>4433</v>
      </c>
      <c r="J31" s="2">
        <v>4362</v>
      </c>
      <c r="K31" s="2">
        <v>4754</v>
      </c>
      <c r="L31" s="2">
        <v>4396</v>
      </c>
      <c r="M31" s="2">
        <v>4656</v>
      </c>
      <c r="O31" t="s">
        <v>25</v>
      </c>
      <c r="P31" s="2">
        <v>8431</v>
      </c>
      <c r="Q31" s="2">
        <v>8710</v>
      </c>
      <c r="R31" s="2">
        <v>9233</v>
      </c>
      <c r="S31" s="2">
        <v>9208</v>
      </c>
      <c r="T31" s="2">
        <v>9632</v>
      </c>
      <c r="Y31" t="s">
        <v>25</v>
      </c>
      <c r="Z31" s="2">
        <v>3853446</v>
      </c>
      <c r="AA31" s="2">
        <v>3845929</v>
      </c>
      <c r="AB31" s="2">
        <v>3839322</v>
      </c>
      <c r="AC31" s="2">
        <v>3833916</v>
      </c>
      <c r="AD31" s="2">
        <v>3829307</v>
      </c>
      <c r="AG31" t="str">
        <f t="shared" si="2"/>
        <v>Bosnia and Herzegovina</v>
      </c>
      <c r="AH31">
        <f t="shared" si="3"/>
        <v>31152024.899999999</v>
      </c>
      <c r="AI31">
        <f t="shared" si="4"/>
        <v>35448460026</v>
      </c>
      <c r="AJ31" s="2">
        <f t="shared" si="5"/>
        <v>3839322</v>
      </c>
      <c r="AM31" t="str">
        <f t="shared" si="0"/>
        <v>Bosnia and Herzegovina</v>
      </c>
      <c r="AN31" s="22">
        <f t="shared" si="6"/>
        <v>30442223.400000002</v>
      </c>
      <c r="AO31" s="23">
        <f t="shared" si="7"/>
        <v>31152024.899999999</v>
      </c>
      <c r="AP31">
        <f t="shared" si="8"/>
        <v>32488403226</v>
      </c>
      <c r="AQ31">
        <f t="shared" si="9"/>
        <v>33498041590</v>
      </c>
      <c r="AR31">
        <f t="shared" si="10"/>
        <v>35448460026</v>
      </c>
      <c r="AS31" s="22">
        <f t="shared" si="11"/>
        <v>9.3701814731348603E-4</v>
      </c>
      <c r="AT31" s="28">
        <f t="shared" si="12"/>
        <v>9.2996555683122842E-4</v>
      </c>
      <c r="AU31" s="29">
        <f t="shared" si="16"/>
        <v>0.99247336830937793</v>
      </c>
      <c r="AV31">
        <f t="shared" si="1"/>
        <v>9.3701814731348603E-4</v>
      </c>
      <c r="AW31">
        <f t="shared" si="14"/>
        <v>9.2996555683122842E-4</v>
      </c>
      <c r="AX31">
        <f t="shared" si="13"/>
        <v>9.2296604859999545E-4</v>
      </c>
      <c r="AY31" s="40">
        <f t="shared" si="18"/>
        <v>31152024.899999999</v>
      </c>
      <c r="AZ31" s="41">
        <f t="shared" si="19"/>
        <v>32717725.079152111</v>
      </c>
    </row>
    <row r="32" spans="3:52" x14ac:dyDescent="0.25">
      <c r="C32" t="s">
        <v>26</v>
      </c>
      <c r="D32">
        <v>2.2999999999999998</v>
      </c>
      <c r="E32">
        <v>2.7</v>
      </c>
      <c r="H32" t="s">
        <v>26</v>
      </c>
      <c r="I32" s="2">
        <v>5178</v>
      </c>
      <c r="J32" s="2">
        <v>6980</v>
      </c>
      <c r="K32" s="2">
        <v>7697</v>
      </c>
      <c r="L32" s="2">
        <v>7255</v>
      </c>
      <c r="M32" s="2">
        <v>7317</v>
      </c>
      <c r="O32" t="s">
        <v>26</v>
      </c>
      <c r="P32" s="2">
        <v>11962</v>
      </c>
      <c r="Q32" s="2">
        <v>13030</v>
      </c>
      <c r="R32" s="2">
        <v>13984</v>
      </c>
      <c r="S32" s="2">
        <v>14707</v>
      </c>
      <c r="T32" s="2">
        <v>15675</v>
      </c>
      <c r="Y32" t="s">
        <v>26</v>
      </c>
      <c r="Z32" s="2">
        <v>1951715</v>
      </c>
      <c r="AA32" s="2">
        <v>1969341</v>
      </c>
      <c r="AB32" s="2">
        <v>1986701</v>
      </c>
      <c r="AC32" s="2">
        <v>2003910</v>
      </c>
      <c r="AD32" s="2">
        <v>2021144</v>
      </c>
      <c r="AG32" t="str">
        <f t="shared" si="2"/>
        <v>Botswana</v>
      </c>
      <c r="AH32">
        <f t="shared" si="3"/>
        <v>5317220.7</v>
      </c>
      <c r="AI32">
        <f t="shared" si="4"/>
        <v>27782026784</v>
      </c>
      <c r="AJ32" s="2">
        <f t="shared" si="5"/>
        <v>1986701</v>
      </c>
      <c r="AM32" t="str">
        <f t="shared" si="0"/>
        <v>Botswana</v>
      </c>
      <c r="AN32" s="22">
        <f t="shared" si="6"/>
        <v>4488944.5</v>
      </c>
      <c r="AO32" s="23">
        <f t="shared" si="7"/>
        <v>5317220.7</v>
      </c>
      <c r="AP32">
        <f t="shared" si="8"/>
        <v>23346414830</v>
      </c>
      <c r="AQ32">
        <f t="shared" si="9"/>
        <v>25660513230</v>
      </c>
      <c r="AR32">
        <f t="shared" si="10"/>
        <v>27782026784</v>
      </c>
      <c r="AS32" s="22">
        <f t="shared" si="11"/>
        <v>1.922755392074904E-4</v>
      </c>
      <c r="AT32" s="28">
        <f t="shared" si="12"/>
        <v>2.0721412125863394E-4</v>
      </c>
      <c r="AU32" s="29">
        <f t="shared" si="16"/>
        <v>1.0776936167372952</v>
      </c>
      <c r="AV32">
        <f t="shared" si="1"/>
        <v>1.922755392074904E-4</v>
      </c>
      <c r="AW32">
        <f t="shared" si="14"/>
        <v>2.0721412125863394E-4</v>
      </c>
      <c r="AX32">
        <f t="shared" si="13"/>
        <v>2.2331333577825768E-4</v>
      </c>
      <c r="AY32" s="40">
        <f t="shared" si="18"/>
        <v>5317220.7</v>
      </c>
      <c r="AZ32" s="41">
        <f t="shared" si="19"/>
        <v>6204097.0758159403</v>
      </c>
    </row>
    <row r="33" spans="3:52" x14ac:dyDescent="0.25">
      <c r="C33" t="s">
        <v>27</v>
      </c>
      <c r="D33">
        <v>1.9</v>
      </c>
      <c r="E33">
        <v>2.2000000000000002</v>
      </c>
      <c r="H33" t="s">
        <v>27</v>
      </c>
      <c r="I33" s="2">
        <v>8373</v>
      </c>
      <c r="J33" s="2">
        <v>10978</v>
      </c>
      <c r="K33" s="2">
        <v>12576</v>
      </c>
      <c r="L33" s="2">
        <v>11320</v>
      </c>
      <c r="M33" s="2">
        <v>11208</v>
      </c>
      <c r="O33" t="s">
        <v>27</v>
      </c>
      <c r="P33" s="2">
        <v>12767</v>
      </c>
      <c r="Q33" s="2">
        <v>13773</v>
      </c>
      <c r="R33" s="2">
        <v>14301</v>
      </c>
      <c r="S33" s="2">
        <v>14574</v>
      </c>
      <c r="T33" s="2">
        <v>15034</v>
      </c>
      <c r="Y33" t="s">
        <v>27</v>
      </c>
      <c r="Z33" s="2">
        <v>193490922</v>
      </c>
      <c r="AA33" s="2">
        <v>195210154</v>
      </c>
      <c r="AB33" s="2">
        <v>196935134</v>
      </c>
      <c r="AC33" s="2">
        <v>198656019</v>
      </c>
      <c r="AD33" s="2">
        <v>200361925</v>
      </c>
      <c r="AG33" t="str">
        <f t="shared" si="2"/>
        <v>Brazil</v>
      </c>
      <c r="AH33">
        <f t="shared" si="3"/>
        <v>429462338.80000001</v>
      </c>
      <c r="AI33">
        <f t="shared" si="4"/>
        <v>2816369351334</v>
      </c>
      <c r="AJ33" s="2">
        <f t="shared" si="5"/>
        <v>196935134</v>
      </c>
      <c r="AM33" t="str">
        <f t="shared" si="0"/>
        <v>Brazil</v>
      </c>
      <c r="AN33" s="22">
        <f t="shared" si="6"/>
        <v>367632751.80000001</v>
      </c>
      <c r="AO33" s="23">
        <f t="shared" si="7"/>
        <v>429462338.80000001</v>
      </c>
      <c r="AP33">
        <f t="shared" si="8"/>
        <v>2470298601174</v>
      </c>
      <c r="AQ33">
        <f t="shared" si="9"/>
        <v>2688629451042</v>
      </c>
      <c r="AR33">
        <f t="shared" si="10"/>
        <v>2816369351334</v>
      </c>
      <c r="AS33" s="22">
        <f t="shared" si="11"/>
        <v>1.488211796036657E-4</v>
      </c>
      <c r="AT33" s="28">
        <f t="shared" si="12"/>
        <v>1.5973281057140784E-4</v>
      </c>
      <c r="AU33" s="29">
        <f t="shared" si="16"/>
        <v>1.0733204171395601</v>
      </c>
      <c r="AV33">
        <f t="shared" si="1"/>
        <v>1.488211796036657E-4</v>
      </c>
      <c r="AW33">
        <f>AV33*$AU33</f>
        <v>1.5973281057140784E-4</v>
      </c>
      <c r="AX33">
        <f t="shared" si="13"/>
        <v>1.714444868733778E-4</v>
      </c>
      <c r="AY33" s="40">
        <f t="shared" si="18"/>
        <v>429462338.80000001</v>
      </c>
      <c r="AZ33" s="41">
        <f t="shared" si="19"/>
        <v>482850998.28536552</v>
      </c>
    </row>
    <row r="34" spans="3:52" x14ac:dyDescent="0.25">
      <c r="C34" t="s">
        <v>28</v>
      </c>
      <c r="D34">
        <v>23.1</v>
      </c>
      <c r="E34">
        <v>22.9</v>
      </c>
      <c r="H34" t="s">
        <v>28</v>
      </c>
      <c r="I34" s="2">
        <v>27212</v>
      </c>
      <c r="J34" s="2">
        <v>30880</v>
      </c>
      <c r="K34" s="2">
        <v>41060</v>
      </c>
      <c r="L34" s="2">
        <v>41127</v>
      </c>
      <c r="M34" s="2">
        <v>38563</v>
      </c>
      <c r="O34" t="s">
        <v>28</v>
      </c>
      <c r="P34" s="2">
        <v>67757</v>
      </c>
      <c r="Q34" s="2">
        <v>69276</v>
      </c>
      <c r="R34" s="2">
        <v>71991</v>
      </c>
      <c r="S34" s="2">
        <v>72917</v>
      </c>
      <c r="T34" s="2">
        <v>71759</v>
      </c>
      <c r="Y34" t="s">
        <v>28</v>
      </c>
      <c r="Z34" s="2">
        <v>394400</v>
      </c>
      <c r="AA34" s="2">
        <v>400569</v>
      </c>
      <c r="AB34" s="2">
        <v>406512</v>
      </c>
      <c r="AC34" s="2">
        <v>412238</v>
      </c>
      <c r="AD34" s="2">
        <v>417784</v>
      </c>
      <c r="AG34" t="str">
        <f t="shared" si="2"/>
        <v>Brunei Darussalam</v>
      </c>
      <c r="AH34">
        <f t="shared" si="3"/>
        <v>9173030.0999999996</v>
      </c>
      <c r="AI34">
        <f t="shared" si="4"/>
        <v>29265205392</v>
      </c>
      <c r="AJ34" s="2">
        <f t="shared" si="5"/>
        <v>406512</v>
      </c>
      <c r="AM34" t="str">
        <f t="shared" si="0"/>
        <v>Brunei Darussalam</v>
      </c>
      <c r="AN34" s="22">
        <f t="shared" si="6"/>
        <v>9110640</v>
      </c>
      <c r="AO34" s="23">
        <f t="shared" si="7"/>
        <v>9173030.0999999996</v>
      </c>
      <c r="AP34">
        <f t="shared" si="8"/>
        <v>26723360800</v>
      </c>
      <c r="AQ34">
        <f t="shared" si="9"/>
        <v>27749818044</v>
      </c>
      <c r="AR34">
        <f t="shared" si="10"/>
        <v>29265205392</v>
      </c>
      <c r="AS34" s="22">
        <f t="shared" si="11"/>
        <v>3.4092418495505999E-4</v>
      </c>
      <c r="AT34" s="28">
        <f t="shared" si="12"/>
        <v>3.3056181072810205E-4</v>
      </c>
      <c r="AU34" s="29">
        <f t="shared" si="16"/>
        <v>0.96960504803047665</v>
      </c>
      <c r="AV34">
        <f t="shared" si="1"/>
        <v>3.4092418495505999E-4</v>
      </c>
      <c r="AW34">
        <f t="shared" si="14"/>
        <v>3.3056181072810205E-4</v>
      </c>
      <c r="AX34">
        <f t="shared" si="13"/>
        <v>3.2051440036806275E-4</v>
      </c>
      <c r="AY34" s="40">
        <f t="shared" si="18"/>
        <v>9173030.0999999996</v>
      </c>
      <c r="AZ34" s="41">
        <f t="shared" si="19"/>
        <v>9379919.7578650769</v>
      </c>
    </row>
    <row r="35" spans="3:52" x14ac:dyDescent="0.25">
      <c r="C35" t="s">
        <v>29</v>
      </c>
      <c r="D35">
        <v>5.7</v>
      </c>
      <c r="E35">
        <v>6</v>
      </c>
      <c r="H35" t="s">
        <v>29</v>
      </c>
      <c r="I35" s="2">
        <v>6524</v>
      </c>
      <c r="J35" s="2">
        <v>6453</v>
      </c>
      <c r="K35" s="2">
        <v>7286</v>
      </c>
      <c r="L35" s="2">
        <v>7022</v>
      </c>
      <c r="M35" s="2">
        <v>7296</v>
      </c>
      <c r="O35" t="s">
        <v>29</v>
      </c>
      <c r="P35" s="2">
        <v>14005</v>
      </c>
      <c r="Q35" s="2">
        <v>14408</v>
      </c>
      <c r="R35" s="2">
        <v>15522</v>
      </c>
      <c r="S35" s="2">
        <v>15828</v>
      </c>
      <c r="T35" s="2">
        <v>15941</v>
      </c>
      <c r="Y35" t="s">
        <v>29</v>
      </c>
      <c r="Z35" s="2">
        <v>7444443</v>
      </c>
      <c r="AA35" s="2">
        <v>7395599</v>
      </c>
      <c r="AB35" s="2">
        <v>7348328</v>
      </c>
      <c r="AC35" s="2">
        <v>7305888</v>
      </c>
      <c r="AD35" s="2">
        <v>7265115</v>
      </c>
      <c r="AG35" t="str">
        <f t="shared" si="2"/>
        <v>Bulgaria</v>
      </c>
      <c r="AH35">
        <f t="shared" si="3"/>
        <v>44373594</v>
      </c>
      <c r="AI35">
        <f t="shared" si="4"/>
        <v>114060747216</v>
      </c>
      <c r="AJ35" s="2">
        <f t="shared" si="5"/>
        <v>7348328</v>
      </c>
      <c r="AM35" t="str">
        <f t="shared" si="0"/>
        <v>Bulgaria</v>
      </c>
      <c r="AN35" s="22">
        <f t="shared" si="6"/>
        <v>42433325.100000001</v>
      </c>
      <c r="AO35" s="23">
        <f t="shared" si="7"/>
        <v>44373594</v>
      </c>
      <c r="AP35">
        <f t="shared" si="8"/>
        <v>104259424215</v>
      </c>
      <c r="AQ35">
        <f t="shared" si="9"/>
        <v>106555790392</v>
      </c>
      <c r="AR35">
        <f t="shared" si="10"/>
        <v>114060747216</v>
      </c>
      <c r="AS35" s="22">
        <f t="shared" si="11"/>
        <v>4.0699750089253842E-4</v>
      </c>
      <c r="AT35" s="28">
        <f t="shared" si="12"/>
        <v>4.1643531371460301E-4</v>
      </c>
      <c r="AU35" s="29">
        <f t="shared" si="16"/>
        <v>1.0231888716794761</v>
      </c>
      <c r="AV35">
        <f t="shared" si="1"/>
        <v>4.0699750089253842E-4</v>
      </c>
      <c r="AW35">
        <f t="shared" si="14"/>
        <v>4.1643531371460295E-4</v>
      </c>
      <c r="AX35">
        <f t="shared" si="13"/>
        <v>4.2609197876713334E-4</v>
      </c>
      <c r="AY35" s="40">
        <f t="shared" si="18"/>
        <v>44373593.999999993</v>
      </c>
      <c r="AZ35" s="41">
        <f t="shared" si="19"/>
        <v>48600369.480923235</v>
      </c>
    </row>
    <row r="36" spans="3:52" x14ac:dyDescent="0.25">
      <c r="C36" t="s">
        <v>30</v>
      </c>
      <c r="D36">
        <v>0.1</v>
      </c>
      <c r="E36">
        <v>0.1</v>
      </c>
      <c r="H36" t="s">
        <v>30</v>
      </c>
      <c r="I36">
        <v>553</v>
      </c>
      <c r="J36">
        <v>593</v>
      </c>
      <c r="K36">
        <v>650</v>
      </c>
      <c r="L36">
        <v>652</v>
      </c>
      <c r="M36">
        <v>684</v>
      </c>
      <c r="O36" t="s">
        <v>30</v>
      </c>
      <c r="P36" s="2">
        <v>1310</v>
      </c>
      <c r="Q36" s="2">
        <v>1390</v>
      </c>
      <c r="R36" s="2">
        <v>1435</v>
      </c>
      <c r="S36" s="2">
        <v>1555</v>
      </c>
      <c r="T36" s="2">
        <v>1634</v>
      </c>
      <c r="Y36" t="s">
        <v>30</v>
      </c>
      <c r="Z36" s="2">
        <v>15094967</v>
      </c>
      <c r="AA36" s="2">
        <v>15540284</v>
      </c>
      <c r="AB36" s="2">
        <v>15995313</v>
      </c>
      <c r="AC36" s="2">
        <v>16460141</v>
      </c>
      <c r="AD36" s="2">
        <v>16934839</v>
      </c>
      <c r="AG36" t="str">
        <f t="shared" si="2"/>
        <v>Burkina Faso</v>
      </c>
      <c r="AH36">
        <f t="shared" si="3"/>
        <v>1554028.4000000001</v>
      </c>
      <c r="AI36">
        <f t="shared" si="4"/>
        <v>22953274155</v>
      </c>
      <c r="AJ36" s="2">
        <f t="shared" si="5"/>
        <v>15995313</v>
      </c>
      <c r="AM36" t="str">
        <f t="shared" si="0"/>
        <v>Burkina Faso</v>
      </c>
      <c r="AN36" s="22">
        <f t="shared" si="6"/>
        <v>1509496.7000000002</v>
      </c>
      <c r="AO36" s="23">
        <f t="shared" si="7"/>
        <v>1554028.4000000001</v>
      </c>
      <c r="AP36">
        <f t="shared" si="8"/>
        <v>19774406770</v>
      </c>
      <c r="AQ36">
        <f t="shared" si="9"/>
        <v>21600994760</v>
      </c>
      <c r="AR36">
        <f t="shared" si="10"/>
        <v>22953274155</v>
      </c>
      <c r="AS36" s="22">
        <f t="shared" si="11"/>
        <v>7.6335877862595435E-5</v>
      </c>
      <c r="AT36" s="28">
        <f t="shared" si="12"/>
        <v>7.194244604316548E-5</v>
      </c>
      <c r="AU36" s="29">
        <f t="shared" si="16"/>
        <v>0.94244604316546765</v>
      </c>
      <c r="AV36">
        <f t="shared" si="1"/>
        <v>7.6335877862595435E-5</v>
      </c>
      <c r="AW36">
        <f>AV36*$AU36</f>
        <v>7.194244604316548E-5</v>
      </c>
      <c r="AX36">
        <f t="shared" si="13"/>
        <v>6.7801873609026465E-5</v>
      </c>
      <c r="AY36" s="40">
        <f t="shared" si="18"/>
        <v>1554028.4000000004</v>
      </c>
      <c r="AZ36" s="41">
        <f t="shared" si="19"/>
        <v>1556274.9931706437</v>
      </c>
    </row>
    <row r="37" spans="3:52" x14ac:dyDescent="0.25">
      <c r="C37" t="s">
        <v>31</v>
      </c>
      <c r="D37">
        <v>0</v>
      </c>
      <c r="E37">
        <v>0</v>
      </c>
      <c r="H37" t="s">
        <v>31</v>
      </c>
      <c r="I37">
        <v>195</v>
      </c>
      <c r="J37">
        <v>220</v>
      </c>
      <c r="K37">
        <v>247</v>
      </c>
      <c r="L37">
        <v>251</v>
      </c>
      <c r="M37">
        <v>267</v>
      </c>
      <c r="O37" t="s">
        <v>31</v>
      </c>
      <c r="P37">
        <v>700</v>
      </c>
      <c r="Q37">
        <v>711</v>
      </c>
      <c r="R37">
        <v>731</v>
      </c>
      <c r="S37">
        <v>750</v>
      </c>
      <c r="T37">
        <v>771</v>
      </c>
      <c r="Y37" t="s">
        <v>31</v>
      </c>
      <c r="Z37" s="2">
        <v>8926687</v>
      </c>
      <c r="AA37" s="2">
        <v>9232753</v>
      </c>
      <c r="AB37" s="2">
        <v>9540362</v>
      </c>
      <c r="AC37" s="2">
        <v>9849569</v>
      </c>
      <c r="AD37" s="2">
        <v>10162532</v>
      </c>
      <c r="AG37" t="str">
        <f t="shared" si="2"/>
        <v>Burundi</v>
      </c>
      <c r="AH37">
        <f t="shared" si="3"/>
        <v>0</v>
      </c>
      <c r="AI37">
        <f t="shared" si="4"/>
        <v>6974004622</v>
      </c>
      <c r="AJ37" s="2">
        <f t="shared" si="5"/>
        <v>9540362</v>
      </c>
      <c r="AM37" t="str">
        <f t="shared" si="0"/>
        <v>Burundi</v>
      </c>
      <c r="AN37" s="22">
        <f t="shared" si="6"/>
        <v>0</v>
      </c>
      <c r="AO37" s="23">
        <f t="shared" si="7"/>
        <v>0</v>
      </c>
      <c r="AP37">
        <f t="shared" si="8"/>
        <v>6248680900</v>
      </c>
      <c r="AQ37">
        <f t="shared" si="9"/>
        <v>6564487383</v>
      </c>
      <c r="AR37">
        <f t="shared" si="10"/>
        <v>6974004622</v>
      </c>
      <c r="AS37" s="22">
        <f t="shared" si="11"/>
        <v>0</v>
      </c>
      <c r="AT37" s="28">
        <f t="shared" si="12"/>
        <v>0</v>
      </c>
      <c r="AU37" s="29" t="e">
        <f t="shared" si="16"/>
        <v>#DIV/0!</v>
      </c>
      <c r="AV37">
        <f t="shared" si="1"/>
        <v>0</v>
      </c>
      <c r="AW37" t="e">
        <f t="shared" si="14"/>
        <v>#DIV/0!</v>
      </c>
      <c r="AX37" t="e">
        <f t="shared" si="13"/>
        <v>#DIV/0!</v>
      </c>
      <c r="AY37" s="40" t="e">
        <f t="shared" si="18"/>
        <v>#DIV/0!</v>
      </c>
      <c r="AZ37" s="41" t="e">
        <f t="shared" si="19"/>
        <v>#DIV/0!</v>
      </c>
    </row>
    <row r="38" spans="3:52" x14ac:dyDescent="0.25">
      <c r="C38" t="s">
        <v>32</v>
      </c>
      <c r="D38">
        <v>0.6</v>
      </c>
      <c r="E38">
        <v>0.7</v>
      </c>
      <c r="H38" t="s">
        <v>32</v>
      </c>
      <c r="I38" s="2">
        <v>3524</v>
      </c>
      <c r="J38" s="2">
        <v>3413</v>
      </c>
      <c r="K38" s="2">
        <v>3801</v>
      </c>
      <c r="L38" s="2">
        <v>3554</v>
      </c>
      <c r="M38" s="2">
        <v>3785</v>
      </c>
      <c r="O38" t="s">
        <v>32</v>
      </c>
      <c r="P38" s="2">
        <v>5757</v>
      </c>
      <c r="Q38" s="2">
        <v>5889</v>
      </c>
      <c r="R38" s="2">
        <v>6206</v>
      </c>
      <c r="S38" s="2">
        <v>6343</v>
      </c>
      <c r="T38" s="2">
        <v>6412</v>
      </c>
      <c r="Y38" t="s">
        <v>32</v>
      </c>
      <c r="Z38" s="2">
        <v>485714</v>
      </c>
      <c r="AA38" s="2">
        <v>487601</v>
      </c>
      <c r="AB38" s="2">
        <v>490556</v>
      </c>
      <c r="AC38" s="2">
        <v>494401</v>
      </c>
      <c r="AD38" s="2">
        <v>498897</v>
      </c>
      <c r="AG38" t="str">
        <f t="shared" si="2"/>
        <v>Cabo Verde</v>
      </c>
      <c r="AH38">
        <f t="shared" si="3"/>
        <v>341320.69999999995</v>
      </c>
      <c r="AI38">
        <f t="shared" si="4"/>
        <v>3044390536</v>
      </c>
      <c r="AJ38" s="2">
        <f t="shared" si="5"/>
        <v>490556</v>
      </c>
      <c r="AM38" t="str">
        <f t="shared" si="0"/>
        <v>Cabo Verde</v>
      </c>
      <c r="AN38" s="22">
        <f t="shared" si="6"/>
        <v>291428.39999999997</v>
      </c>
      <c r="AO38" s="23">
        <f t="shared" si="7"/>
        <v>341320.69999999995</v>
      </c>
      <c r="AP38">
        <f t="shared" si="8"/>
        <v>2796255498</v>
      </c>
      <c r="AQ38">
        <f t="shared" si="9"/>
        <v>2871482289</v>
      </c>
      <c r="AR38">
        <f t="shared" si="10"/>
        <v>3044390536</v>
      </c>
      <c r="AS38" s="22">
        <f t="shared" si="11"/>
        <v>1.0422094841063052E-4</v>
      </c>
      <c r="AT38" s="28">
        <f t="shared" si="12"/>
        <v>1.1886568177958905E-4</v>
      </c>
      <c r="AU38" s="29">
        <f t="shared" si="16"/>
        <v>1.140516216675157</v>
      </c>
      <c r="AV38">
        <f t="shared" si="1"/>
        <v>1.0422094841063052E-4</v>
      </c>
      <c r="AW38">
        <f t="shared" si="14"/>
        <v>1.1886568177958904E-4</v>
      </c>
      <c r="AX38">
        <f t="shared" si="13"/>
        <v>1.3556823767577004E-4</v>
      </c>
      <c r="AY38" s="40">
        <f t="shared" si="18"/>
        <v>341320.6999999999</v>
      </c>
      <c r="AZ38" s="41">
        <f t="shared" si="19"/>
        <v>412722.65976231295</v>
      </c>
    </row>
    <row r="39" spans="3:52" x14ac:dyDescent="0.25">
      <c r="C39" t="s">
        <v>33</v>
      </c>
      <c r="D39">
        <v>0.3</v>
      </c>
      <c r="E39">
        <v>0.3</v>
      </c>
      <c r="H39" t="s">
        <v>33</v>
      </c>
      <c r="I39">
        <v>735</v>
      </c>
      <c r="J39">
        <v>783</v>
      </c>
      <c r="K39">
        <v>878</v>
      </c>
      <c r="L39">
        <v>945</v>
      </c>
      <c r="M39" s="2">
        <v>1008</v>
      </c>
      <c r="O39" t="s">
        <v>33</v>
      </c>
      <c r="P39" s="2">
        <v>2334</v>
      </c>
      <c r="Q39" s="2">
        <v>2465</v>
      </c>
      <c r="R39" s="2">
        <v>2646</v>
      </c>
      <c r="S39" s="2">
        <v>2839</v>
      </c>
      <c r="T39" s="2">
        <v>3042</v>
      </c>
      <c r="Y39" t="s">
        <v>33</v>
      </c>
      <c r="Z39" s="2">
        <v>14144225</v>
      </c>
      <c r="AA39" s="2">
        <v>14364931</v>
      </c>
      <c r="AB39" s="2">
        <v>14605862</v>
      </c>
      <c r="AC39" s="2">
        <v>14864646</v>
      </c>
      <c r="AD39" s="2">
        <v>15135169</v>
      </c>
      <c r="AG39" t="str">
        <f t="shared" si="2"/>
        <v>Cambodia</v>
      </c>
      <c r="AH39">
        <f t="shared" si="3"/>
        <v>4309479.3</v>
      </c>
      <c r="AI39">
        <f t="shared" si="4"/>
        <v>38647110852</v>
      </c>
      <c r="AJ39" s="2">
        <f t="shared" si="5"/>
        <v>14605862</v>
      </c>
      <c r="AM39" t="str">
        <f t="shared" si="0"/>
        <v>Cambodia</v>
      </c>
      <c r="AN39" s="22">
        <f t="shared" si="6"/>
        <v>4243267.5</v>
      </c>
      <c r="AO39" s="23">
        <f t="shared" si="7"/>
        <v>4309479.3</v>
      </c>
      <c r="AP39">
        <f t="shared" si="8"/>
        <v>33012621150</v>
      </c>
      <c r="AQ39">
        <f t="shared" si="9"/>
        <v>35409554915</v>
      </c>
      <c r="AR39">
        <f t="shared" si="10"/>
        <v>38647110852</v>
      </c>
      <c r="AS39" s="22">
        <f t="shared" si="11"/>
        <v>1.2853470437017994E-4</v>
      </c>
      <c r="AT39" s="28">
        <f t="shared" si="12"/>
        <v>1.2170385395537525E-4</v>
      </c>
      <c r="AU39" s="29">
        <f t="shared" si="16"/>
        <v>0.94685598377281954</v>
      </c>
      <c r="AV39">
        <f t="shared" si="1"/>
        <v>1.2853470437017994E-4</v>
      </c>
      <c r="AW39">
        <f>AV39*$AU39</f>
        <v>1.2170385395537525E-4</v>
      </c>
      <c r="AX39">
        <f t="shared" si="13"/>
        <v>1.1523602236586039E-4</v>
      </c>
      <c r="AY39" s="40">
        <f t="shared" si="18"/>
        <v>4309479.3</v>
      </c>
      <c r="AZ39" s="41">
        <f t="shared" si="19"/>
        <v>4453539.3305169577</v>
      </c>
    </row>
    <row r="40" spans="3:52" x14ac:dyDescent="0.25">
      <c r="C40" t="s">
        <v>34</v>
      </c>
      <c r="D40">
        <v>0.3</v>
      </c>
      <c r="E40">
        <v>0.4</v>
      </c>
      <c r="H40" t="s">
        <v>34</v>
      </c>
      <c r="I40" s="2">
        <v>1103</v>
      </c>
      <c r="J40" s="2">
        <v>1091</v>
      </c>
      <c r="K40" s="2">
        <v>1205</v>
      </c>
      <c r="L40" s="2">
        <v>1220</v>
      </c>
      <c r="M40" s="2">
        <v>1315</v>
      </c>
      <c r="O40" t="s">
        <v>34</v>
      </c>
      <c r="P40" s="2">
        <v>2371</v>
      </c>
      <c r="Q40" s="2">
        <v>2418</v>
      </c>
      <c r="R40" s="2">
        <v>2502</v>
      </c>
      <c r="S40" s="2">
        <v>2596</v>
      </c>
      <c r="T40" s="2">
        <v>2711</v>
      </c>
      <c r="Y40" t="s">
        <v>34</v>
      </c>
      <c r="Z40" s="2">
        <v>20103945</v>
      </c>
      <c r="AA40" s="2">
        <v>20624343</v>
      </c>
      <c r="AB40" s="2">
        <v>21156272</v>
      </c>
      <c r="AC40" s="2">
        <v>21699631</v>
      </c>
      <c r="AD40" s="2">
        <v>22253959</v>
      </c>
      <c r="AG40" t="str">
        <f t="shared" si="2"/>
        <v>Cameroon</v>
      </c>
      <c r="AH40">
        <f t="shared" si="3"/>
        <v>8249737.2000000002</v>
      </c>
      <c r="AI40">
        <f t="shared" si="4"/>
        <v>52932992544</v>
      </c>
      <c r="AJ40" s="2">
        <f t="shared" si="5"/>
        <v>21156272</v>
      </c>
      <c r="AM40" t="str">
        <f t="shared" si="0"/>
        <v>Cameroon</v>
      </c>
      <c r="AN40" s="22">
        <f t="shared" si="6"/>
        <v>6031183.5</v>
      </c>
      <c r="AO40" s="23">
        <f t="shared" si="7"/>
        <v>8249737.2000000002</v>
      </c>
      <c r="AP40">
        <f t="shared" si="8"/>
        <v>47666453595</v>
      </c>
      <c r="AQ40">
        <f t="shared" si="9"/>
        <v>49869661374</v>
      </c>
      <c r="AR40">
        <f t="shared" si="10"/>
        <v>52932992544</v>
      </c>
      <c r="AS40" s="22">
        <f t="shared" si="11"/>
        <v>1.2652889076339096E-4</v>
      </c>
      <c r="AT40" s="28">
        <f t="shared" si="12"/>
        <v>1.6542597187758478E-4</v>
      </c>
      <c r="AU40" s="29">
        <f t="shared" si="16"/>
        <v>1.3074165977391785</v>
      </c>
      <c r="AV40">
        <f t="shared" si="1"/>
        <v>1.2652889076339096E-4</v>
      </c>
      <c r="AW40">
        <f t="shared" si="14"/>
        <v>1.6542597187758478E-4</v>
      </c>
      <c r="AX40">
        <f t="shared" si="13"/>
        <v>2.1628066132988892E-4</v>
      </c>
      <c r="AY40" s="40">
        <f t="shared" si="18"/>
        <v>8249737.2000000002</v>
      </c>
      <c r="AZ40" s="41">
        <f t="shared" si="19"/>
        <v>11448382.633586399</v>
      </c>
    </row>
    <row r="41" spans="3:52" x14ac:dyDescent="0.25">
      <c r="C41" t="s">
        <v>35</v>
      </c>
      <c r="D41">
        <v>15.3</v>
      </c>
      <c r="E41">
        <v>14.7</v>
      </c>
      <c r="H41" t="s">
        <v>35</v>
      </c>
      <c r="I41" s="2">
        <v>40764</v>
      </c>
      <c r="J41" s="2">
        <v>47465</v>
      </c>
      <c r="K41" s="2">
        <v>51791</v>
      </c>
      <c r="L41" s="2">
        <v>52409</v>
      </c>
      <c r="M41" s="2">
        <v>51911</v>
      </c>
      <c r="O41" t="s">
        <v>35</v>
      </c>
      <c r="P41" s="2">
        <v>38745</v>
      </c>
      <c r="Q41" s="2">
        <v>39972</v>
      </c>
      <c r="R41" s="2">
        <v>41333</v>
      </c>
      <c r="S41" s="2">
        <v>41924</v>
      </c>
      <c r="T41" s="2">
        <v>43207</v>
      </c>
      <c r="Y41" t="s">
        <v>35</v>
      </c>
      <c r="Z41" s="2">
        <v>33628571</v>
      </c>
      <c r="AA41" s="2">
        <v>34005274</v>
      </c>
      <c r="AB41" s="2">
        <v>34342780</v>
      </c>
      <c r="AC41" s="2">
        <v>34754312</v>
      </c>
      <c r="AD41" s="2">
        <v>35158304</v>
      </c>
      <c r="AG41" t="str">
        <f t="shared" si="2"/>
        <v>Canada</v>
      </c>
      <c r="AH41">
        <f t="shared" si="3"/>
        <v>499877527.79999995</v>
      </c>
      <c r="AI41">
        <f t="shared" si="4"/>
        <v>1419490125740</v>
      </c>
      <c r="AJ41" s="2">
        <f t="shared" si="5"/>
        <v>34342780</v>
      </c>
      <c r="AM41" t="str">
        <f t="shared" si="0"/>
        <v>Canada</v>
      </c>
      <c r="AN41" s="22">
        <f t="shared" si="6"/>
        <v>514517136.30000001</v>
      </c>
      <c r="AO41" s="23">
        <f t="shared" si="7"/>
        <v>499877527.79999995</v>
      </c>
      <c r="AP41">
        <f t="shared" si="8"/>
        <v>1302938983395</v>
      </c>
      <c r="AQ41">
        <f t="shared" si="9"/>
        <v>1359258812328</v>
      </c>
      <c r="AR41">
        <f t="shared" si="10"/>
        <v>1419490125740</v>
      </c>
      <c r="AS41" s="22">
        <f t="shared" si="11"/>
        <v>3.9488966318234611E-4</v>
      </c>
      <c r="AT41" s="28">
        <f t="shared" si="12"/>
        <v>3.6775743020114074E-4</v>
      </c>
      <c r="AU41" s="29">
        <f t="shared" si="16"/>
        <v>0.93129161000935934</v>
      </c>
      <c r="AV41">
        <f t="shared" si="1"/>
        <v>3.9488966318234611E-4</v>
      </c>
      <c r="AW41">
        <f t="shared" si="14"/>
        <v>3.6775743020114074E-4</v>
      </c>
      <c r="AX41">
        <f t="shared" si="13"/>
        <v>3.4248940926492492E-4</v>
      </c>
      <c r="AY41" s="40">
        <f t="shared" si="18"/>
        <v>499877527.79999989</v>
      </c>
      <c r="AZ41" s="41">
        <f t="shared" si="19"/>
        <v>486160334.62208658</v>
      </c>
    </row>
    <row r="42" spans="3:52" x14ac:dyDescent="0.25">
      <c r="C42" t="s">
        <v>36</v>
      </c>
      <c r="D42">
        <v>10.8</v>
      </c>
      <c r="E42">
        <v>10.6</v>
      </c>
      <c r="H42" t="s">
        <v>36</v>
      </c>
      <c r="O42" t="s">
        <v>36</v>
      </c>
      <c r="Y42" t="s">
        <v>36</v>
      </c>
      <c r="Z42" s="2">
        <v>54275</v>
      </c>
      <c r="AA42" s="2">
        <v>55509</v>
      </c>
      <c r="AB42" s="2">
        <v>56601</v>
      </c>
      <c r="AC42" s="2">
        <v>57570</v>
      </c>
      <c r="AD42" s="2">
        <v>58435</v>
      </c>
      <c r="AG42" t="str">
        <f t="shared" si="2"/>
        <v>Cayman Islands</v>
      </c>
      <c r="AH42">
        <f t="shared" si="3"/>
        <v>588395.4</v>
      </c>
      <c r="AI42">
        <f t="shared" si="4"/>
        <v>0</v>
      </c>
      <c r="AJ42" s="2">
        <f t="shared" si="5"/>
        <v>56601</v>
      </c>
      <c r="AM42" t="str">
        <f t="shared" si="0"/>
        <v>Cayman Islands</v>
      </c>
      <c r="AN42" s="22">
        <f t="shared" si="6"/>
        <v>586170</v>
      </c>
      <c r="AO42" s="23">
        <f t="shared" si="7"/>
        <v>588395.4</v>
      </c>
      <c r="AP42">
        <f t="shared" si="8"/>
        <v>0</v>
      </c>
      <c r="AQ42">
        <f t="shared" si="9"/>
        <v>0</v>
      </c>
      <c r="AR42">
        <f t="shared" si="10"/>
        <v>0</v>
      </c>
      <c r="AS42" s="22" t="e">
        <f t="shared" si="11"/>
        <v>#DIV/0!</v>
      </c>
      <c r="AT42" s="28" t="e">
        <f t="shared" si="12"/>
        <v>#DIV/0!</v>
      </c>
      <c r="AU42" s="29" t="e">
        <f t="shared" si="16"/>
        <v>#DIV/0!</v>
      </c>
      <c r="AV42" t="e">
        <f t="shared" si="1"/>
        <v>#DIV/0!</v>
      </c>
      <c r="AW42" t="e">
        <f>AV42*$AU42</f>
        <v>#DIV/0!</v>
      </c>
      <c r="AX42" t="e">
        <f t="shared" si="13"/>
        <v>#DIV/0!</v>
      </c>
      <c r="AY42" s="40" t="e">
        <f t="shared" si="18"/>
        <v>#DIV/0!</v>
      </c>
      <c r="AZ42" s="41" t="e">
        <f t="shared" si="19"/>
        <v>#DIV/0!</v>
      </c>
    </row>
    <row r="43" spans="3:52" x14ac:dyDescent="0.25">
      <c r="C43" t="s">
        <v>37</v>
      </c>
      <c r="D43">
        <v>0.1</v>
      </c>
      <c r="E43">
        <v>0.1</v>
      </c>
      <c r="H43" t="s">
        <v>37</v>
      </c>
      <c r="I43">
        <v>465</v>
      </c>
      <c r="J43">
        <v>457</v>
      </c>
      <c r="K43">
        <v>495</v>
      </c>
      <c r="L43">
        <v>479</v>
      </c>
      <c r="M43">
        <v>333</v>
      </c>
      <c r="O43" t="s">
        <v>37</v>
      </c>
      <c r="P43">
        <v>835</v>
      </c>
      <c r="Q43">
        <v>884</v>
      </c>
      <c r="R43">
        <v>913</v>
      </c>
      <c r="S43">
        <v>948</v>
      </c>
      <c r="T43">
        <v>604</v>
      </c>
      <c r="Y43" t="s">
        <v>37</v>
      </c>
      <c r="Z43" s="2">
        <v>4266247</v>
      </c>
      <c r="AA43" s="2">
        <v>4349921</v>
      </c>
      <c r="AB43" s="2">
        <v>4436217</v>
      </c>
      <c r="AC43" s="2">
        <v>4525209</v>
      </c>
      <c r="AD43" s="2">
        <v>4616417</v>
      </c>
      <c r="AG43" t="str">
        <f t="shared" si="2"/>
        <v>Central African Republic</v>
      </c>
      <c r="AH43">
        <f t="shared" si="3"/>
        <v>434992.10000000003</v>
      </c>
      <c r="AI43">
        <f t="shared" si="4"/>
        <v>4050266121</v>
      </c>
      <c r="AJ43" s="2">
        <f t="shared" si="5"/>
        <v>4436217</v>
      </c>
      <c r="AM43" t="str">
        <f t="shared" si="0"/>
        <v>Central African Republic</v>
      </c>
      <c r="AN43" s="22">
        <f t="shared" si="6"/>
        <v>426624.7</v>
      </c>
      <c r="AO43" s="23">
        <f t="shared" si="7"/>
        <v>434992.10000000003</v>
      </c>
      <c r="AP43">
        <f t="shared" si="8"/>
        <v>3562316245</v>
      </c>
      <c r="AQ43">
        <f t="shared" si="9"/>
        <v>3845330164</v>
      </c>
      <c r="AR43">
        <f t="shared" si="10"/>
        <v>4050266121</v>
      </c>
      <c r="AS43" s="22">
        <f t="shared" si="11"/>
        <v>1.1976047904191617E-4</v>
      </c>
      <c r="AT43" s="28">
        <f t="shared" si="12"/>
        <v>1.1312217194570136E-4</v>
      </c>
      <c r="AU43" s="29">
        <f t="shared" si="16"/>
        <v>0.94457013574660642</v>
      </c>
      <c r="AV43">
        <f t="shared" si="1"/>
        <v>1.1976047904191617E-4</v>
      </c>
      <c r="AW43">
        <f t="shared" si="14"/>
        <v>1.1312217194570136E-4</v>
      </c>
      <c r="AX43">
        <f t="shared" si="13"/>
        <v>1.0685182531070209E-4</v>
      </c>
      <c r="AY43" s="40">
        <f t="shared" si="18"/>
        <v>434992.10000000003</v>
      </c>
      <c r="AZ43" s="41">
        <f t="shared" si="19"/>
        <v>432778.32802294695</v>
      </c>
    </row>
    <row r="44" spans="3:52" x14ac:dyDescent="0.25">
      <c r="C44" t="s">
        <v>38</v>
      </c>
      <c r="D44">
        <v>6.5</v>
      </c>
      <c r="E44">
        <v>6.8</v>
      </c>
      <c r="H44" t="s">
        <v>38</v>
      </c>
      <c r="I44" s="2">
        <v>11897</v>
      </c>
      <c r="J44" s="2">
        <v>12232</v>
      </c>
      <c r="K44" s="2">
        <v>13445</v>
      </c>
      <c r="L44" s="2">
        <v>12620</v>
      </c>
      <c r="M44" s="2">
        <v>13351</v>
      </c>
      <c r="Y44" t="s">
        <v>38</v>
      </c>
      <c r="Z44" s="2">
        <v>104924372</v>
      </c>
      <c r="AA44" s="2">
        <v>104684690</v>
      </c>
      <c r="AB44" s="2">
        <v>104644940</v>
      </c>
      <c r="AC44" s="2">
        <v>104429039</v>
      </c>
      <c r="AD44" s="2">
        <v>104199533</v>
      </c>
      <c r="AG44" t="str">
        <f t="shared" si="2"/>
        <v>Central Europe and the Baltics</v>
      </c>
      <c r="AI44">
        <f t="shared" si="4"/>
        <v>0</v>
      </c>
      <c r="AJ44" s="2"/>
      <c r="AK44" t="s">
        <v>244</v>
      </c>
      <c r="AM44" t="str">
        <f t="shared" si="0"/>
        <v>Central Europe and the Baltics</v>
      </c>
      <c r="AN44" s="22">
        <f t="shared" si="6"/>
        <v>682008418</v>
      </c>
      <c r="AO44" s="23">
        <f t="shared" si="7"/>
        <v>711855892</v>
      </c>
      <c r="AP44">
        <f t="shared" si="8"/>
        <v>0</v>
      </c>
      <c r="AQ44">
        <f t="shared" si="9"/>
        <v>0</v>
      </c>
      <c r="AR44">
        <f t="shared" si="10"/>
        <v>0</v>
      </c>
      <c r="AS44" s="22" t="e">
        <f t="shared" si="11"/>
        <v>#DIV/0!</v>
      </c>
      <c r="AT44" s="28" t="e">
        <f t="shared" si="12"/>
        <v>#DIV/0!</v>
      </c>
      <c r="AU44" s="29" t="e">
        <f t="shared" si="16"/>
        <v>#DIV/0!</v>
      </c>
      <c r="AV44" t="e">
        <f t="shared" si="1"/>
        <v>#DIV/0!</v>
      </c>
      <c r="AW44" t="e">
        <f t="shared" si="14"/>
        <v>#DIV/0!</v>
      </c>
      <c r="AX44" t="e">
        <f t="shared" si="13"/>
        <v>#DIV/0!</v>
      </c>
      <c r="AY44" s="40" t="e">
        <f t="shared" si="18"/>
        <v>#DIV/0!</v>
      </c>
      <c r="AZ44" s="41" t="e">
        <f t="shared" si="19"/>
        <v>#DIV/0!</v>
      </c>
    </row>
    <row r="45" spans="3:52" x14ac:dyDescent="0.25">
      <c r="C45" t="s">
        <v>39</v>
      </c>
      <c r="D45">
        <v>0</v>
      </c>
      <c r="E45">
        <v>0</v>
      </c>
      <c r="H45" t="s">
        <v>39</v>
      </c>
      <c r="I45">
        <v>814</v>
      </c>
      <c r="J45">
        <v>909</v>
      </c>
      <c r="K45" s="2">
        <v>1006</v>
      </c>
      <c r="L45" s="2">
        <v>1035</v>
      </c>
      <c r="M45" s="2">
        <v>1046</v>
      </c>
      <c r="O45" t="s">
        <v>39</v>
      </c>
      <c r="P45" s="2">
        <v>1717</v>
      </c>
      <c r="Q45" s="2">
        <v>1915</v>
      </c>
      <c r="R45" s="2">
        <v>1896</v>
      </c>
      <c r="S45" s="2">
        <v>2038</v>
      </c>
      <c r="T45" s="2">
        <v>2081</v>
      </c>
      <c r="Y45" t="s">
        <v>39</v>
      </c>
      <c r="Z45" s="2">
        <v>11371325</v>
      </c>
      <c r="AA45" s="2">
        <v>11720781</v>
      </c>
      <c r="AB45" s="2">
        <v>12080037</v>
      </c>
      <c r="AC45" s="2">
        <v>12448175</v>
      </c>
      <c r="AD45" s="2">
        <v>12825314</v>
      </c>
      <c r="AG45" t="str">
        <f t="shared" si="2"/>
        <v>Chad</v>
      </c>
      <c r="AH45">
        <f t="shared" si="3"/>
        <v>0</v>
      </c>
      <c r="AI45">
        <f t="shared" si="4"/>
        <v>22903750152</v>
      </c>
      <c r="AJ45" s="2">
        <f t="shared" si="5"/>
        <v>12080037</v>
      </c>
      <c r="AM45" t="str">
        <f t="shared" si="0"/>
        <v>Chad</v>
      </c>
      <c r="AN45" s="22">
        <f t="shared" si="6"/>
        <v>0</v>
      </c>
      <c r="AO45" s="23">
        <f t="shared" si="7"/>
        <v>0</v>
      </c>
      <c r="AP45">
        <f t="shared" si="8"/>
        <v>19524565025</v>
      </c>
      <c r="AQ45">
        <f t="shared" si="9"/>
        <v>22445295615</v>
      </c>
      <c r="AR45">
        <f t="shared" si="10"/>
        <v>22903750152</v>
      </c>
      <c r="AS45" s="22">
        <f t="shared" si="11"/>
        <v>0</v>
      </c>
      <c r="AT45" s="28">
        <f t="shared" si="12"/>
        <v>0</v>
      </c>
      <c r="AU45" s="29" t="e">
        <f t="shared" si="16"/>
        <v>#DIV/0!</v>
      </c>
      <c r="AV45">
        <f t="shared" si="1"/>
        <v>0</v>
      </c>
      <c r="AW45" t="e">
        <f>AV45*$AU45</f>
        <v>#DIV/0!</v>
      </c>
      <c r="AX45" t="e">
        <f t="shared" si="13"/>
        <v>#DIV/0!</v>
      </c>
      <c r="AY45" s="40" t="e">
        <f t="shared" si="18"/>
        <v>#DIV/0!</v>
      </c>
      <c r="AZ45" s="41" t="e">
        <f t="shared" si="19"/>
        <v>#DIV/0!</v>
      </c>
    </row>
    <row r="46" spans="3:52" x14ac:dyDescent="0.25">
      <c r="C46" t="s">
        <v>40</v>
      </c>
      <c r="D46">
        <v>4</v>
      </c>
      <c r="E46">
        <v>4.2</v>
      </c>
      <c r="H46" t="s">
        <v>40</v>
      </c>
      <c r="I46" s="2">
        <v>10142</v>
      </c>
      <c r="J46" s="2">
        <v>12682</v>
      </c>
      <c r="K46" s="2">
        <v>14511</v>
      </c>
      <c r="L46" s="2">
        <v>15245</v>
      </c>
      <c r="M46" s="2">
        <v>15732</v>
      </c>
      <c r="O46" t="s">
        <v>40</v>
      </c>
      <c r="P46" s="2">
        <v>15866</v>
      </c>
      <c r="Q46" s="2">
        <v>18235</v>
      </c>
      <c r="R46" s="2">
        <v>20154</v>
      </c>
      <c r="S46" s="2">
        <v>21045</v>
      </c>
      <c r="T46" s="2">
        <v>21911</v>
      </c>
      <c r="Y46" t="s">
        <v>40</v>
      </c>
      <c r="Z46" s="2">
        <v>16991729</v>
      </c>
      <c r="AA46" s="2">
        <v>17150760</v>
      </c>
      <c r="AB46" s="2">
        <v>17308449</v>
      </c>
      <c r="AC46" s="2">
        <v>17464814</v>
      </c>
      <c r="AD46" s="2">
        <v>17619708</v>
      </c>
      <c r="AG46" t="str">
        <f t="shared" si="2"/>
        <v>Chile</v>
      </c>
      <c r="AH46">
        <f t="shared" si="3"/>
        <v>72033192</v>
      </c>
      <c r="AI46">
        <f t="shared" si="4"/>
        <v>348834481146</v>
      </c>
      <c r="AJ46" s="2">
        <f t="shared" si="5"/>
        <v>17308449</v>
      </c>
      <c r="AM46" t="str">
        <f t="shared" si="0"/>
        <v>Chile</v>
      </c>
      <c r="AN46" s="22">
        <f t="shared" si="6"/>
        <v>67966916</v>
      </c>
      <c r="AO46" s="23">
        <f t="shared" si="7"/>
        <v>72033192</v>
      </c>
      <c r="AP46">
        <f t="shared" si="8"/>
        <v>269590772314</v>
      </c>
      <c r="AQ46">
        <f t="shared" si="9"/>
        <v>312744108600</v>
      </c>
      <c r="AR46">
        <f t="shared" si="10"/>
        <v>348834481146</v>
      </c>
      <c r="AS46" s="22">
        <f t="shared" si="11"/>
        <v>2.5211143325349803E-4</v>
      </c>
      <c r="AT46" s="28">
        <f t="shared" si="12"/>
        <v>2.3032629558541266E-4</v>
      </c>
      <c r="AU46" s="29">
        <f t="shared" si="16"/>
        <v>0.9135892514395394</v>
      </c>
      <c r="AV46">
        <f t="shared" si="1"/>
        <v>2.5211143325349803E-4</v>
      </c>
      <c r="AW46">
        <f t="shared" si="14"/>
        <v>2.3032629558541266E-4</v>
      </c>
      <c r="AX46">
        <f t="shared" si="13"/>
        <v>2.1042362797071924E-4</v>
      </c>
      <c r="AY46" s="40">
        <f t="shared" si="18"/>
        <v>72033192</v>
      </c>
      <c r="AZ46" s="41">
        <f t="shared" si="19"/>
        <v>73403017.084024772</v>
      </c>
    </row>
    <row r="47" spans="3:52" x14ac:dyDescent="0.25">
      <c r="C47" t="s">
        <v>41</v>
      </c>
      <c r="D47">
        <v>5.8</v>
      </c>
      <c r="E47">
        <v>6.2</v>
      </c>
      <c r="H47" t="s">
        <v>41</v>
      </c>
      <c r="I47" s="2">
        <v>3749</v>
      </c>
      <c r="J47" s="2">
        <v>4433</v>
      </c>
      <c r="K47" s="2">
        <v>5447</v>
      </c>
      <c r="L47" s="2">
        <v>6093</v>
      </c>
      <c r="M47" s="2">
        <v>6807</v>
      </c>
      <c r="O47" t="s">
        <v>41</v>
      </c>
      <c r="P47" s="2">
        <v>8138</v>
      </c>
      <c r="Q47" s="2">
        <v>9053</v>
      </c>
      <c r="R47" s="2">
        <v>10041</v>
      </c>
      <c r="S47" s="2">
        <v>10945</v>
      </c>
      <c r="T47" s="2">
        <v>11904</v>
      </c>
      <c r="Y47" t="s">
        <v>41</v>
      </c>
      <c r="Z47" s="2">
        <v>1331260000</v>
      </c>
      <c r="AA47" s="2">
        <v>1337705000</v>
      </c>
      <c r="AB47" s="2">
        <v>1344130000</v>
      </c>
      <c r="AC47" s="2">
        <v>1350695000</v>
      </c>
      <c r="AD47" s="2">
        <v>1357380000</v>
      </c>
      <c r="AG47" t="str">
        <f t="shared" si="2"/>
        <v>China</v>
      </c>
      <c r="AH47">
        <f t="shared" si="3"/>
        <v>8293771000</v>
      </c>
      <c r="AI47">
        <f t="shared" si="4"/>
        <v>13496409330000</v>
      </c>
      <c r="AJ47" s="2">
        <f t="shared" si="5"/>
        <v>1344130000</v>
      </c>
      <c r="AM47" t="str">
        <f t="shared" si="0"/>
        <v>China</v>
      </c>
      <c r="AN47" s="22">
        <f t="shared" si="6"/>
        <v>7721308000</v>
      </c>
      <c r="AO47" s="23">
        <f t="shared" si="7"/>
        <v>8293771000</v>
      </c>
      <c r="AP47">
        <f t="shared" si="8"/>
        <v>10833793880000</v>
      </c>
      <c r="AQ47">
        <f t="shared" si="9"/>
        <v>12110243365000</v>
      </c>
      <c r="AR47">
        <f t="shared" si="10"/>
        <v>13496409330000</v>
      </c>
      <c r="AS47" s="22">
        <f t="shared" si="11"/>
        <v>7.1270582452691083E-4</v>
      </c>
      <c r="AT47" s="28">
        <f t="shared" si="12"/>
        <v>6.8485584888987078E-4</v>
      </c>
      <c r="AU47" s="29">
        <f t="shared" si="16"/>
        <v>0.96092360314927039</v>
      </c>
      <c r="AV47">
        <f t="shared" si="1"/>
        <v>7.1270582452691083E-4</v>
      </c>
      <c r="AW47">
        <f t="shared" si="14"/>
        <v>6.8485584888987078E-4</v>
      </c>
      <c r="AX47">
        <f t="shared" si="13"/>
        <v>6.5809414995310692E-4</v>
      </c>
      <c r="AY47" s="40">
        <f t="shared" si="18"/>
        <v>8293771000</v>
      </c>
      <c r="AZ47" s="41">
        <f t="shared" si="19"/>
        <v>8881908025.4455318</v>
      </c>
    </row>
    <row r="48" spans="3:52" x14ac:dyDescent="0.25">
      <c r="C48" t="s">
        <v>42</v>
      </c>
      <c r="D48">
        <v>1.5</v>
      </c>
      <c r="E48">
        <v>1.6</v>
      </c>
      <c r="H48" t="s">
        <v>42</v>
      </c>
      <c r="I48" s="2">
        <v>5105</v>
      </c>
      <c r="J48" s="2">
        <v>6180</v>
      </c>
      <c r="K48" s="2">
        <v>7125</v>
      </c>
      <c r="L48" s="2">
        <v>7763</v>
      </c>
      <c r="M48" s="2">
        <v>7826</v>
      </c>
      <c r="O48" t="s">
        <v>42</v>
      </c>
      <c r="P48" s="2">
        <v>10185</v>
      </c>
      <c r="Q48" s="2">
        <v>10569</v>
      </c>
      <c r="R48" s="2">
        <v>11332</v>
      </c>
      <c r="S48" s="2">
        <v>11840</v>
      </c>
      <c r="T48" s="2">
        <v>12371</v>
      </c>
      <c r="Y48" t="s">
        <v>42</v>
      </c>
      <c r="Z48" s="2">
        <v>45802561</v>
      </c>
      <c r="AA48" s="2">
        <v>46444798</v>
      </c>
      <c r="AB48" s="2">
        <v>47078792</v>
      </c>
      <c r="AC48" s="2">
        <v>47704427</v>
      </c>
      <c r="AD48" s="2">
        <v>48321405</v>
      </c>
      <c r="AG48" t="str">
        <f t="shared" si="2"/>
        <v>Colombia</v>
      </c>
      <c r="AH48">
        <f t="shared" si="3"/>
        <v>74311676.799999997</v>
      </c>
      <c r="AI48">
        <f t="shared" si="4"/>
        <v>533496870944</v>
      </c>
      <c r="AJ48" s="2">
        <f t="shared" si="5"/>
        <v>47078792</v>
      </c>
      <c r="AM48" t="str">
        <f t="shared" si="0"/>
        <v>Colombia</v>
      </c>
      <c r="AN48" s="22">
        <f t="shared" si="6"/>
        <v>68703841.5</v>
      </c>
      <c r="AO48" s="23">
        <f t="shared" si="7"/>
        <v>74311676.799999997</v>
      </c>
      <c r="AP48">
        <f t="shared" si="8"/>
        <v>466499083785</v>
      </c>
      <c r="AQ48">
        <f t="shared" si="9"/>
        <v>490875070062</v>
      </c>
      <c r="AR48">
        <f t="shared" si="10"/>
        <v>533496870944</v>
      </c>
      <c r="AS48" s="22">
        <f t="shared" si="11"/>
        <v>1.4727540500736376E-4</v>
      </c>
      <c r="AT48" s="28">
        <f t="shared" si="12"/>
        <v>1.5138612924590783E-4</v>
      </c>
      <c r="AU48" s="29">
        <f t="shared" si="16"/>
        <v>1.0279118175797142</v>
      </c>
      <c r="AV48">
        <f t="shared" si="1"/>
        <v>1.4727540500736376E-4</v>
      </c>
      <c r="AW48">
        <f>AV48*$AU48</f>
        <v>1.5138612924590783E-4</v>
      </c>
      <c r="AX48">
        <f t="shared" si="13"/>
        <v>1.5561159126951864E-4</v>
      </c>
      <c r="AY48" s="40">
        <f t="shared" si="18"/>
        <v>74311676.799999997</v>
      </c>
      <c r="AZ48" s="41">
        <f t="shared" si="19"/>
        <v>83018297.024904862</v>
      </c>
    </row>
    <row r="49" spans="3:52" x14ac:dyDescent="0.25">
      <c r="C49" t="s">
        <v>43</v>
      </c>
      <c r="D49">
        <v>0.2</v>
      </c>
      <c r="E49">
        <v>0.2</v>
      </c>
      <c r="H49" t="s">
        <v>43</v>
      </c>
      <c r="I49">
        <v>803</v>
      </c>
      <c r="J49">
        <v>795</v>
      </c>
      <c r="K49">
        <v>872</v>
      </c>
      <c r="L49">
        <v>831</v>
      </c>
      <c r="M49">
        <v>894</v>
      </c>
      <c r="O49" t="s">
        <v>43</v>
      </c>
      <c r="P49" s="2">
        <v>1451</v>
      </c>
      <c r="Q49" s="2">
        <v>1461</v>
      </c>
      <c r="R49" s="2">
        <v>1486</v>
      </c>
      <c r="S49" s="2">
        <v>1519</v>
      </c>
      <c r="T49" s="2">
        <v>1559</v>
      </c>
      <c r="Y49" t="s">
        <v>43</v>
      </c>
      <c r="Z49" s="2">
        <v>666097</v>
      </c>
      <c r="AA49" s="2">
        <v>683081</v>
      </c>
      <c r="AB49" s="2">
        <v>700216</v>
      </c>
      <c r="AC49" s="2">
        <v>717503</v>
      </c>
      <c r="AD49" s="2">
        <v>734917</v>
      </c>
      <c r="AG49" t="str">
        <f t="shared" si="2"/>
        <v>Comoros</v>
      </c>
      <c r="AH49">
        <f t="shared" si="3"/>
        <v>136616.20000000001</v>
      </c>
      <c r="AI49">
        <f t="shared" si="4"/>
        <v>1040520976</v>
      </c>
      <c r="AJ49" s="2">
        <f t="shared" si="5"/>
        <v>700216</v>
      </c>
      <c r="AM49" t="str">
        <f t="shared" si="0"/>
        <v>Comoros</v>
      </c>
      <c r="AN49" s="22">
        <f t="shared" si="6"/>
        <v>133219.4</v>
      </c>
      <c r="AO49" s="23">
        <f t="shared" si="7"/>
        <v>136616.20000000001</v>
      </c>
      <c r="AP49">
        <f t="shared" si="8"/>
        <v>966506747</v>
      </c>
      <c r="AQ49">
        <f t="shared" si="9"/>
        <v>997981341</v>
      </c>
      <c r="AR49">
        <f t="shared" si="10"/>
        <v>1040520976</v>
      </c>
      <c r="AS49" s="22">
        <f t="shared" si="11"/>
        <v>1.3783597518952445E-4</v>
      </c>
      <c r="AT49" s="28">
        <f t="shared" si="12"/>
        <v>1.3689253935660509E-4</v>
      </c>
      <c r="AU49" s="29">
        <f t="shared" si="16"/>
        <v>0.99315537303217005</v>
      </c>
      <c r="AV49">
        <f t="shared" si="1"/>
        <v>1.3783597518952445E-4</v>
      </c>
      <c r="AW49">
        <f t="shared" si="14"/>
        <v>1.3689253935660509E-4</v>
      </c>
      <c r="AX49">
        <f t="shared" si="13"/>
        <v>1.3595556099003014E-4</v>
      </c>
      <c r="AY49" s="40">
        <f t="shared" si="18"/>
        <v>136616.20000000001</v>
      </c>
      <c r="AZ49" s="41">
        <f t="shared" si="19"/>
        <v>141464.61301397369</v>
      </c>
    </row>
    <row r="50" spans="3:52" x14ac:dyDescent="0.25">
      <c r="C50" t="s">
        <v>44</v>
      </c>
      <c r="D50">
        <v>0</v>
      </c>
      <c r="E50">
        <v>0</v>
      </c>
      <c r="H50" t="s">
        <v>44</v>
      </c>
      <c r="I50">
        <v>302</v>
      </c>
      <c r="J50">
        <v>330</v>
      </c>
      <c r="K50">
        <v>373</v>
      </c>
      <c r="L50">
        <v>418</v>
      </c>
      <c r="M50">
        <v>454</v>
      </c>
      <c r="O50" t="s">
        <v>44</v>
      </c>
      <c r="P50">
        <v>588</v>
      </c>
      <c r="Q50">
        <v>620</v>
      </c>
      <c r="R50">
        <v>657</v>
      </c>
      <c r="S50">
        <v>697</v>
      </c>
      <c r="T50">
        <v>747</v>
      </c>
      <c r="Y50" t="s">
        <v>44</v>
      </c>
      <c r="Z50" s="2">
        <v>60486276</v>
      </c>
      <c r="AA50" s="2">
        <v>62191161</v>
      </c>
      <c r="AB50" s="2">
        <v>63931512</v>
      </c>
      <c r="AC50" s="2">
        <v>65705093</v>
      </c>
      <c r="AD50" s="2">
        <v>67513677</v>
      </c>
      <c r="AG50" t="str">
        <f t="shared" si="2"/>
        <v>Congo, Dem. Rep.</v>
      </c>
      <c r="AH50">
        <f t="shared" si="3"/>
        <v>0</v>
      </c>
      <c r="AI50">
        <f t="shared" si="4"/>
        <v>42003003384</v>
      </c>
      <c r="AJ50" s="2">
        <f t="shared" si="5"/>
        <v>63931512</v>
      </c>
      <c r="AM50" t="str">
        <f t="shared" si="0"/>
        <v>Congo, Dem. Rep.</v>
      </c>
      <c r="AN50" s="22">
        <f t="shared" si="6"/>
        <v>0</v>
      </c>
      <c r="AO50" s="23">
        <f t="shared" si="7"/>
        <v>0</v>
      </c>
      <c r="AP50">
        <f t="shared" si="8"/>
        <v>35565930288</v>
      </c>
      <c r="AQ50">
        <f t="shared" si="9"/>
        <v>38558519820</v>
      </c>
      <c r="AR50">
        <f t="shared" si="10"/>
        <v>42003003384</v>
      </c>
      <c r="AS50" s="22">
        <f t="shared" si="11"/>
        <v>0</v>
      </c>
      <c r="AT50" s="28">
        <f t="shared" si="12"/>
        <v>0</v>
      </c>
      <c r="AU50" s="29" t="e">
        <f t="shared" si="16"/>
        <v>#DIV/0!</v>
      </c>
      <c r="AV50">
        <f t="shared" si="1"/>
        <v>0</v>
      </c>
      <c r="AW50" t="e">
        <f t="shared" si="14"/>
        <v>#DIV/0!</v>
      </c>
      <c r="AX50" t="e">
        <f t="shared" si="13"/>
        <v>#DIV/0!</v>
      </c>
      <c r="AY50" s="40" t="e">
        <f t="shared" si="18"/>
        <v>#DIV/0!</v>
      </c>
      <c r="AZ50" s="41" t="e">
        <f t="shared" si="19"/>
        <v>#DIV/0!</v>
      </c>
    </row>
    <row r="51" spans="3:52" x14ac:dyDescent="0.25">
      <c r="C51" t="s">
        <v>45</v>
      </c>
      <c r="D51">
        <v>0.5</v>
      </c>
      <c r="E51">
        <v>0.5</v>
      </c>
      <c r="H51" t="s">
        <v>45</v>
      </c>
      <c r="I51" s="2">
        <v>2401</v>
      </c>
      <c r="J51" s="2">
        <v>2920</v>
      </c>
      <c r="K51" s="2">
        <v>3414</v>
      </c>
      <c r="L51" s="2">
        <v>3154</v>
      </c>
      <c r="M51" s="2">
        <v>3172</v>
      </c>
      <c r="O51" t="s">
        <v>45</v>
      </c>
      <c r="P51" s="2">
        <v>5074</v>
      </c>
      <c r="Q51" s="2">
        <v>5427</v>
      </c>
      <c r="R51" s="2">
        <v>5569</v>
      </c>
      <c r="S51" s="2">
        <v>5730</v>
      </c>
      <c r="T51" s="2">
        <v>5867</v>
      </c>
      <c r="Y51" t="s">
        <v>45</v>
      </c>
      <c r="Z51" s="2">
        <v>3995146</v>
      </c>
      <c r="AA51" s="2">
        <v>4111715</v>
      </c>
      <c r="AB51" s="2">
        <v>4225359</v>
      </c>
      <c r="AC51" s="2">
        <v>4337051</v>
      </c>
      <c r="AD51" s="2">
        <v>4447632</v>
      </c>
      <c r="AG51" t="str">
        <f t="shared" si="2"/>
        <v>Congo, Rep.</v>
      </c>
      <c r="AH51">
        <f t="shared" si="3"/>
        <v>2055857.5</v>
      </c>
      <c r="AI51">
        <f t="shared" si="4"/>
        <v>23531024271</v>
      </c>
      <c r="AJ51" s="2">
        <f t="shared" si="5"/>
        <v>4225359</v>
      </c>
      <c r="AM51" t="str">
        <f t="shared" si="0"/>
        <v>Congo, Rep.</v>
      </c>
      <c r="AN51" s="22">
        <f t="shared" si="6"/>
        <v>1997573</v>
      </c>
      <c r="AO51" s="23">
        <f t="shared" si="7"/>
        <v>2055857.5</v>
      </c>
      <c r="AP51">
        <f t="shared" si="8"/>
        <v>20271370804</v>
      </c>
      <c r="AQ51">
        <f t="shared" si="9"/>
        <v>22314277305</v>
      </c>
      <c r="AR51">
        <f t="shared" si="10"/>
        <v>23531024271</v>
      </c>
      <c r="AS51" s="22">
        <f t="shared" si="11"/>
        <v>9.8541584548679539E-5</v>
      </c>
      <c r="AT51" s="28">
        <f t="shared" si="12"/>
        <v>9.2131932927952829E-5</v>
      </c>
      <c r="AU51" s="29">
        <f t="shared" si="16"/>
        <v>0.93495485535286538</v>
      </c>
      <c r="AV51">
        <f t="shared" si="1"/>
        <v>9.8541584548679539E-5</v>
      </c>
      <c r="AW51">
        <f>AV51*$AU51</f>
        <v>9.2131932927952829E-5</v>
      </c>
      <c r="AX51">
        <f t="shared" si="13"/>
        <v>8.6139198024034029E-5</v>
      </c>
      <c r="AY51" s="40">
        <f t="shared" si="18"/>
        <v>2055857.5</v>
      </c>
      <c r="AZ51" s="41">
        <f t="shared" si="19"/>
        <v>2026943.5593880201</v>
      </c>
    </row>
    <row r="52" spans="3:52" x14ac:dyDescent="0.25">
      <c r="C52" t="s">
        <v>46</v>
      </c>
      <c r="D52">
        <v>1.7</v>
      </c>
      <c r="E52">
        <v>1.7</v>
      </c>
      <c r="H52" t="s">
        <v>46</v>
      </c>
      <c r="I52" s="2">
        <v>6386</v>
      </c>
      <c r="J52" s="2">
        <v>7773</v>
      </c>
      <c r="K52" s="2">
        <v>8704</v>
      </c>
      <c r="L52" s="2">
        <v>9443</v>
      </c>
      <c r="M52" s="2">
        <v>10185</v>
      </c>
      <c r="O52" t="s">
        <v>46</v>
      </c>
      <c r="P52" s="2">
        <v>11546</v>
      </c>
      <c r="Q52" s="2">
        <v>12085</v>
      </c>
      <c r="R52" s="2">
        <v>12694</v>
      </c>
      <c r="S52" s="2">
        <v>13388</v>
      </c>
      <c r="T52" s="2">
        <v>13872</v>
      </c>
      <c r="Y52" t="s">
        <v>46</v>
      </c>
      <c r="Z52" s="2">
        <v>4601424</v>
      </c>
      <c r="AA52" s="2">
        <v>4669685</v>
      </c>
      <c r="AB52" s="2">
        <v>4737680</v>
      </c>
      <c r="AC52" s="2">
        <v>4805295</v>
      </c>
      <c r="AD52" s="2">
        <v>4872166</v>
      </c>
      <c r="AG52" t="str">
        <f t="shared" si="2"/>
        <v>Costa Rica</v>
      </c>
      <c r="AH52">
        <f t="shared" si="3"/>
        <v>7938464.5</v>
      </c>
      <c r="AI52">
        <f t="shared" si="4"/>
        <v>60140109920</v>
      </c>
      <c r="AJ52" s="2">
        <f t="shared" si="5"/>
        <v>4737680</v>
      </c>
      <c r="AM52" t="str">
        <f t="shared" si="0"/>
        <v>Costa Rica</v>
      </c>
      <c r="AN52" s="22">
        <f t="shared" si="6"/>
        <v>7822420.7999999998</v>
      </c>
      <c r="AO52" s="23">
        <f t="shared" si="7"/>
        <v>7938464.5</v>
      </c>
      <c r="AP52">
        <f t="shared" si="8"/>
        <v>53128041504</v>
      </c>
      <c r="AQ52">
        <f t="shared" si="9"/>
        <v>56433143225</v>
      </c>
      <c r="AR52">
        <f t="shared" si="10"/>
        <v>60140109920</v>
      </c>
      <c r="AS52" s="22">
        <f t="shared" si="11"/>
        <v>1.472371384029101E-4</v>
      </c>
      <c r="AT52" s="28">
        <f t="shared" si="12"/>
        <v>1.4067025237898221E-4</v>
      </c>
      <c r="AU52" s="29">
        <f t="shared" si="16"/>
        <v>0.95539925527513447</v>
      </c>
      <c r="AV52">
        <f t="shared" si="1"/>
        <v>1.472371384029101E-4</v>
      </c>
      <c r="AW52">
        <f t="shared" si="14"/>
        <v>1.4067025237898221E-4</v>
      </c>
      <c r="AX52">
        <f t="shared" si="13"/>
        <v>1.3439625436224481E-4</v>
      </c>
      <c r="AY52" s="40">
        <f t="shared" si="18"/>
        <v>7938464.5</v>
      </c>
      <c r="AZ52" s="41">
        <f t="shared" si="19"/>
        <v>8082605.5101816822</v>
      </c>
    </row>
    <row r="53" spans="3:52" x14ac:dyDescent="0.25">
      <c r="C53" t="s">
        <v>47</v>
      </c>
      <c r="D53">
        <v>0.3</v>
      </c>
      <c r="E53">
        <v>0.3</v>
      </c>
      <c r="H53" t="s">
        <v>47</v>
      </c>
      <c r="I53" s="2">
        <v>1239</v>
      </c>
      <c r="J53" s="2">
        <v>1208</v>
      </c>
      <c r="K53" s="2">
        <v>1242</v>
      </c>
      <c r="L53" s="2">
        <v>1244</v>
      </c>
      <c r="M53" s="2">
        <v>1521</v>
      </c>
      <c r="O53" t="s">
        <v>47</v>
      </c>
      <c r="P53" s="2">
        <v>2659</v>
      </c>
      <c r="Q53" s="2">
        <v>2700</v>
      </c>
      <c r="R53" s="2">
        <v>2567</v>
      </c>
      <c r="S53" s="2">
        <v>2795</v>
      </c>
      <c r="T53" s="2">
        <v>3012</v>
      </c>
      <c r="Y53" t="s">
        <v>47</v>
      </c>
      <c r="Z53" s="2">
        <v>18601342</v>
      </c>
      <c r="AA53" s="2">
        <v>18976588</v>
      </c>
      <c r="AB53" s="2">
        <v>19389954</v>
      </c>
      <c r="AC53" s="2">
        <v>19839750</v>
      </c>
      <c r="AD53" s="2">
        <v>20316086</v>
      </c>
      <c r="AG53" t="str">
        <f t="shared" si="2"/>
        <v>Cote d'Ivoire</v>
      </c>
      <c r="AH53">
        <f t="shared" si="3"/>
        <v>5692976.3999999994</v>
      </c>
      <c r="AI53">
        <f t="shared" si="4"/>
        <v>49774011918</v>
      </c>
      <c r="AJ53" s="2">
        <f t="shared" si="5"/>
        <v>19389954</v>
      </c>
      <c r="AM53" t="str">
        <f t="shared" si="0"/>
        <v>Cote d'Ivoire</v>
      </c>
      <c r="AN53" s="22">
        <f t="shared" si="6"/>
        <v>5580402.5999999996</v>
      </c>
      <c r="AO53" s="23">
        <f t="shared" si="7"/>
        <v>5692976.3999999994</v>
      </c>
      <c r="AP53">
        <f t="shared" si="8"/>
        <v>49460968378</v>
      </c>
      <c r="AQ53">
        <f t="shared" si="9"/>
        <v>51236787600</v>
      </c>
      <c r="AR53">
        <f t="shared" si="10"/>
        <v>49774011918</v>
      </c>
      <c r="AS53" s="22">
        <f t="shared" si="11"/>
        <v>1.128243700639338E-4</v>
      </c>
      <c r="AT53" s="28">
        <f t="shared" si="12"/>
        <v>1.111111111111111E-4</v>
      </c>
      <c r="AU53" s="29">
        <f t="shared" si="16"/>
        <v>0.98481481481481481</v>
      </c>
      <c r="AV53">
        <f t="shared" si="1"/>
        <v>1.128243700639338E-4</v>
      </c>
      <c r="AW53">
        <f t="shared" si="14"/>
        <v>1.111111111111111E-4</v>
      </c>
      <c r="AX53">
        <f t="shared" si="13"/>
        <v>1.094238683127572E-4</v>
      </c>
      <c r="AY53" s="40">
        <f t="shared" si="18"/>
        <v>5692976.3999999994</v>
      </c>
      <c r="AZ53" s="41">
        <f t="shared" si="19"/>
        <v>5446464.9255128391</v>
      </c>
    </row>
    <row r="54" spans="3:52" x14ac:dyDescent="0.25">
      <c r="C54" t="s">
        <v>48</v>
      </c>
      <c r="D54">
        <v>4.9000000000000004</v>
      </c>
      <c r="E54">
        <v>4.7</v>
      </c>
      <c r="H54" t="s">
        <v>48</v>
      </c>
      <c r="I54" s="2">
        <v>14044</v>
      </c>
      <c r="J54" s="2">
        <v>13327</v>
      </c>
      <c r="K54" s="2">
        <v>14372</v>
      </c>
      <c r="L54" s="2">
        <v>13159</v>
      </c>
      <c r="M54" s="2">
        <v>13530</v>
      </c>
      <c r="O54" t="s">
        <v>48</v>
      </c>
      <c r="P54" s="2">
        <v>19337</v>
      </c>
      <c r="Q54" s="2">
        <v>18726</v>
      </c>
      <c r="R54" s="2">
        <v>20209</v>
      </c>
      <c r="S54" s="2">
        <v>20444</v>
      </c>
      <c r="T54" s="2">
        <v>20904</v>
      </c>
      <c r="Y54" t="s">
        <v>48</v>
      </c>
      <c r="Z54" s="2">
        <v>4429078</v>
      </c>
      <c r="AA54" s="2">
        <v>4417781</v>
      </c>
      <c r="AB54" s="2">
        <v>4280622</v>
      </c>
      <c r="AC54" s="2">
        <v>4267558</v>
      </c>
      <c r="AD54" s="2">
        <v>4252700</v>
      </c>
      <c r="AG54" t="str">
        <f t="shared" si="2"/>
        <v>Croatia</v>
      </c>
      <c r="AH54">
        <f t="shared" si="3"/>
        <v>20763570.699999999</v>
      </c>
      <c r="AI54">
        <f t="shared" si="4"/>
        <v>86507089998</v>
      </c>
      <c r="AJ54" s="2">
        <f t="shared" si="5"/>
        <v>4280622</v>
      </c>
      <c r="AM54" t="str">
        <f t="shared" si="0"/>
        <v>Croatia</v>
      </c>
      <c r="AN54" s="22">
        <f t="shared" si="6"/>
        <v>21702482.200000003</v>
      </c>
      <c r="AO54" s="23">
        <f t="shared" si="7"/>
        <v>20763570.699999999</v>
      </c>
      <c r="AP54">
        <f t="shared" si="8"/>
        <v>85645081286</v>
      </c>
      <c r="AQ54">
        <f t="shared" si="9"/>
        <v>82727367006</v>
      </c>
      <c r="AR54">
        <f t="shared" si="10"/>
        <v>86507089998</v>
      </c>
      <c r="AS54" s="22">
        <f t="shared" si="11"/>
        <v>2.534002172001862E-4</v>
      </c>
      <c r="AT54" s="28">
        <f t="shared" si="12"/>
        <v>2.509879312186265E-4</v>
      </c>
      <c r="AU54" s="29">
        <f t="shared" si="16"/>
        <v>0.99048033183154693</v>
      </c>
      <c r="AV54">
        <f t="shared" si="1"/>
        <v>2.534002172001862E-4</v>
      </c>
      <c r="AW54">
        <f t="shared" si="14"/>
        <v>2.509879312186265E-4</v>
      </c>
      <c r="AX54">
        <f t="shared" si="13"/>
        <v>2.4859860939913868E-4</v>
      </c>
      <c r="AY54" s="40">
        <f t="shared" si="18"/>
        <v>20763570.699999999</v>
      </c>
      <c r="AZ54" s="41">
        <f t="shared" si="19"/>
        <v>21505542.27666894</v>
      </c>
    </row>
    <row r="55" spans="3:52" x14ac:dyDescent="0.25">
      <c r="C55" t="s">
        <v>49</v>
      </c>
      <c r="D55">
        <v>2.6</v>
      </c>
      <c r="E55">
        <v>3.4</v>
      </c>
      <c r="H55" t="s">
        <v>49</v>
      </c>
      <c r="I55" s="2">
        <v>5499</v>
      </c>
      <c r="J55" s="2">
        <v>5702</v>
      </c>
      <c r="K55" s="2">
        <v>6051</v>
      </c>
      <c r="O55" t="s">
        <v>49</v>
      </c>
      <c r="P55" s="2">
        <v>17300</v>
      </c>
      <c r="Q55" s="2">
        <v>17939</v>
      </c>
      <c r="R55" s="2">
        <v>18796</v>
      </c>
      <c r="Y55" t="s">
        <v>49</v>
      </c>
      <c r="Z55" s="2">
        <v>11288826</v>
      </c>
      <c r="AA55" s="2">
        <v>11281768</v>
      </c>
      <c r="AB55" s="2">
        <v>11276053</v>
      </c>
      <c r="AC55" s="2">
        <v>11270957</v>
      </c>
      <c r="AD55" s="2">
        <v>11265629</v>
      </c>
      <c r="AG55" t="str">
        <f t="shared" si="2"/>
        <v>Cuba</v>
      </c>
      <c r="AH55">
        <f t="shared" si="3"/>
        <v>38358011.199999996</v>
      </c>
      <c r="AI55">
        <f t="shared" si="4"/>
        <v>211944692188</v>
      </c>
      <c r="AJ55" s="2">
        <f t="shared" si="5"/>
        <v>11276053</v>
      </c>
      <c r="AM55" t="str">
        <f t="shared" si="0"/>
        <v>Cuba</v>
      </c>
      <c r="AN55" s="22">
        <f t="shared" si="6"/>
        <v>29350947.600000001</v>
      </c>
      <c r="AO55" s="23">
        <f t="shared" si="7"/>
        <v>38358011.199999996</v>
      </c>
      <c r="AP55">
        <f t="shared" si="8"/>
        <v>195296689800</v>
      </c>
      <c r="AQ55">
        <f t="shared" si="9"/>
        <v>202383636152</v>
      </c>
      <c r="AR55">
        <f t="shared" si="10"/>
        <v>211944692188</v>
      </c>
      <c r="AS55" s="22">
        <f t="shared" si="11"/>
        <v>1.5028901734104048E-4</v>
      </c>
      <c r="AT55" s="28">
        <f t="shared" si="12"/>
        <v>1.8953118902948881E-4</v>
      </c>
      <c r="AU55" s="29">
        <f t="shared" si="16"/>
        <v>1.2611113731577523</v>
      </c>
      <c r="AV55">
        <f t="shared" si="1"/>
        <v>1.5028901734104048E-4</v>
      </c>
      <c r="AW55">
        <f t="shared" si="14"/>
        <v>1.8953118902948881E-4</v>
      </c>
      <c r="AX55">
        <f t="shared" si="13"/>
        <v>2.3901993805320015E-4</v>
      </c>
      <c r="AY55" s="40">
        <f t="shared" si="18"/>
        <v>38358011.199999996</v>
      </c>
      <c r="AZ55" s="41">
        <f t="shared" si="19"/>
        <v>50659007.197480336</v>
      </c>
    </row>
    <row r="56" spans="3:52" x14ac:dyDescent="0.25">
      <c r="C56" t="s">
        <v>50</v>
      </c>
      <c r="H56" t="s">
        <v>50</v>
      </c>
      <c r="O56" t="s">
        <v>50</v>
      </c>
      <c r="Y56" t="s">
        <v>50</v>
      </c>
      <c r="Z56" s="2">
        <v>145890</v>
      </c>
      <c r="AA56" s="2">
        <v>149311</v>
      </c>
      <c r="AB56" s="2">
        <v>150612</v>
      </c>
      <c r="AC56" s="2">
        <v>152056</v>
      </c>
      <c r="AD56" s="2">
        <v>153500</v>
      </c>
      <c r="AG56" t="str">
        <f t="shared" si="2"/>
        <v>Curacao</v>
      </c>
      <c r="AH56">
        <f t="shared" si="3"/>
        <v>0</v>
      </c>
      <c r="AI56">
        <f t="shared" si="4"/>
        <v>0</v>
      </c>
      <c r="AJ56" s="2">
        <f t="shared" si="5"/>
        <v>150612</v>
      </c>
      <c r="AM56" t="str">
        <f t="shared" si="0"/>
        <v>Curacao</v>
      </c>
      <c r="AN56" s="22">
        <f t="shared" si="6"/>
        <v>0</v>
      </c>
      <c r="AO56" s="23">
        <f t="shared" si="7"/>
        <v>0</v>
      </c>
      <c r="AP56">
        <f t="shared" si="8"/>
        <v>0</v>
      </c>
      <c r="AQ56">
        <f t="shared" si="9"/>
        <v>0</v>
      </c>
      <c r="AR56">
        <f t="shared" si="10"/>
        <v>0</v>
      </c>
      <c r="AS56" s="22" t="e">
        <f t="shared" si="11"/>
        <v>#DIV/0!</v>
      </c>
      <c r="AT56" s="28" t="e">
        <f t="shared" si="12"/>
        <v>#DIV/0!</v>
      </c>
      <c r="AU56" s="29" t="e">
        <f t="shared" si="16"/>
        <v>#DIV/0!</v>
      </c>
      <c r="AV56" t="e">
        <f t="shared" si="1"/>
        <v>#DIV/0!</v>
      </c>
      <c r="AW56" t="e">
        <f t="shared" si="14"/>
        <v>#DIV/0!</v>
      </c>
      <c r="AX56" t="e">
        <f t="shared" si="13"/>
        <v>#DIV/0!</v>
      </c>
      <c r="AY56" s="40" t="e">
        <f t="shared" si="18"/>
        <v>#DIV/0!</v>
      </c>
      <c r="AZ56" s="41" t="e">
        <f t="shared" si="19"/>
        <v>#DIV/0!</v>
      </c>
    </row>
    <row r="57" spans="3:52" x14ac:dyDescent="0.25">
      <c r="C57" t="s">
        <v>51</v>
      </c>
      <c r="D57">
        <v>7.5</v>
      </c>
      <c r="E57">
        <v>7</v>
      </c>
      <c r="H57" t="s">
        <v>51</v>
      </c>
      <c r="I57" s="2">
        <v>29428</v>
      </c>
      <c r="J57" s="2">
        <v>27889</v>
      </c>
      <c r="K57" s="2">
        <v>29207</v>
      </c>
      <c r="L57" s="2">
        <v>26352</v>
      </c>
      <c r="O57" t="s">
        <v>51</v>
      </c>
      <c r="P57" s="2">
        <v>31798</v>
      </c>
      <c r="Q57" s="2">
        <v>31093</v>
      </c>
      <c r="R57" s="2">
        <v>31227</v>
      </c>
      <c r="S57" s="2">
        <v>30489</v>
      </c>
      <c r="Y57" t="s">
        <v>51</v>
      </c>
      <c r="Z57" s="2">
        <v>1090553</v>
      </c>
      <c r="AA57" s="2">
        <v>1103685</v>
      </c>
      <c r="AB57" s="2">
        <v>1116513</v>
      </c>
      <c r="AC57" s="2">
        <v>1128994</v>
      </c>
      <c r="AD57" s="2">
        <v>1141166</v>
      </c>
      <c r="AG57" t="str">
        <f t="shared" si="2"/>
        <v>Cyprus</v>
      </c>
      <c r="AH57">
        <f t="shared" si="3"/>
        <v>7725795</v>
      </c>
      <c r="AI57">
        <f t="shared" si="4"/>
        <v>34865351451</v>
      </c>
      <c r="AJ57" s="2">
        <f t="shared" si="5"/>
        <v>1116513</v>
      </c>
      <c r="AM57" t="str">
        <f t="shared" si="0"/>
        <v>Cyprus</v>
      </c>
      <c r="AN57" s="22">
        <f t="shared" si="6"/>
        <v>8179147.5</v>
      </c>
      <c r="AO57" s="23">
        <f t="shared" si="7"/>
        <v>7725795</v>
      </c>
      <c r="AP57">
        <f t="shared" si="8"/>
        <v>34677404294</v>
      </c>
      <c r="AQ57">
        <f t="shared" si="9"/>
        <v>34316877705</v>
      </c>
      <c r="AR57">
        <f t="shared" si="10"/>
        <v>34865351451</v>
      </c>
      <c r="AS57" s="22">
        <f t="shared" si="11"/>
        <v>2.3586389081074283E-4</v>
      </c>
      <c r="AT57" s="28">
        <f t="shared" si="12"/>
        <v>2.2513105843759046E-4</v>
      </c>
      <c r="AU57" s="29">
        <f t="shared" si="16"/>
        <v>0.95449565282646676</v>
      </c>
      <c r="AV57">
        <f t="shared" si="1"/>
        <v>2.3586389081074283E-4</v>
      </c>
      <c r="AW57">
        <f t="shared" si="14"/>
        <v>2.2513105843759046E-4</v>
      </c>
      <c r="AX57">
        <f t="shared" si="13"/>
        <v>2.1488661659490135E-4</v>
      </c>
      <c r="AY57" s="40">
        <f t="shared" si="18"/>
        <v>7725795</v>
      </c>
      <c r="AZ57" s="41">
        <f t="shared" si="19"/>
        <v>7492097.4096975243</v>
      </c>
    </row>
    <row r="58" spans="3:52" x14ac:dyDescent="0.25">
      <c r="C58" t="s">
        <v>52</v>
      </c>
      <c r="D58">
        <v>10.4</v>
      </c>
      <c r="E58">
        <v>10.7</v>
      </c>
      <c r="H58" t="s">
        <v>52</v>
      </c>
      <c r="I58" s="2">
        <v>18881</v>
      </c>
      <c r="J58" s="2">
        <v>18950</v>
      </c>
      <c r="K58" s="2">
        <v>20585</v>
      </c>
      <c r="L58" s="2">
        <v>18690</v>
      </c>
      <c r="M58" s="2">
        <v>18861</v>
      </c>
      <c r="O58" t="s">
        <v>52</v>
      </c>
      <c r="P58" s="2">
        <v>25993</v>
      </c>
      <c r="Q58" s="2">
        <v>25940</v>
      </c>
      <c r="R58" s="2">
        <v>27047</v>
      </c>
      <c r="S58" s="2">
        <v>26981</v>
      </c>
      <c r="T58" s="2">
        <v>27344</v>
      </c>
      <c r="Y58" t="s">
        <v>52</v>
      </c>
      <c r="Z58" s="2">
        <v>10443936</v>
      </c>
      <c r="AA58" s="2">
        <v>10474410</v>
      </c>
      <c r="AB58" s="2">
        <v>10496088</v>
      </c>
      <c r="AC58" s="2">
        <v>10510785</v>
      </c>
      <c r="AD58" s="2">
        <v>10521468</v>
      </c>
      <c r="AG58" t="str">
        <f t="shared" si="2"/>
        <v>Czech Republic</v>
      </c>
      <c r="AH58">
        <f t="shared" si="3"/>
        <v>112076187</v>
      </c>
      <c r="AI58">
        <f t="shared" si="4"/>
        <v>283887692136</v>
      </c>
      <c r="AJ58" s="2">
        <f t="shared" si="5"/>
        <v>10496088</v>
      </c>
      <c r="AM58" t="str">
        <f t="shared" si="0"/>
        <v>Czech Republic</v>
      </c>
      <c r="AN58" s="22">
        <f t="shared" si="6"/>
        <v>108616934.40000001</v>
      </c>
      <c r="AO58" s="23">
        <f t="shared" si="7"/>
        <v>112076187</v>
      </c>
      <c r="AP58">
        <f t="shared" si="8"/>
        <v>271469228448</v>
      </c>
      <c r="AQ58">
        <f t="shared" si="9"/>
        <v>271706195400</v>
      </c>
      <c r="AR58">
        <f t="shared" si="10"/>
        <v>283887692136</v>
      </c>
      <c r="AS58" s="22">
        <f t="shared" si="11"/>
        <v>4.0010772130958337E-4</v>
      </c>
      <c r="AT58" s="28">
        <f t="shared" si="12"/>
        <v>4.1249036237471086E-4</v>
      </c>
      <c r="AU58" s="29">
        <f t="shared" si="16"/>
        <v>1.030948268192871</v>
      </c>
      <c r="AV58">
        <f t="shared" si="1"/>
        <v>4.0010772130958337E-4</v>
      </c>
      <c r="AW58">
        <f t="shared" si="14"/>
        <v>4.1249036237471086E-4</v>
      </c>
      <c r="AX58">
        <f t="shared" si="13"/>
        <v>4.2525622473645795E-4</v>
      </c>
      <c r="AY58" s="40">
        <f t="shared" si="18"/>
        <v>112076187</v>
      </c>
      <c r="AZ58" s="41">
        <f t="shared" si="19"/>
        <v>120725008.20690121</v>
      </c>
    </row>
    <row r="59" spans="3:52" x14ac:dyDescent="0.25">
      <c r="C59" t="s">
        <v>53</v>
      </c>
      <c r="D59">
        <v>8.1</v>
      </c>
      <c r="E59">
        <v>8.3000000000000007</v>
      </c>
      <c r="H59" t="s">
        <v>53</v>
      </c>
      <c r="I59" s="2">
        <v>56227</v>
      </c>
      <c r="J59" s="2">
        <v>56411</v>
      </c>
      <c r="K59" s="2">
        <v>59912</v>
      </c>
      <c r="L59" s="2">
        <v>56364</v>
      </c>
      <c r="M59" s="2">
        <v>58930</v>
      </c>
      <c r="O59" t="s">
        <v>53</v>
      </c>
      <c r="P59" s="2">
        <v>38627</v>
      </c>
      <c r="Q59" s="2">
        <v>40914</v>
      </c>
      <c r="R59" s="2">
        <v>41831</v>
      </c>
      <c r="S59" s="2">
        <v>41934</v>
      </c>
      <c r="T59" s="2">
        <v>42790</v>
      </c>
      <c r="Y59" t="s">
        <v>53</v>
      </c>
      <c r="Z59" s="2">
        <v>5523095</v>
      </c>
      <c r="AA59" s="2">
        <v>5547683</v>
      </c>
      <c r="AB59" s="2">
        <v>5570572</v>
      </c>
      <c r="AC59" s="2">
        <v>5591572</v>
      </c>
      <c r="AD59" s="2">
        <v>5613706</v>
      </c>
      <c r="AG59" t="str">
        <f t="shared" si="2"/>
        <v>Denmark</v>
      </c>
      <c r="AH59">
        <f t="shared" si="3"/>
        <v>46045768.900000006</v>
      </c>
      <c r="AI59">
        <f t="shared" si="4"/>
        <v>233022597332</v>
      </c>
      <c r="AJ59" s="2">
        <f t="shared" si="5"/>
        <v>5570572</v>
      </c>
      <c r="AM59" t="str">
        <f t="shared" si="0"/>
        <v>Denmark</v>
      </c>
      <c r="AN59" s="22">
        <f t="shared" si="6"/>
        <v>44737069.5</v>
      </c>
      <c r="AO59" s="23">
        <f t="shared" si="7"/>
        <v>46045768.900000006</v>
      </c>
      <c r="AP59">
        <f t="shared" si="8"/>
        <v>213340590565</v>
      </c>
      <c r="AQ59">
        <f t="shared" si="9"/>
        <v>226977902262</v>
      </c>
      <c r="AR59">
        <f t="shared" si="10"/>
        <v>233022597332</v>
      </c>
      <c r="AS59" s="22">
        <f t="shared" si="11"/>
        <v>2.0969787972143836E-4</v>
      </c>
      <c r="AT59" s="28">
        <f t="shared" si="12"/>
        <v>2.0286454514347171E-4</v>
      </c>
      <c r="AU59" s="29">
        <f t="shared" si="16"/>
        <v>0.96741343027862736</v>
      </c>
      <c r="AV59">
        <f t="shared" si="1"/>
        <v>2.0969787972143836E-4</v>
      </c>
      <c r="AW59">
        <f t="shared" si="14"/>
        <v>2.0286454514347171E-4</v>
      </c>
      <c r="AX59">
        <f t="shared" si="13"/>
        <v>1.9625388549915942E-4</v>
      </c>
      <c r="AY59" s="40">
        <f t="shared" si="18"/>
        <v>46045768.900000006</v>
      </c>
      <c r="AZ59" s="41">
        <f t="shared" si="19"/>
        <v>45731590.135511063</v>
      </c>
    </row>
    <row r="60" spans="3:52" x14ac:dyDescent="0.25">
      <c r="C60" t="s">
        <v>54</v>
      </c>
      <c r="D60">
        <v>0.6</v>
      </c>
      <c r="E60">
        <v>0.6</v>
      </c>
      <c r="H60" t="s">
        <v>54</v>
      </c>
      <c r="I60" s="2">
        <v>1459</v>
      </c>
      <c r="J60" s="2">
        <v>1353</v>
      </c>
      <c r="K60" s="2">
        <v>1464</v>
      </c>
      <c r="L60" s="2">
        <v>1575</v>
      </c>
      <c r="M60" s="2">
        <v>1668</v>
      </c>
      <c r="O60" t="s">
        <v>54</v>
      </c>
      <c r="P60" s="2">
        <v>2509</v>
      </c>
      <c r="Q60" s="2">
        <v>2614</v>
      </c>
      <c r="R60" s="2">
        <v>2767</v>
      </c>
      <c r="S60" s="2">
        <v>2856</v>
      </c>
      <c r="T60" s="2">
        <v>2998</v>
      </c>
      <c r="Y60" t="s">
        <v>54</v>
      </c>
      <c r="Z60" s="2">
        <v>821865</v>
      </c>
      <c r="AA60" s="2">
        <v>834036</v>
      </c>
      <c r="AB60" s="2">
        <v>846646</v>
      </c>
      <c r="AC60" s="2">
        <v>859652</v>
      </c>
      <c r="AD60" s="2">
        <v>872932</v>
      </c>
      <c r="AG60" t="str">
        <f t="shared" si="2"/>
        <v>Djibouti</v>
      </c>
      <c r="AH60">
        <f t="shared" si="3"/>
        <v>500421.6</v>
      </c>
      <c r="AI60">
        <f t="shared" si="4"/>
        <v>2342669482</v>
      </c>
      <c r="AJ60" s="2">
        <f t="shared" si="5"/>
        <v>846646</v>
      </c>
      <c r="AM60" t="str">
        <f t="shared" si="0"/>
        <v>Djibouti</v>
      </c>
      <c r="AN60" s="22">
        <f t="shared" si="6"/>
        <v>493119</v>
      </c>
      <c r="AO60" s="23">
        <f t="shared" si="7"/>
        <v>500421.6</v>
      </c>
      <c r="AP60">
        <f t="shared" si="8"/>
        <v>2062059285</v>
      </c>
      <c r="AQ60">
        <f t="shared" si="9"/>
        <v>2180170104</v>
      </c>
      <c r="AR60">
        <f t="shared" si="10"/>
        <v>2342669482</v>
      </c>
      <c r="AS60" s="22">
        <f t="shared" si="11"/>
        <v>2.3913909924272618E-4</v>
      </c>
      <c r="AT60" s="28">
        <f t="shared" si="12"/>
        <v>2.2953328232593726E-4</v>
      </c>
      <c r="AU60" s="29">
        <f t="shared" si="16"/>
        <v>0.95983167559296101</v>
      </c>
      <c r="AV60">
        <f t="shared" si="1"/>
        <v>2.3913909924272618E-4</v>
      </c>
      <c r="AW60">
        <f t="shared" si="14"/>
        <v>2.2953328232593726E-4</v>
      </c>
      <c r="AX60">
        <f t="shared" si="13"/>
        <v>2.2031331497925655E-4</v>
      </c>
      <c r="AY60" s="40">
        <f t="shared" si="18"/>
        <v>500421.6</v>
      </c>
      <c r="AZ60" s="41">
        <f t="shared" si="19"/>
        <v>516121.27948015777</v>
      </c>
    </row>
    <row r="61" spans="3:52" x14ac:dyDescent="0.25">
      <c r="C61" t="s">
        <v>55</v>
      </c>
      <c r="D61">
        <v>1.8</v>
      </c>
      <c r="E61">
        <v>1.9</v>
      </c>
      <c r="H61" t="s">
        <v>55</v>
      </c>
      <c r="I61" s="2">
        <v>6797</v>
      </c>
      <c r="J61" s="2">
        <v>6677</v>
      </c>
      <c r="K61" s="2">
        <v>6883</v>
      </c>
      <c r="L61" s="2">
        <v>6913</v>
      </c>
      <c r="M61" s="2">
        <v>7011</v>
      </c>
      <c r="O61" t="s">
        <v>55</v>
      </c>
      <c r="P61" s="2">
        <v>9592</v>
      </c>
      <c r="Q61" s="2">
        <v>9801</v>
      </c>
      <c r="R61" s="2">
        <v>9986</v>
      </c>
      <c r="S61" s="2">
        <v>10001</v>
      </c>
      <c r="T61" s="2">
        <v>10030</v>
      </c>
      <c r="Y61" t="s">
        <v>55</v>
      </c>
      <c r="Z61" s="2">
        <v>70996</v>
      </c>
      <c r="AA61" s="2">
        <v>71167</v>
      </c>
      <c r="AB61" s="2">
        <v>71401</v>
      </c>
      <c r="AC61" s="2">
        <v>71684</v>
      </c>
      <c r="AD61" s="2">
        <v>72003</v>
      </c>
      <c r="AG61" t="str">
        <f t="shared" si="2"/>
        <v>Dominica</v>
      </c>
      <c r="AH61">
        <f t="shared" si="3"/>
        <v>135217.29999999999</v>
      </c>
      <c r="AI61">
        <f t="shared" si="4"/>
        <v>713010386</v>
      </c>
      <c r="AJ61" s="2">
        <f t="shared" si="5"/>
        <v>71401</v>
      </c>
      <c r="AM61" t="str">
        <f t="shared" si="0"/>
        <v>Dominica</v>
      </c>
      <c r="AN61" s="22">
        <f t="shared" si="6"/>
        <v>127792.8</v>
      </c>
      <c r="AO61" s="23">
        <f t="shared" si="7"/>
        <v>135217.29999999999</v>
      </c>
      <c r="AP61">
        <f t="shared" si="8"/>
        <v>680993632</v>
      </c>
      <c r="AQ61">
        <f t="shared" si="9"/>
        <v>697507767</v>
      </c>
      <c r="AR61">
        <f t="shared" si="10"/>
        <v>713010386</v>
      </c>
      <c r="AS61" s="22">
        <f t="shared" si="11"/>
        <v>1.8765638031693077E-4</v>
      </c>
      <c r="AT61" s="28">
        <f t="shared" si="12"/>
        <v>1.9385776961534535E-4</v>
      </c>
      <c r="AU61" s="29">
        <f t="shared" si="16"/>
        <v>1.0330465145279959</v>
      </c>
      <c r="AV61">
        <f t="shared" si="1"/>
        <v>1.8765638031693077E-4</v>
      </c>
      <c r="AW61">
        <f t="shared" si="14"/>
        <v>1.9385776961534535E-4</v>
      </c>
      <c r="AX61">
        <f t="shared" si="13"/>
        <v>2.0026409321530374E-4</v>
      </c>
      <c r="AY61" s="40">
        <f t="shared" si="18"/>
        <v>135217.29999999999</v>
      </c>
      <c r="AZ61" s="41">
        <f t="shared" si="19"/>
        <v>142790.3784053837</v>
      </c>
    </row>
    <row r="62" spans="3:52" x14ac:dyDescent="0.25">
      <c r="C62" t="s">
        <v>56</v>
      </c>
      <c r="D62">
        <v>2.1</v>
      </c>
      <c r="E62">
        <v>2.1</v>
      </c>
      <c r="H62" t="s">
        <v>56</v>
      </c>
      <c r="I62" s="2">
        <v>4703</v>
      </c>
      <c r="J62" s="2">
        <v>5089</v>
      </c>
      <c r="K62" s="2">
        <v>5463</v>
      </c>
      <c r="L62" s="2">
        <v>5733</v>
      </c>
      <c r="M62" s="2">
        <v>5826</v>
      </c>
      <c r="O62" t="s">
        <v>56</v>
      </c>
      <c r="P62" s="2">
        <v>9489</v>
      </c>
      <c r="Q62" s="2">
        <v>10211</v>
      </c>
      <c r="R62" s="2">
        <v>10738</v>
      </c>
      <c r="S62" s="2">
        <v>11208</v>
      </c>
      <c r="T62" s="2">
        <v>11696</v>
      </c>
      <c r="Y62" t="s">
        <v>56</v>
      </c>
      <c r="Z62" s="2">
        <v>9884265</v>
      </c>
      <c r="AA62" s="2">
        <v>10016797</v>
      </c>
      <c r="AB62" s="2">
        <v>10147598</v>
      </c>
      <c r="AC62" s="2">
        <v>10276621</v>
      </c>
      <c r="AD62" s="2">
        <v>10403761</v>
      </c>
      <c r="AG62" t="str">
        <f t="shared" si="2"/>
        <v>Dominican Republic</v>
      </c>
      <c r="AH62">
        <f t="shared" si="3"/>
        <v>21035273.699999999</v>
      </c>
      <c r="AI62">
        <f t="shared" si="4"/>
        <v>108964907324</v>
      </c>
      <c r="AJ62" s="2">
        <f t="shared" si="5"/>
        <v>10147598</v>
      </c>
      <c r="AM62" t="str">
        <f t="shared" si="0"/>
        <v>Dominican Republic</v>
      </c>
      <c r="AN62" s="22">
        <f t="shared" si="6"/>
        <v>20756956.5</v>
      </c>
      <c r="AO62" s="23">
        <f t="shared" si="7"/>
        <v>21035273.699999999</v>
      </c>
      <c r="AP62">
        <f t="shared" si="8"/>
        <v>93791790585</v>
      </c>
      <c r="AQ62">
        <f t="shared" si="9"/>
        <v>102281514167</v>
      </c>
      <c r="AR62">
        <f t="shared" si="10"/>
        <v>108964907324</v>
      </c>
      <c r="AS62" s="22">
        <f t="shared" si="11"/>
        <v>2.213088839709137E-4</v>
      </c>
      <c r="AT62" s="28">
        <f t="shared" si="12"/>
        <v>2.0566056213886983E-4</v>
      </c>
      <c r="AU62" s="29">
        <f t="shared" si="16"/>
        <v>0.92929194006463611</v>
      </c>
      <c r="AV62">
        <f t="shared" si="1"/>
        <v>2.213088839709137E-4</v>
      </c>
      <c r="AW62">
        <f t="shared" si="14"/>
        <v>2.0566056213886983E-4</v>
      </c>
      <c r="AX62">
        <f t="shared" si="13"/>
        <v>1.9111870278481398E-4</v>
      </c>
      <c r="AY62" s="40">
        <f t="shared" si="18"/>
        <v>21035273.699999999</v>
      </c>
      <c r="AZ62" s="41">
        <f t="shared" si="19"/>
        <v>20825231.736830357</v>
      </c>
    </row>
    <row r="63" spans="3:52" x14ac:dyDescent="0.25">
      <c r="C63" t="s">
        <v>57</v>
      </c>
      <c r="D63">
        <v>2.1</v>
      </c>
      <c r="E63">
        <v>2.2000000000000002</v>
      </c>
      <c r="H63" t="s">
        <v>57</v>
      </c>
      <c r="I63" s="2">
        <v>4237</v>
      </c>
      <c r="J63" s="2">
        <v>4501</v>
      </c>
      <c r="K63" s="2">
        <v>5035</v>
      </c>
      <c r="L63" s="2">
        <v>5425</v>
      </c>
      <c r="M63" s="2">
        <v>5720</v>
      </c>
      <c r="O63" t="s">
        <v>57</v>
      </c>
      <c r="P63" s="2">
        <v>8630</v>
      </c>
      <c r="Q63" s="2">
        <v>8846</v>
      </c>
      <c r="R63" s="2">
        <v>9569</v>
      </c>
      <c r="S63" s="2">
        <v>10073</v>
      </c>
      <c r="T63" s="2">
        <v>10469</v>
      </c>
      <c r="Y63" t="s">
        <v>57</v>
      </c>
      <c r="Z63" s="2">
        <v>14756424</v>
      </c>
      <c r="AA63" s="2">
        <v>15001072</v>
      </c>
      <c r="AB63" s="2">
        <v>15246481</v>
      </c>
      <c r="AC63" s="2">
        <v>15492264</v>
      </c>
      <c r="AD63" s="2">
        <v>15737878</v>
      </c>
      <c r="AG63" t="str">
        <f t="shared" si="2"/>
        <v>Ecuador</v>
      </c>
      <c r="AH63">
        <f t="shared" si="3"/>
        <v>33002358.400000002</v>
      </c>
      <c r="AI63">
        <f t="shared" si="4"/>
        <v>145893576689</v>
      </c>
      <c r="AJ63" s="2">
        <f t="shared" si="5"/>
        <v>15246481</v>
      </c>
      <c r="AM63" t="str">
        <f t="shared" si="0"/>
        <v>Ecuador</v>
      </c>
      <c r="AN63" s="22">
        <f t="shared" si="6"/>
        <v>30988490.400000002</v>
      </c>
      <c r="AO63" s="23">
        <f t="shared" si="7"/>
        <v>33002358.400000002</v>
      </c>
      <c r="AP63">
        <f t="shared" si="8"/>
        <v>127347939120</v>
      </c>
      <c r="AQ63">
        <f t="shared" si="9"/>
        <v>132699482912</v>
      </c>
      <c r="AR63">
        <f t="shared" si="10"/>
        <v>145893576689</v>
      </c>
      <c r="AS63" s="22">
        <f t="shared" si="11"/>
        <v>2.4333719582850523E-4</v>
      </c>
      <c r="AT63" s="28">
        <f t="shared" si="12"/>
        <v>2.4869997739091116E-4</v>
      </c>
      <c r="AU63" s="29">
        <f t="shared" si="16"/>
        <v>1.0220384785159824</v>
      </c>
      <c r="AV63">
        <f t="shared" si="1"/>
        <v>2.4333719582850523E-4</v>
      </c>
      <c r="AW63">
        <f t="shared" si="14"/>
        <v>2.4869997739091116E-4</v>
      </c>
      <c r="AX63">
        <f t="shared" si="13"/>
        <v>2.5418094649956607E-4</v>
      </c>
      <c r="AY63" s="40">
        <f t="shared" si="18"/>
        <v>33002358.400000002</v>
      </c>
      <c r="AZ63" s="41">
        <f t="shared" si="19"/>
        <v>37083367.411017045</v>
      </c>
    </row>
    <row r="64" spans="3:52" x14ac:dyDescent="0.25">
      <c r="C64" t="s">
        <v>58</v>
      </c>
      <c r="D64">
        <v>2.6</v>
      </c>
      <c r="E64">
        <v>2.6</v>
      </c>
      <c r="H64" t="s">
        <v>58</v>
      </c>
      <c r="I64" s="2">
        <v>2462</v>
      </c>
      <c r="J64" s="2">
        <v>2804</v>
      </c>
      <c r="K64" s="2">
        <v>2973</v>
      </c>
      <c r="L64" s="2">
        <v>3256</v>
      </c>
      <c r="M64" s="2">
        <v>3314</v>
      </c>
      <c r="O64" t="s">
        <v>58</v>
      </c>
      <c r="P64" s="2">
        <v>9954</v>
      </c>
      <c r="Q64" s="2">
        <v>10416</v>
      </c>
      <c r="R64" s="2">
        <v>10629</v>
      </c>
      <c r="S64" s="2">
        <v>10872</v>
      </c>
      <c r="T64" s="2">
        <v>11085</v>
      </c>
      <c r="Y64" t="s">
        <v>58</v>
      </c>
      <c r="Z64" s="2">
        <v>76775023</v>
      </c>
      <c r="AA64" s="2">
        <v>78075705</v>
      </c>
      <c r="AB64" s="2">
        <v>79392466</v>
      </c>
      <c r="AC64" s="2">
        <v>80721874</v>
      </c>
      <c r="AD64" s="2">
        <v>82056378</v>
      </c>
      <c r="AG64" t="str">
        <f t="shared" si="2"/>
        <v>Egypt, Arab Rep.</v>
      </c>
      <c r="AH64">
        <f t="shared" si="3"/>
        <v>202996833</v>
      </c>
      <c r="AI64">
        <f t="shared" si="4"/>
        <v>843862521114</v>
      </c>
      <c r="AJ64" s="2">
        <f t="shared" si="5"/>
        <v>79392466</v>
      </c>
      <c r="AM64" t="str">
        <f t="shared" si="0"/>
        <v>Egypt, Arab Rep.</v>
      </c>
      <c r="AN64" s="22">
        <f t="shared" si="6"/>
        <v>199615059.80000001</v>
      </c>
      <c r="AO64" s="23">
        <f t="shared" si="7"/>
        <v>202996833</v>
      </c>
      <c r="AP64">
        <f t="shared" si="8"/>
        <v>764218578942</v>
      </c>
      <c r="AQ64">
        <f t="shared" si="9"/>
        <v>813236543280</v>
      </c>
      <c r="AR64">
        <f t="shared" si="10"/>
        <v>843862521114</v>
      </c>
      <c r="AS64" s="22">
        <f t="shared" si="11"/>
        <v>2.6120152702431185E-4</v>
      </c>
      <c r="AT64" s="28">
        <f t="shared" si="12"/>
        <v>2.4961597542242704E-4</v>
      </c>
      <c r="AU64" s="29">
        <f t="shared" si="16"/>
        <v>0.95564516129032251</v>
      </c>
      <c r="AV64">
        <f t="shared" si="1"/>
        <v>2.6120152702431185E-4</v>
      </c>
      <c r="AW64">
        <f t="shared" si="14"/>
        <v>2.4961597542242704E-4</v>
      </c>
      <c r="AX64">
        <f t="shared" si="13"/>
        <v>2.3854429909320646E-4</v>
      </c>
      <c r="AY64" s="40">
        <f t="shared" si="18"/>
        <v>202996833</v>
      </c>
      <c r="AZ64" s="41">
        <f t="shared" si="19"/>
        <v>201298593.63016528</v>
      </c>
    </row>
    <row r="65" spans="3:52" x14ac:dyDescent="0.25">
      <c r="C65" t="s">
        <v>59</v>
      </c>
      <c r="D65">
        <v>1</v>
      </c>
      <c r="E65">
        <v>1</v>
      </c>
      <c r="H65" t="s">
        <v>59</v>
      </c>
      <c r="I65" s="2">
        <v>3341</v>
      </c>
      <c r="J65" s="2">
        <v>3444</v>
      </c>
      <c r="K65" s="2">
        <v>3699</v>
      </c>
      <c r="L65" s="2">
        <v>3782</v>
      </c>
      <c r="M65" s="2">
        <v>3826</v>
      </c>
      <c r="O65" t="s">
        <v>59</v>
      </c>
      <c r="P65" s="2">
        <v>6957</v>
      </c>
      <c r="Q65" s="2">
        <v>7098</v>
      </c>
      <c r="R65" s="2">
        <v>7352</v>
      </c>
      <c r="S65" s="2">
        <v>7572</v>
      </c>
      <c r="T65" s="2">
        <v>7762</v>
      </c>
      <c r="Y65" t="s">
        <v>59</v>
      </c>
      <c r="Z65" s="2">
        <v>6183484</v>
      </c>
      <c r="AA65" s="2">
        <v>6218195</v>
      </c>
      <c r="AB65" s="2">
        <v>6256242</v>
      </c>
      <c r="AC65" s="2">
        <v>6297394</v>
      </c>
      <c r="AD65" s="2">
        <v>6340454</v>
      </c>
      <c r="AG65" t="str">
        <f t="shared" si="2"/>
        <v>El Salvador</v>
      </c>
      <c r="AH65">
        <f t="shared" si="3"/>
        <v>6218195</v>
      </c>
      <c r="AI65">
        <f t="shared" si="4"/>
        <v>45995891184</v>
      </c>
      <c r="AJ65" s="2">
        <f t="shared" si="5"/>
        <v>6256242</v>
      </c>
      <c r="AM65" t="str">
        <f t="shared" si="0"/>
        <v>El Salvador</v>
      </c>
      <c r="AN65" s="22">
        <f t="shared" si="6"/>
        <v>6183484</v>
      </c>
      <c r="AO65" s="23">
        <f t="shared" si="7"/>
        <v>6218195</v>
      </c>
      <c r="AP65">
        <f t="shared" si="8"/>
        <v>43018498188</v>
      </c>
      <c r="AQ65">
        <f t="shared" si="9"/>
        <v>44136748110</v>
      </c>
      <c r="AR65">
        <f t="shared" si="10"/>
        <v>45995891184</v>
      </c>
      <c r="AS65" s="22">
        <f t="shared" si="11"/>
        <v>1.4374011786689664E-4</v>
      </c>
      <c r="AT65" s="28">
        <f t="shared" si="12"/>
        <v>1.4088475626937165E-4</v>
      </c>
      <c r="AU65" s="29">
        <f t="shared" si="16"/>
        <v>0.98013524936601859</v>
      </c>
      <c r="AV65">
        <f t="shared" si="1"/>
        <v>1.4374011786689664E-4</v>
      </c>
      <c r="AW65">
        <f t="shared" si="14"/>
        <v>1.4088475626937165E-4</v>
      </c>
      <c r="AX65">
        <f t="shared" si="13"/>
        <v>1.3808611571795133E-4</v>
      </c>
      <c r="AY65" s="40">
        <f t="shared" si="18"/>
        <v>6218195</v>
      </c>
      <c r="AZ65" s="41">
        <f t="shared" si="19"/>
        <v>6351393.9525841214</v>
      </c>
    </row>
    <row r="66" spans="3:52" x14ac:dyDescent="0.25">
      <c r="C66" t="s">
        <v>60</v>
      </c>
      <c r="D66">
        <v>6.8</v>
      </c>
      <c r="E66">
        <v>6.7</v>
      </c>
      <c r="H66" t="s">
        <v>60</v>
      </c>
      <c r="I66" s="2">
        <v>13859</v>
      </c>
      <c r="J66" s="2">
        <v>16643</v>
      </c>
      <c r="K66" s="2">
        <v>21950</v>
      </c>
      <c r="L66" s="2">
        <v>22391</v>
      </c>
      <c r="M66" s="2">
        <v>20572</v>
      </c>
      <c r="O66" t="s">
        <v>60</v>
      </c>
      <c r="P66" s="2">
        <v>34778</v>
      </c>
      <c r="Q66" s="2">
        <v>33777</v>
      </c>
      <c r="R66" s="2">
        <v>35160</v>
      </c>
      <c r="S66" s="2">
        <v>35908</v>
      </c>
      <c r="T66" s="2">
        <v>33720</v>
      </c>
      <c r="Y66" t="s">
        <v>60</v>
      </c>
      <c r="Z66" s="2">
        <v>676851</v>
      </c>
      <c r="AA66" s="2">
        <v>696167</v>
      </c>
      <c r="AB66" s="2">
        <v>715996</v>
      </c>
      <c r="AC66" s="2">
        <v>736296</v>
      </c>
      <c r="AD66" s="2">
        <v>757014</v>
      </c>
      <c r="AG66" t="str">
        <f t="shared" si="2"/>
        <v>Equatorial Guinea</v>
      </c>
      <c r="AH66">
        <f t="shared" si="3"/>
        <v>4664318.9000000004</v>
      </c>
      <c r="AI66">
        <f t="shared" si="4"/>
        <v>25174419360</v>
      </c>
      <c r="AJ66" s="2">
        <f t="shared" si="5"/>
        <v>715996</v>
      </c>
      <c r="AM66" t="str">
        <f t="shared" si="0"/>
        <v>Equatorial Guinea</v>
      </c>
      <c r="AN66" s="22">
        <f t="shared" si="6"/>
        <v>4602586.8</v>
      </c>
      <c r="AO66" s="23">
        <f t="shared" si="7"/>
        <v>4664318.9000000004</v>
      </c>
      <c r="AP66">
        <f t="shared" si="8"/>
        <v>23539524078</v>
      </c>
      <c r="AQ66">
        <f t="shared" si="9"/>
        <v>23514432759</v>
      </c>
      <c r="AR66">
        <f t="shared" si="10"/>
        <v>25174419360</v>
      </c>
      <c r="AS66" s="22">
        <f t="shared" si="11"/>
        <v>1.955259071827017E-4</v>
      </c>
      <c r="AT66" s="28">
        <f t="shared" si="12"/>
        <v>1.9835983065399535E-4</v>
      </c>
      <c r="AU66" s="29">
        <f t="shared" si="16"/>
        <v>1.0144938515418604</v>
      </c>
      <c r="AV66">
        <f t="shared" si="1"/>
        <v>1.955259071827017E-4</v>
      </c>
      <c r="AW66">
        <f t="shared" si="14"/>
        <v>1.9835983065399538E-4</v>
      </c>
      <c r="AX66">
        <f t="shared" si="13"/>
        <v>2.0123482859136293E-4</v>
      </c>
      <c r="AY66" s="40">
        <f t="shared" si="18"/>
        <v>4664318.9000000013</v>
      </c>
      <c r="AZ66" s="41">
        <f t="shared" si="19"/>
        <v>5065969.9647966884</v>
      </c>
    </row>
    <row r="67" spans="3:52" x14ac:dyDescent="0.25">
      <c r="C67" t="s">
        <v>61</v>
      </c>
      <c r="D67">
        <v>0.1</v>
      </c>
      <c r="E67">
        <v>0.1</v>
      </c>
      <c r="H67" t="s">
        <v>61</v>
      </c>
      <c r="I67">
        <v>334</v>
      </c>
      <c r="J67">
        <v>369</v>
      </c>
      <c r="K67">
        <v>440</v>
      </c>
      <c r="L67">
        <v>504</v>
      </c>
      <c r="M67">
        <v>544</v>
      </c>
      <c r="O67" t="s">
        <v>61</v>
      </c>
      <c r="P67" s="2">
        <v>1061</v>
      </c>
      <c r="Q67" s="2">
        <v>1062</v>
      </c>
      <c r="R67" s="2">
        <v>1139</v>
      </c>
      <c r="S67" s="2">
        <v>1200</v>
      </c>
      <c r="T67" s="2">
        <v>1195</v>
      </c>
      <c r="Y67" t="s">
        <v>61</v>
      </c>
      <c r="Z67" s="2">
        <v>5557889</v>
      </c>
      <c r="AA67" s="2">
        <v>5741159</v>
      </c>
      <c r="AB67" s="2">
        <v>5932852</v>
      </c>
      <c r="AC67" s="2">
        <v>6130922</v>
      </c>
      <c r="AD67" s="2">
        <v>6333135</v>
      </c>
      <c r="AG67" t="str">
        <f t="shared" si="2"/>
        <v>Eritrea</v>
      </c>
      <c r="AH67">
        <f t="shared" si="3"/>
        <v>574115.9</v>
      </c>
      <c r="AI67">
        <f t="shared" si="4"/>
        <v>6757518428</v>
      </c>
      <c r="AJ67" s="2">
        <f t="shared" si="5"/>
        <v>5932852</v>
      </c>
      <c r="AM67" t="str">
        <f t="shared" si="0"/>
        <v>Eritrea</v>
      </c>
      <c r="AN67" s="22">
        <f t="shared" si="6"/>
        <v>555788.9</v>
      </c>
      <c r="AO67" s="23">
        <f t="shared" si="7"/>
        <v>574115.9</v>
      </c>
      <c r="AP67">
        <f t="shared" si="8"/>
        <v>5896920229</v>
      </c>
      <c r="AQ67">
        <f t="shared" si="9"/>
        <v>6097110858</v>
      </c>
      <c r="AR67">
        <f t="shared" si="10"/>
        <v>6757518428</v>
      </c>
      <c r="AS67" s="22">
        <f t="shared" si="11"/>
        <v>9.4250706880301608E-5</v>
      </c>
      <c r="AT67" s="28">
        <f t="shared" si="12"/>
        <v>9.4161958568738229E-5</v>
      </c>
      <c r="AU67" s="29">
        <f t="shared" si="16"/>
        <v>0.9990583804143125</v>
      </c>
      <c r="AV67">
        <f t="shared" si="1"/>
        <v>9.4250706880301608E-5</v>
      </c>
      <c r="AW67">
        <f t="shared" si="14"/>
        <v>9.4161958568738229E-5</v>
      </c>
      <c r="AX67">
        <f t="shared" si="13"/>
        <v>9.4073293824323208E-5</v>
      </c>
      <c r="AY67" s="40">
        <f t="shared" si="18"/>
        <v>574115.9</v>
      </c>
      <c r="AZ67" s="41">
        <f t="shared" si="19"/>
        <v>635702.01660052268</v>
      </c>
    </row>
    <row r="68" spans="3:52" x14ac:dyDescent="0.25">
      <c r="C68" t="s">
        <v>62</v>
      </c>
      <c r="D68">
        <v>11</v>
      </c>
      <c r="E68">
        <v>13.8</v>
      </c>
      <c r="H68" t="s">
        <v>62</v>
      </c>
      <c r="I68" s="2">
        <v>14542</v>
      </c>
      <c r="J68" s="2">
        <v>14295</v>
      </c>
      <c r="K68" s="2">
        <v>16982</v>
      </c>
      <c r="L68" s="2">
        <v>16887</v>
      </c>
      <c r="M68" s="2">
        <v>18478</v>
      </c>
      <c r="O68" t="s">
        <v>62</v>
      </c>
      <c r="P68" s="2">
        <v>20036</v>
      </c>
      <c r="Q68" s="2">
        <v>20603</v>
      </c>
      <c r="R68" s="2">
        <v>23310</v>
      </c>
      <c r="S68" s="2">
        <v>24046</v>
      </c>
      <c r="T68" s="2">
        <v>25049</v>
      </c>
      <c r="Y68" t="s">
        <v>62</v>
      </c>
      <c r="Z68" s="2">
        <v>1334515</v>
      </c>
      <c r="AA68" s="2">
        <v>1331475</v>
      </c>
      <c r="AB68" s="2">
        <v>1327439</v>
      </c>
      <c r="AC68" s="2">
        <v>1325016</v>
      </c>
      <c r="AD68" s="2">
        <v>1324612</v>
      </c>
      <c r="AG68" t="str">
        <f t="shared" si="2"/>
        <v>Estonia</v>
      </c>
      <c r="AH68">
        <f t="shared" si="3"/>
        <v>18374355</v>
      </c>
      <c r="AI68">
        <f t="shared" si="4"/>
        <v>30942603090</v>
      </c>
      <c r="AJ68" s="2">
        <f t="shared" si="5"/>
        <v>1327439</v>
      </c>
      <c r="AM68" t="str">
        <f t="shared" si="0"/>
        <v>Estonia</v>
      </c>
      <c r="AN68" s="22">
        <f t="shared" si="6"/>
        <v>14679665</v>
      </c>
      <c r="AO68" s="23">
        <f t="shared" si="7"/>
        <v>18374355</v>
      </c>
      <c r="AP68">
        <f t="shared" si="8"/>
        <v>26738342540</v>
      </c>
      <c r="AQ68">
        <f t="shared" si="9"/>
        <v>27432379425</v>
      </c>
      <c r="AR68">
        <f t="shared" si="10"/>
        <v>30942603090</v>
      </c>
      <c r="AS68" s="22">
        <f t="shared" si="11"/>
        <v>5.4901177879816329E-4</v>
      </c>
      <c r="AT68" s="28">
        <f t="shared" si="12"/>
        <v>6.6980536815026937E-4</v>
      </c>
      <c r="AU68" s="29">
        <f t="shared" si="16"/>
        <v>1.2200200323871635</v>
      </c>
      <c r="AV68">
        <f t="shared" si="1"/>
        <v>5.4901177879816329E-4</v>
      </c>
      <c r="AW68">
        <f t="shared" si="14"/>
        <v>6.6980536815026937E-4</v>
      </c>
      <c r="AX68">
        <f t="shared" si="13"/>
        <v>8.1717596694378758E-4</v>
      </c>
      <c r="AY68" s="40">
        <f t="shared" si="18"/>
        <v>18374355</v>
      </c>
      <c r="AZ68" s="41">
        <f t="shared" si="19"/>
        <v>25285551.599828579</v>
      </c>
    </row>
    <row r="69" spans="3:52" x14ac:dyDescent="0.25">
      <c r="C69" t="s">
        <v>63</v>
      </c>
      <c r="D69">
        <v>0.1</v>
      </c>
      <c r="E69">
        <v>0.1</v>
      </c>
      <c r="H69" t="s">
        <v>63</v>
      </c>
      <c r="I69">
        <v>375</v>
      </c>
      <c r="J69">
        <v>337</v>
      </c>
      <c r="K69">
        <v>351</v>
      </c>
      <c r="L69">
        <v>467</v>
      </c>
      <c r="M69">
        <v>498</v>
      </c>
      <c r="O69" t="s">
        <v>63</v>
      </c>
      <c r="P69">
        <v>938</v>
      </c>
      <c r="Q69" s="2">
        <v>1041</v>
      </c>
      <c r="R69" s="2">
        <v>1150</v>
      </c>
      <c r="S69" s="2">
        <v>1240</v>
      </c>
      <c r="T69" s="2">
        <v>1354</v>
      </c>
      <c r="Y69" t="s">
        <v>63</v>
      </c>
      <c r="Z69" s="2">
        <v>84838032</v>
      </c>
      <c r="AA69" s="2">
        <v>87095281</v>
      </c>
      <c r="AB69" s="2">
        <v>89393063</v>
      </c>
      <c r="AC69" s="2">
        <v>91728849</v>
      </c>
      <c r="AD69" s="2">
        <v>94100756</v>
      </c>
      <c r="AG69" t="str">
        <f t="shared" si="2"/>
        <v>Ethiopia</v>
      </c>
      <c r="AH69">
        <f t="shared" si="3"/>
        <v>8709528.0999999996</v>
      </c>
      <c r="AI69">
        <f t="shared" si="4"/>
        <v>102802022450</v>
      </c>
      <c r="AJ69" s="2">
        <f t="shared" si="5"/>
        <v>89393063</v>
      </c>
      <c r="AM69" t="str">
        <f t="shared" si="0"/>
        <v>Ethiopia</v>
      </c>
      <c r="AN69" s="22">
        <f t="shared" si="6"/>
        <v>8483803.2000000011</v>
      </c>
      <c r="AO69" s="23">
        <f t="shared" si="7"/>
        <v>8709528.0999999996</v>
      </c>
      <c r="AP69">
        <f t="shared" si="8"/>
        <v>79578074016</v>
      </c>
      <c r="AQ69">
        <f t="shared" si="9"/>
        <v>90666187521</v>
      </c>
      <c r="AR69">
        <f t="shared" si="10"/>
        <v>102802022450</v>
      </c>
      <c r="AS69" s="22">
        <f t="shared" si="11"/>
        <v>1.0660980810234542E-4</v>
      </c>
      <c r="AT69" s="28">
        <f t="shared" si="12"/>
        <v>9.606147934678194E-5</v>
      </c>
      <c r="AU69" s="29">
        <f t="shared" si="16"/>
        <v>0.90105667627281449</v>
      </c>
      <c r="AV69">
        <f t="shared" si="1"/>
        <v>1.0660980810234542E-4</v>
      </c>
      <c r="AW69">
        <f t="shared" si="14"/>
        <v>9.606147934678194E-5</v>
      </c>
      <c r="AX69">
        <f t="shared" si="13"/>
        <v>8.6556837298060952E-5</v>
      </c>
      <c r="AY69" s="40">
        <f t="shared" si="18"/>
        <v>8709528.0999999996</v>
      </c>
      <c r="AZ69" s="41">
        <f t="shared" si="19"/>
        <v>8898217.9311162587</v>
      </c>
    </row>
    <row r="70" spans="3:52" x14ac:dyDescent="0.25">
      <c r="C70" t="s">
        <v>64</v>
      </c>
      <c r="D70">
        <v>13.5</v>
      </c>
      <c r="E70">
        <v>14.3</v>
      </c>
      <c r="H70" t="s">
        <v>64</v>
      </c>
      <c r="I70" s="2">
        <v>44317</v>
      </c>
      <c r="O70" t="s">
        <v>64</v>
      </c>
      <c r="Y70" t="s">
        <v>64</v>
      </c>
      <c r="Z70" s="2">
        <v>49600</v>
      </c>
      <c r="AA70" s="2">
        <v>49581</v>
      </c>
      <c r="AB70" s="2">
        <v>49551</v>
      </c>
      <c r="AC70" s="2">
        <v>49506</v>
      </c>
      <c r="AD70" s="2">
        <v>49469</v>
      </c>
      <c r="AG70" t="str">
        <f t="shared" si="2"/>
        <v>Faeroe Islands</v>
      </c>
      <c r="AH70">
        <f t="shared" si="3"/>
        <v>709008.3</v>
      </c>
      <c r="AI70">
        <f t="shared" si="4"/>
        <v>0</v>
      </c>
      <c r="AJ70" s="2">
        <f t="shared" si="5"/>
        <v>49551</v>
      </c>
      <c r="AM70" t="str">
        <f t="shared" si="0"/>
        <v>Faeroe Islands</v>
      </c>
      <c r="AN70" s="22">
        <f t="shared" si="6"/>
        <v>669600</v>
      </c>
      <c r="AO70" s="23">
        <f t="shared" si="7"/>
        <v>709008.3</v>
      </c>
      <c r="AP70">
        <f t="shared" si="8"/>
        <v>0</v>
      </c>
      <c r="AQ70">
        <f t="shared" si="9"/>
        <v>0</v>
      </c>
      <c r="AR70">
        <f t="shared" si="10"/>
        <v>0</v>
      </c>
      <c r="AS70" s="22" t="e">
        <f t="shared" si="11"/>
        <v>#DIV/0!</v>
      </c>
      <c r="AT70" s="28" t="e">
        <f t="shared" si="12"/>
        <v>#DIV/0!</v>
      </c>
      <c r="AU70" s="29" t="e">
        <f t="shared" si="16"/>
        <v>#DIV/0!</v>
      </c>
      <c r="AV70" t="e">
        <f t="shared" si="1"/>
        <v>#DIV/0!</v>
      </c>
      <c r="AW70" t="e">
        <f t="shared" si="14"/>
        <v>#DIV/0!</v>
      </c>
      <c r="AX70" t="e">
        <f t="shared" si="13"/>
        <v>#DIV/0!</v>
      </c>
      <c r="AY70" s="40" t="e">
        <f t="shared" si="18"/>
        <v>#DIV/0!</v>
      </c>
      <c r="AZ70" s="41" t="e">
        <f t="shared" si="19"/>
        <v>#DIV/0!</v>
      </c>
    </row>
    <row r="71" spans="3:52" x14ac:dyDescent="0.25">
      <c r="C71" t="s">
        <v>65</v>
      </c>
      <c r="D71">
        <v>1</v>
      </c>
      <c r="E71">
        <v>1.5</v>
      </c>
      <c r="H71" t="s">
        <v>65</v>
      </c>
      <c r="I71" s="2">
        <v>3432</v>
      </c>
      <c r="J71" s="2">
        <v>3748</v>
      </c>
      <c r="K71" s="2">
        <v>4325</v>
      </c>
      <c r="L71" s="2">
        <v>4613</v>
      </c>
      <c r="M71" s="2">
        <v>4572</v>
      </c>
      <c r="O71" t="s">
        <v>65</v>
      </c>
      <c r="P71" s="2">
        <v>7197</v>
      </c>
      <c r="Q71" s="2">
        <v>7224</v>
      </c>
      <c r="R71" s="2">
        <v>7440</v>
      </c>
      <c r="S71" s="2">
        <v>7676</v>
      </c>
      <c r="T71" s="2">
        <v>7948</v>
      </c>
      <c r="Y71" t="s">
        <v>65</v>
      </c>
      <c r="Z71" s="2">
        <v>852479</v>
      </c>
      <c r="AA71" s="2">
        <v>860559</v>
      </c>
      <c r="AB71" s="2">
        <v>867921</v>
      </c>
      <c r="AC71" s="2">
        <v>874742</v>
      </c>
      <c r="AD71" s="2">
        <v>881065</v>
      </c>
      <c r="AG71" t="str">
        <f t="shared" si="2"/>
        <v>Fiji</v>
      </c>
      <c r="AH71">
        <f t="shared" si="3"/>
        <v>1290838.5</v>
      </c>
      <c r="AI71">
        <f t="shared" si="4"/>
        <v>6457332240</v>
      </c>
      <c r="AJ71" s="2">
        <f t="shared" si="5"/>
        <v>867921</v>
      </c>
      <c r="AM71" t="str">
        <f t="shared" ref="AM71:AM134" si="20">AG71</f>
        <v>Fiji</v>
      </c>
      <c r="AN71" s="22">
        <f t="shared" si="6"/>
        <v>852479</v>
      </c>
      <c r="AO71" s="23">
        <f t="shared" si="7"/>
        <v>1290838.5</v>
      </c>
      <c r="AP71">
        <f t="shared" si="8"/>
        <v>6135291363</v>
      </c>
      <c r="AQ71">
        <f t="shared" si="9"/>
        <v>6216678216</v>
      </c>
      <c r="AR71">
        <f t="shared" si="10"/>
        <v>6457332240</v>
      </c>
      <c r="AS71" s="22">
        <f t="shared" si="11"/>
        <v>1.3894678338196472E-4</v>
      </c>
      <c r="AT71" s="28">
        <f t="shared" ref="AT71:AT134" si="21">AO71/AQ71</f>
        <v>2.0764119601328904E-4</v>
      </c>
      <c r="AU71" s="29">
        <f t="shared" si="16"/>
        <v>1.4943936877076411</v>
      </c>
      <c r="AV71">
        <f t="shared" ref="AV71:AV134" si="22">AS71</f>
        <v>1.3894678338196472E-4</v>
      </c>
      <c r="AW71">
        <f t="shared" si="14"/>
        <v>2.0764119601328904E-4</v>
      </c>
      <c r="AX71">
        <f t="shared" si="13"/>
        <v>3.1029769263032415E-4</v>
      </c>
      <c r="AY71" s="40">
        <f t="shared" si="18"/>
        <v>1290838.5</v>
      </c>
      <c r="AZ71" s="41">
        <f t="shared" si="19"/>
        <v>2003695.2946194026</v>
      </c>
    </row>
    <row r="72" spans="3:52" x14ac:dyDescent="0.25">
      <c r="C72" t="s">
        <v>66</v>
      </c>
      <c r="D72">
        <v>10</v>
      </c>
      <c r="E72">
        <v>11.5</v>
      </c>
      <c r="H72" t="s">
        <v>66</v>
      </c>
      <c r="I72" s="2">
        <v>44838</v>
      </c>
      <c r="J72" s="2">
        <v>44134</v>
      </c>
      <c r="K72" s="2">
        <v>48695</v>
      </c>
      <c r="L72" s="2">
        <v>45649</v>
      </c>
      <c r="M72" s="2">
        <v>47219</v>
      </c>
      <c r="O72" t="s">
        <v>66</v>
      </c>
      <c r="P72" s="2">
        <v>35874</v>
      </c>
      <c r="Q72" s="2">
        <v>36586</v>
      </c>
      <c r="R72" s="2">
        <v>38618</v>
      </c>
      <c r="S72" s="2">
        <v>38389</v>
      </c>
      <c r="T72" s="2">
        <v>38251</v>
      </c>
      <c r="Y72" t="s">
        <v>66</v>
      </c>
      <c r="Z72" s="2">
        <v>5338871</v>
      </c>
      <c r="AA72" s="2">
        <v>5363352</v>
      </c>
      <c r="AB72" s="2">
        <v>5388272</v>
      </c>
      <c r="AC72" s="2">
        <v>5413971</v>
      </c>
      <c r="AD72" s="2">
        <v>5439407</v>
      </c>
      <c r="AG72" t="str">
        <f t="shared" ref="AG72:AG135" si="23">Y72</f>
        <v>Finland</v>
      </c>
      <c r="AH72">
        <f t="shared" ref="AH72:AH135" si="24">E72*AA72</f>
        <v>61678548</v>
      </c>
      <c r="AI72">
        <f t="shared" ref="AI72:AI135" si="25">R72*AB72</f>
        <v>208084288096</v>
      </c>
      <c r="AJ72" s="2">
        <f t="shared" ref="AJ72:AJ135" si="26">AB72</f>
        <v>5388272</v>
      </c>
      <c r="AM72" t="str">
        <f t="shared" si="20"/>
        <v>Finland</v>
      </c>
      <c r="AN72" s="22">
        <f t="shared" ref="AN72:AN135" si="27">D72*Z72</f>
        <v>53388710</v>
      </c>
      <c r="AO72" s="23">
        <f t="shared" ref="AO72:AO135" si="28">E72*AA72</f>
        <v>61678548</v>
      </c>
      <c r="AP72">
        <f t="shared" ref="AP72:AP135" si="29">P72*Z72</f>
        <v>191526658254</v>
      </c>
      <c r="AQ72">
        <f t="shared" ref="AQ72:AQ135" si="30">Q72*AA72</f>
        <v>196223596272</v>
      </c>
      <c r="AR72">
        <f t="shared" ref="AR72:AR135" si="31">R72*AB72</f>
        <v>208084288096</v>
      </c>
      <c r="AS72" s="22">
        <f t="shared" ref="AS72:AS135" si="32">AN72/AP72</f>
        <v>2.7875341472933043E-4</v>
      </c>
      <c r="AT72" s="28">
        <f t="shared" si="21"/>
        <v>3.1432788498332695E-4</v>
      </c>
      <c r="AU72" s="29">
        <f t="shared" ref="AU72:AU135" si="33">AT72/AS72</f>
        <v>1.1276198545891871</v>
      </c>
      <c r="AV72">
        <f t="shared" si="22"/>
        <v>2.7875341472933043E-4</v>
      </c>
      <c r="AW72">
        <f t="shared" ref="AW72:AW135" si="34">AV72*$AU72</f>
        <v>3.1432788498332695E-4</v>
      </c>
      <c r="AX72">
        <f t="shared" ref="AX72:AX135" si="35">AT72*$AU72</f>
        <v>3.5444236395822587E-4</v>
      </c>
      <c r="AY72" s="40">
        <f t="shared" si="18"/>
        <v>61678548</v>
      </c>
      <c r="AZ72" s="41">
        <f t="shared" si="19"/>
        <v>73753886.975310758</v>
      </c>
    </row>
    <row r="73" spans="3:52" x14ac:dyDescent="0.25">
      <c r="C73" t="s">
        <v>67</v>
      </c>
      <c r="D73">
        <v>0.9</v>
      </c>
      <c r="E73">
        <v>0.9</v>
      </c>
      <c r="H73" t="s">
        <v>67</v>
      </c>
      <c r="I73" s="2">
        <v>1155</v>
      </c>
      <c r="J73" s="2">
        <v>1336</v>
      </c>
      <c r="K73" s="2">
        <v>1390</v>
      </c>
      <c r="L73" s="2">
        <v>1544</v>
      </c>
      <c r="M73" s="2">
        <v>1581</v>
      </c>
      <c r="Y73" t="s">
        <v>67</v>
      </c>
      <c r="Z73" s="2">
        <v>407278546</v>
      </c>
      <c r="AA73" s="2">
        <v>416682897</v>
      </c>
      <c r="AB73" s="2">
        <v>426326189</v>
      </c>
      <c r="AC73" s="2">
        <v>436224882</v>
      </c>
      <c r="AD73" s="2">
        <v>446372465</v>
      </c>
      <c r="AG73" t="str">
        <f t="shared" si="23"/>
        <v>Fragile and conflict affected situations</v>
      </c>
      <c r="AI73">
        <f t="shared" si="25"/>
        <v>0</v>
      </c>
      <c r="AJ73" s="2"/>
      <c r="AK73" t="s">
        <v>244</v>
      </c>
      <c r="AM73" t="str">
        <f t="shared" si="20"/>
        <v>Fragile and conflict affected situations</v>
      </c>
      <c r="AN73" s="22">
        <f t="shared" si="27"/>
        <v>366550691.40000004</v>
      </c>
      <c r="AO73" s="23">
        <f t="shared" si="28"/>
        <v>375014607.30000001</v>
      </c>
      <c r="AP73">
        <f t="shared" si="29"/>
        <v>0</v>
      </c>
      <c r="AQ73">
        <f t="shared" si="30"/>
        <v>0</v>
      </c>
      <c r="AR73">
        <f t="shared" si="31"/>
        <v>0</v>
      </c>
      <c r="AS73" s="22" t="e">
        <f t="shared" si="32"/>
        <v>#DIV/0!</v>
      </c>
      <c r="AT73" s="28" t="e">
        <f t="shared" si="21"/>
        <v>#DIV/0!</v>
      </c>
      <c r="AU73" s="29" t="e">
        <f t="shared" si="33"/>
        <v>#DIV/0!</v>
      </c>
      <c r="AV73" t="e">
        <f t="shared" si="22"/>
        <v>#DIV/0!</v>
      </c>
      <c r="AW73" t="e">
        <f t="shared" si="34"/>
        <v>#DIV/0!</v>
      </c>
      <c r="AX73" t="e">
        <f t="shared" si="35"/>
        <v>#DIV/0!</v>
      </c>
      <c r="AY73" s="40" t="e">
        <f t="shared" si="18"/>
        <v>#DIV/0!</v>
      </c>
      <c r="AZ73" s="41" t="e">
        <f t="shared" si="19"/>
        <v>#DIV/0!</v>
      </c>
    </row>
    <row r="74" spans="3:52" x14ac:dyDescent="0.25">
      <c r="C74" t="s">
        <v>68</v>
      </c>
      <c r="D74">
        <v>5.5</v>
      </c>
      <c r="E74">
        <v>5.6</v>
      </c>
      <c r="H74" t="s">
        <v>68</v>
      </c>
      <c r="I74" s="2">
        <v>40488</v>
      </c>
      <c r="J74" s="2">
        <v>39448</v>
      </c>
      <c r="K74" s="2">
        <v>42578</v>
      </c>
      <c r="L74" s="2">
        <v>39759</v>
      </c>
      <c r="M74" s="2">
        <v>41421</v>
      </c>
      <c r="O74" t="s">
        <v>68</v>
      </c>
      <c r="P74" s="2">
        <v>33982</v>
      </c>
      <c r="Q74" s="2">
        <v>34764</v>
      </c>
      <c r="R74" s="2">
        <v>36264</v>
      </c>
      <c r="S74" s="2">
        <v>36072</v>
      </c>
      <c r="T74" s="2">
        <v>36907</v>
      </c>
      <c r="Y74" t="s">
        <v>68</v>
      </c>
      <c r="Z74" s="2">
        <v>64702921</v>
      </c>
      <c r="AA74" s="2">
        <v>65023142</v>
      </c>
      <c r="AB74" s="2">
        <v>65343588</v>
      </c>
      <c r="AC74" s="2">
        <v>65676758</v>
      </c>
      <c r="AD74" s="2">
        <v>66028467</v>
      </c>
      <c r="AG74" t="str">
        <f t="shared" si="23"/>
        <v>France</v>
      </c>
      <c r="AH74">
        <f t="shared" si="24"/>
        <v>364129595.19999999</v>
      </c>
      <c r="AI74">
        <f t="shared" si="25"/>
        <v>2369619875232</v>
      </c>
      <c r="AJ74" s="2">
        <f t="shared" si="26"/>
        <v>65343588</v>
      </c>
      <c r="AM74" t="str">
        <f t="shared" si="20"/>
        <v>France</v>
      </c>
      <c r="AN74" s="22">
        <f t="shared" si="27"/>
        <v>355866065.5</v>
      </c>
      <c r="AO74" s="23">
        <f t="shared" si="28"/>
        <v>364129595.19999999</v>
      </c>
      <c r="AP74">
        <f t="shared" si="29"/>
        <v>2198734661422</v>
      </c>
      <c r="AQ74">
        <f t="shared" si="30"/>
        <v>2260464508488</v>
      </c>
      <c r="AR74">
        <f t="shared" si="31"/>
        <v>2369619875232</v>
      </c>
      <c r="AS74" s="22">
        <f t="shared" si="32"/>
        <v>1.6185039138367371E-4</v>
      </c>
      <c r="AT74" s="28">
        <f t="shared" si="21"/>
        <v>1.6108618110689219E-4</v>
      </c>
      <c r="AU74" s="29">
        <f t="shared" si="33"/>
        <v>0.99527829206807461</v>
      </c>
      <c r="AV74">
        <f t="shared" si="22"/>
        <v>1.6185039138367371E-4</v>
      </c>
      <c r="AW74">
        <f t="shared" si="34"/>
        <v>1.6108618110689219E-4</v>
      </c>
      <c r="AX74">
        <f t="shared" si="35"/>
        <v>1.6032557920783621E-4</v>
      </c>
      <c r="AY74" s="40">
        <f t="shared" si="18"/>
        <v>364129595.19999999</v>
      </c>
      <c r="AZ74" s="41">
        <f t="shared" si="19"/>
        <v>379910678.99897099</v>
      </c>
    </row>
    <row r="75" spans="3:52" x14ac:dyDescent="0.25">
      <c r="C75" t="s">
        <v>69</v>
      </c>
      <c r="D75">
        <v>3.3</v>
      </c>
      <c r="E75">
        <v>3.3</v>
      </c>
      <c r="H75" t="s">
        <v>69</v>
      </c>
      <c r="O75" t="s">
        <v>69</v>
      </c>
      <c r="Y75" t="s">
        <v>69</v>
      </c>
      <c r="Z75" s="2">
        <v>265412</v>
      </c>
      <c r="AA75" s="2">
        <v>268065</v>
      </c>
      <c r="AB75" s="2">
        <v>270874</v>
      </c>
      <c r="AC75" s="2">
        <v>273814</v>
      </c>
      <c r="AD75" s="2">
        <v>276831</v>
      </c>
      <c r="AG75" t="str">
        <f t="shared" si="23"/>
        <v>French Polynesia</v>
      </c>
      <c r="AH75">
        <f t="shared" si="24"/>
        <v>884614.5</v>
      </c>
      <c r="AI75">
        <f t="shared" si="25"/>
        <v>0</v>
      </c>
      <c r="AJ75" s="2">
        <f t="shared" si="26"/>
        <v>270874</v>
      </c>
      <c r="AM75" t="str">
        <f t="shared" si="20"/>
        <v>French Polynesia</v>
      </c>
      <c r="AN75" s="22">
        <f t="shared" si="27"/>
        <v>875859.6</v>
      </c>
      <c r="AO75" s="23">
        <f t="shared" si="28"/>
        <v>884614.5</v>
      </c>
      <c r="AP75">
        <f t="shared" si="29"/>
        <v>0</v>
      </c>
      <c r="AQ75">
        <f t="shared" si="30"/>
        <v>0</v>
      </c>
      <c r="AR75">
        <f t="shared" si="31"/>
        <v>0</v>
      </c>
      <c r="AS75" s="22" t="e">
        <f t="shared" si="32"/>
        <v>#DIV/0!</v>
      </c>
      <c r="AT75" s="28" t="e">
        <f t="shared" si="21"/>
        <v>#DIV/0!</v>
      </c>
      <c r="AU75" s="29" t="e">
        <f t="shared" si="33"/>
        <v>#DIV/0!</v>
      </c>
      <c r="AV75" t="e">
        <f t="shared" si="22"/>
        <v>#DIV/0!</v>
      </c>
      <c r="AW75" t="e">
        <f t="shared" si="34"/>
        <v>#DIV/0!</v>
      </c>
      <c r="AX75" t="e">
        <f t="shared" si="35"/>
        <v>#DIV/0!</v>
      </c>
      <c r="AY75" s="40" t="e">
        <f t="shared" si="18"/>
        <v>#DIV/0!</v>
      </c>
      <c r="AZ75" s="41" t="e">
        <f t="shared" si="19"/>
        <v>#DIV/0!</v>
      </c>
    </row>
    <row r="76" spans="3:52" x14ac:dyDescent="0.25">
      <c r="C76" t="s">
        <v>70</v>
      </c>
      <c r="D76">
        <v>0.1</v>
      </c>
      <c r="E76">
        <v>1.7</v>
      </c>
      <c r="H76" t="s">
        <v>70</v>
      </c>
      <c r="I76" s="2">
        <v>7920</v>
      </c>
      <c r="J76" s="2">
        <v>9362</v>
      </c>
      <c r="K76" s="2">
        <v>11792</v>
      </c>
      <c r="L76" s="2">
        <v>10930</v>
      </c>
      <c r="M76" s="2">
        <v>11571</v>
      </c>
      <c r="O76" t="s">
        <v>70</v>
      </c>
      <c r="P76" s="2">
        <v>15560</v>
      </c>
      <c r="Q76" s="2">
        <v>16404</v>
      </c>
      <c r="R76" s="2">
        <v>17488</v>
      </c>
      <c r="S76" s="2">
        <v>18347</v>
      </c>
      <c r="T76" s="2">
        <v>19260</v>
      </c>
      <c r="Y76" t="s">
        <v>70</v>
      </c>
      <c r="Z76" s="2">
        <v>1519155</v>
      </c>
      <c r="AA76" s="2">
        <v>1556222</v>
      </c>
      <c r="AB76" s="2">
        <v>1594034</v>
      </c>
      <c r="AC76" s="2">
        <v>1632572</v>
      </c>
      <c r="AD76" s="2">
        <v>1671711</v>
      </c>
      <c r="AG76" t="str">
        <f t="shared" si="23"/>
        <v>Gabon</v>
      </c>
      <c r="AH76">
        <f t="shared" si="24"/>
        <v>2645577.4</v>
      </c>
      <c r="AI76">
        <f t="shared" si="25"/>
        <v>27876466592</v>
      </c>
      <c r="AJ76" s="2">
        <f t="shared" si="26"/>
        <v>1594034</v>
      </c>
      <c r="AM76" t="str">
        <f t="shared" si="20"/>
        <v>Gabon</v>
      </c>
      <c r="AN76" s="22">
        <f t="shared" si="27"/>
        <v>151915.5</v>
      </c>
      <c r="AO76" s="23">
        <f t="shared" si="28"/>
        <v>2645577.4</v>
      </c>
      <c r="AP76">
        <f t="shared" si="29"/>
        <v>23638051800</v>
      </c>
      <c r="AQ76">
        <f t="shared" si="30"/>
        <v>25528265688</v>
      </c>
      <c r="AR76">
        <f t="shared" si="31"/>
        <v>27876466592</v>
      </c>
      <c r="AS76" s="22">
        <f t="shared" si="32"/>
        <v>6.4267352185089976E-6</v>
      </c>
      <c r="AT76" s="28">
        <f t="shared" si="21"/>
        <v>1.0363326018044379E-4</v>
      </c>
      <c r="AU76" s="29">
        <f t="shared" si="33"/>
        <v>16.125335284077053</v>
      </c>
      <c r="AV76">
        <f t="shared" si="22"/>
        <v>6.4267352185089976E-6</v>
      </c>
      <c r="AW76">
        <f t="shared" si="34"/>
        <v>1.0363326018044379E-4</v>
      </c>
      <c r="AX76">
        <f t="shared" si="35"/>
        <v>1.6711210669916477E-3</v>
      </c>
      <c r="AY76" s="40">
        <f t="shared" si="18"/>
        <v>2645577.4</v>
      </c>
      <c r="AZ76" s="41">
        <f t="shared" si="19"/>
        <v>46584950.595180064</v>
      </c>
    </row>
    <row r="77" spans="3:52" x14ac:dyDescent="0.25">
      <c r="C77" t="s">
        <v>71</v>
      </c>
      <c r="D77">
        <v>0.3</v>
      </c>
      <c r="E77">
        <v>0.3</v>
      </c>
      <c r="H77" t="s">
        <v>71</v>
      </c>
      <c r="I77">
        <v>553</v>
      </c>
      <c r="J77">
        <v>566</v>
      </c>
      <c r="K77">
        <v>518</v>
      </c>
      <c r="L77">
        <v>510</v>
      </c>
      <c r="M77">
        <v>494</v>
      </c>
      <c r="O77" t="s">
        <v>71</v>
      </c>
      <c r="P77" s="2">
        <v>1554</v>
      </c>
      <c r="Q77" s="2">
        <v>1624</v>
      </c>
      <c r="R77" s="2">
        <v>1535</v>
      </c>
      <c r="S77" s="2">
        <v>1604</v>
      </c>
      <c r="T77" s="2">
        <v>1666</v>
      </c>
      <c r="Y77" t="s">
        <v>71</v>
      </c>
      <c r="Z77" s="2">
        <v>1628332</v>
      </c>
      <c r="AA77" s="2">
        <v>1680640</v>
      </c>
      <c r="AB77" s="2">
        <v>1734966</v>
      </c>
      <c r="AC77" s="2">
        <v>1791225</v>
      </c>
      <c r="AD77" s="2">
        <v>1849285</v>
      </c>
      <c r="AG77" t="str">
        <f t="shared" si="23"/>
        <v>Gambia, The</v>
      </c>
      <c r="AH77">
        <f t="shared" si="24"/>
        <v>504192</v>
      </c>
      <c r="AI77">
        <f t="shared" si="25"/>
        <v>2663172810</v>
      </c>
      <c r="AJ77" s="2">
        <f t="shared" si="26"/>
        <v>1734966</v>
      </c>
      <c r="AM77" t="str">
        <f t="shared" si="20"/>
        <v>Gambia, The</v>
      </c>
      <c r="AN77" s="22">
        <f t="shared" si="27"/>
        <v>488499.6</v>
      </c>
      <c r="AO77" s="23">
        <f t="shared" si="28"/>
        <v>504192</v>
      </c>
      <c r="AP77">
        <f t="shared" si="29"/>
        <v>2530427928</v>
      </c>
      <c r="AQ77">
        <f t="shared" si="30"/>
        <v>2729359360</v>
      </c>
      <c r="AR77">
        <f t="shared" si="31"/>
        <v>2663172810</v>
      </c>
      <c r="AS77" s="22">
        <f t="shared" si="32"/>
        <v>1.9305019305019305E-4</v>
      </c>
      <c r="AT77" s="28">
        <f t="shared" si="21"/>
        <v>1.8472906403940888E-4</v>
      </c>
      <c r="AU77" s="29">
        <f t="shared" si="33"/>
        <v>0.95689655172413801</v>
      </c>
      <c r="AV77">
        <f t="shared" si="22"/>
        <v>1.9305019305019305E-4</v>
      </c>
      <c r="AW77">
        <f t="shared" si="34"/>
        <v>1.8472906403940888E-4</v>
      </c>
      <c r="AX77">
        <f t="shared" si="35"/>
        <v>1.7676660438253783E-4</v>
      </c>
      <c r="AY77" s="40">
        <f t="shared" ref="AY77:AY140" si="36">AW77*AQ77</f>
        <v>504192.00000000006</v>
      </c>
      <c r="AZ77" s="41">
        <f t="shared" ref="AZ77:AZ140" si="37">AX77*AR77</f>
        <v>470760.01450760156</v>
      </c>
    </row>
    <row r="78" spans="3:52" x14ac:dyDescent="0.25">
      <c r="C78" t="s">
        <v>72</v>
      </c>
      <c r="D78">
        <v>1.4</v>
      </c>
      <c r="E78">
        <v>1.4</v>
      </c>
      <c r="H78" t="s">
        <v>72</v>
      </c>
      <c r="I78" s="2">
        <v>2441</v>
      </c>
      <c r="J78" s="2">
        <v>2614</v>
      </c>
      <c r="K78" s="2">
        <v>3220</v>
      </c>
      <c r="L78" s="2">
        <v>3529</v>
      </c>
      <c r="M78" s="2">
        <v>3602</v>
      </c>
      <c r="O78" t="s">
        <v>72</v>
      </c>
      <c r="P78" s="2">
        <v>5480</v>
      </c>
      <c r="Q78" s="2">
        <v>5837</v>
      </c>
      <c r="R78" s="2">
        <v>6322</v>
      </c>
      <c r="S78" s="2">
        <v>6819</v>
      </c>
      <c r="T78" s="2">
        <v>7165</v>
      </c>
      <c r="Y78" t="s">
        <v>72</v>
      </c>
      <c r="Z78" s="2">
        <v>4410900</v>
      </c>
      <c r="AA78" s="2">
        <v>4452800</v>
      </c>
      <c r="AB78" s="2">
        <v>4483350</v>
      </c>
      <c r="AC78" s="2">
        <v>4490700</v>
      </c>
      <c r="AD78" s="2">
        <v>4476900</v>
      </c>
      <c r="AG78" t="str">
        <f t="shared" si="23"/>
        <v>Georgia</v>
      </c>
      <c r="AH78">
        <f t="shared" si="24"/>
        <v>6233920</v>
      </c>
      <c r="AI78">
        <f t="shared" si="25"/>
        <v>28343738700</v>
      </c>
      <c r="AJ78" s="2">
        <f t="shared" si="26"/>
        <v>4483350</v>
      </c>
      <c r="AM78" t="str">
        <f t="shared" si="20"/>
        <v>Georgia</v>
      </c>
      <c r="AN78" s="22">
        <f t="shared" si="27"/>
        <v>6175260</v>
      </c>
      <c r="AO78" s="23">
        <f t="shared" si="28"/>
        <v>6233920</v>
      </c>
      <c r="AP78">
        <f t="shared" si="29"/>
        <v>24171732000</v>
      </c>
      <c r="AQ78">
        <f t="shared" si="30"/>
        <v>25990993600</v>
      </c>
      <c r="AR78">
        <f t="shared" si="31"/>
        <v>28343738700</v>
      </c>
      <c r="AS78" s="22">
        <f t="shared" si="32"/>
        <v>2.5547445255474455E-4</v>
      </c>
      <c r="AT78" s="28">
        <f t="shared" si="21"/>
        <v>2.3984923762206613E-4</v>
      </c>
      <c r="AU78" s="29">
        <f t="shared" si="33"/>
        <v>0.9388384444063731</v>
      </c>
      <c r="AV78">
        <f t="shared" si="22"/>
        <v>2.5547445255474455E-4</v>
      </c>
      <c r="AW78">
        <f t="shared" si="34"/>
        <v>2.3984923762206613E-4</v>
      </c>
      <c r="AX78">
        <f t="shared" si="35"/>
        <v>2.2517968514115512E-4</v>
      </c>
      <c r="AY78" s="40">
        <f t="shared" si="36"/>
        <v>6233920</v>
      </c>
      <c r="AZ78" s="41">
        <f t="shared" si="37"/>
        <v>6382434.1561891735</v>
      </c>
    </row>
    <row r="79" spans="3:52" x14ac:dyDescent="0.25">
      <c r="C79" t="s">
        <v>73</v>
      </c>
      <c r="D79">
        <v>8.9</v>
      </c>
      <c r="E79">
        <v>9.1</v>
      </c>
      <c r="H79" t="s">
        <v>73</v>
      </c>
      <c r="I79" s="2">
        <v>40270</v>
      </c>
      <c r="J79" s="2">
        <v>40408</v>
      </c>
      <c r="K79" s="2">
        <v>44355</v>
      </c>
      <c r="L79" s="2">
        <v>42598</v>
      </c>
      <c r="M79" s="2">
        <v>45085</v>
      </c>
      <c r="O79" t="s">
        <v>73</v>
      </c>
      <c r="P79" s="2">
        <v>35961</v>
      </c>
      <c r="Q79" s="2">
        <v>38310</v>
      </c>
      <c r="R79" s="2">
        <v>40980</v>
      </c>
      <c r="S79" s="2">
        <v>41860</v>
      </c>
      <c r="T79" s="2">
        <v>43332</v>
      </c>
      <c r="Y79" t="s">
        <v>73</v>
      </c>
      <c r="Z79" s="2">
        <v>81902307</v>
      </c>
      <c r="AA79" s="2">
        <v>81776930</v>
      </c>
      <c r="AB79" s="2">
        <v>81797673</v>
      </c>
      <c r="AC79" s="2">
        <v>80425823</v>
      </c>
      <c r="AD79" s="2">
        <v>80621788</v>
      </c>
      <c r="AG79" t="str">
        <f t="shared" si="23"/>
        <v>Germany</v>
      </c>
      <c r="AH79">
        <f t="shared" si="24"/>
        <v>744170063</v>
      </c>
      <c r="AI79">
        <f t="shared" si="25"/>
        <v>3352068639540</v>
      </c>
      <c r="AJ79" s="2">
        <f t="shared" si="26"/>
        <v>81797673</v>
      </c>
      <c r="AM79" t="str">
        <f t="shared" si="20"/>
        <v>Germany</v>
      </c>
      <c r="AN79" s="22">
        <f t="shared" si="27"/>
        <v>728930532.30000007</v>
      </c>
      <c r="AO79" s="23">
        <f t="shared" si="28"/>
        <v>744170063</v>
      </c>
      <c r="AP79">
        <f t="shared" si="29"/>
        <v>2945288862027</v>
      </c>
      <c r="AQ79">
        <f t="shared" si="30"/>
        <v>3132874188300</v>
      </c>
      <c r="AR79">
        <f t="shared" si="31"/>
        <v>3352068639540</v>
      </c>
      <c r="AS79" s="22">
        <f t="shared" si="32"/>
        <v>2.4749033675370544E-4</v>
      </c>
      <c r="AT79" s="28">
        <f t="shared" si="21"/>
        <v>2.3753589141216393E-4</v>
      </c>
      <c r="AU79" s="29">
        <f t="shared" si="33"/>
        <v>0.95977844843514892</v>
      </c>
      <c r="AV79">
        <f t="shared" si="22"/>
        <v>2.4749033675370544E-4</v>
      </c>
      <c r="AW79">
        <f t="shared" si="34"/>
        <v>2.3753589141216393E-4</v>
      </c>
      <c r="AX79">
        <f t="shared" si="35"/>
        <v>2.2798182930722672E-4</v>
      </c>
      <c r="AY79" s="40">
        <f t="shared" si="36"/>
        <v>744170063</v>
      </c>
      <c r="AZ79" s="41">
        <f t="shared" si="37"/>
        <v>764210740.40571594</v>
      </c>
    </row>
    <row r="80" spans="3:52" x14ac:dyDescent="0.25">
      <c r="C80" t="s">
        <v>74</v>
      </c>
      <c r="D80">
        <v>0.3</v>
      </c>
      <c r="E80">
        <v>0.4</v>
      </c>
      <c r="H80" t="s">
        <v>74</v>
      </c>
      <c r="I80" s="2">
        <v>1097</v>
      </c>
      <c r="J80" s="2">
        <v>1326</v>
      </c>
      <c r="K80" s="2">
        <v>1594</v>
      </c>
      <c r="L80" s="2">
        <v>1646</v>
      </c>
      <c r="M80" s="2">
        <v>1850</v>
      </c>
      <c r="O80" t="s">
        <v>74</v>
      </c>
      <c r="P80" s="2">
        <v>2816</v>
      </c>
      <c r="Q80" s="2">
        <v>3006</v>
      </c>
      <c r="R80" s="2">
        <v>3446</v>
      </c>
      <c r="S80" s="2">
        <v>3732</v>
      </c>
      <c r="T80" s="2">
        <v>3974</v>
      </c>
      <c r="Y80" t="s">
        <v>74</v>
      </c>
      <c r="Z80" s="2">
        <v>23691533</v>
      </c>
      <c r="AA80" s="2">
        <v>24262901</v>
      </c>
      <c r="AB80" s="2">
        <v>24820706</v>
      </c>
      <c r="AC80" s="2">
        <v>25366462</v>
      </c>
      <c r="AD80" s="2">
        <v>25904598</v>
      </c>
      <c r="AG80" t="str">
        <f t="shared" si="23"/>
        <v>Ghana</v>
      </c>
      <c r="AH80">
        <f t="shared" si="24"/>
        <v>9705160.4000000004</v>
      </c>
      <c r="AI80">
        <f t="shared" si="25"/>
        <v>85532152876</v>
      </c>
      <c r="AJ80" s="2">
        <f t="shared" si="26"/>
        <v>24820706</v>
      </c>
      <c r="AM80" t="str">
        <f t="shared" si="20"/>
        <v>Ghana</v>
      </c>
      <c r="AN80" s="22">
        <f t="shared" si="27"/>
        <v>7107459.8999999994</v>
      </c>
      <c r="AO80" s="23">
        <f t="shared" si="28"/>
        <v>9705160.4000000004</v>
      </c>
      <c r="AP80">
        <f t="shared" si="29"/>
        <v>66715356928</v>
      </c>
      <c r="AQ80">
        <f t="shared" si="30"/>
        <v>72934280406</v>
      </c>
      <c r="AR80">
        <f t="shared" si="31"/>
        <v>85532152876</v>
      </c>
      <c r="AS80" s="22">
        <f t="shared" si="32"/>
        <v>1.065340909090909E-4</v>
      </c>
      <c r="AT80" s="28">
        <f t="shared" si="21"/>
        <v>1.330671989354624E-4</v>
      </c>
      <c r="AU80" s="29">
        <f t="shared" si="33"/>
        <v>1.2490574406742072</v>
      </c>
      <c r="AV80">
        <f t="shared" si="22"/>
        <v>1.065340909090909E-4</v>
      </c>
      <c r="AW80">
        <f t="shared" si="34"/>
        <v>1.330671989354624E-4</v>
      </c>
      <c r="AX80">
        <f t="shared" si="35"/>
        <v>1.6620857494001426E-4</v>
      </c>
      <c r="AY80" s="40">
        <f t="shared" si="36"/>
        <v>9705160.4000000004</v>
      </c>
      <c r="AZ80" s="41">
        <f t="shared" si="37"/>
        <v>14216177.241071403</v>
      </c>
    </row>
    <row r="81" spans="3:52" x14ac:dyDescent="0.25">
      <c r="C81" t="s">
        <v>75</v>
      </c>
      <c r="D81">
        <v>8.5</v>
      </c>
      <c r="E81">
        <v>7.8</v>
      </c>
      <c r="H81" t="s">
        <v>75</v>
      </c>
      <c r="I81" s="2">
        <v>28695</v>
      </c>
      <c r="J81" s="2">
        <v>26380</v>
      </c>
      <c r="K81" s="2">
        <v>26061</v>
      </c>
      <c r="L81" s="2">
        <v>22395</v>
      </c>
      <c r="M81" s="2">
        <v>21910</v>
      </c>
      <c r="O81" t="s">
        <v>75</v>
      </c>
      <c r="P81" s="2">
        <v>29727</v>
      </c>
      <c r="Q81" s="2">
        <v>28386</v>
      </c>
      <c r="R81" s="2">
        <v>27046</v>
      </c>
      <c r="S81" s="2">
        <v>25475</v>
      </c>
      <c r="T81" s="2">
        <v>25651</v>
      </c>
      <c r="Y81" t="s">
        <v>75</v>
      </c>
      <c r="Z81" s="2">
        <v>11187085</v>
      </c>
      <c r="AA81" s="2">
        <v>11153454</v>
      </c>
      <c r="AB81" s="2">
        <v>11123213</v>
      </c>
      <c r="AC81" s="2">
        <v>11092771</v>
      </c>
      <c r="AD81" s="2">
        <v>11032328</v>
      </c>
      <c r="AG81" t="str">
        <f t="shared" si="23"/>
        <v>Greece</v>
      </c>
      <c r="AH81">
        <f t="shared" si="24"/>
        <v>86996941.200000003</v>
      </c>
      <c r="AI81">
        <f t="shared" si="25"/>
        <v>300838418798</v>
      </c>
      <c r="AJ81" s="2">
        <f t="shared" si="26"/>
        <v>11123213</v>
      </c>
      <c r="AM81" t="str">
        <f t="shared" si="20"/>
        <v>Greece</v>
      </c>
      <c r="AN81" s="22">
        <f t="shared" si="27"/>
        <v>95090222.5</v>
      </c>
      <c r="AO81" s="23">
        <f t="shared" si="28"/>
        <v>86996941.200000003</v>
      </c>
      <c r="AP81">
        <f t="shared" si="29"/>
        <v>332558475795</v>
      </c>
      <c r="AQ81">
        <f t="shared" si="30"/>
        <v>316601945244</v>
      </c>
      <c r="AR81">
        <f t="shared" si="31"/>
        <v>300838418798</v>
      </c>
      <c r="AS81" s="22">
        <f t="shared" si="32"/>
        <v>2.8593534497258383E-4</v>
      </c>
      <c r="AT81" s="28">
        <f t="shared" si="21"/>
        <v>2.747833439019235E-4</v>
      </c>
      <c r="AU81" s="29">
        <f t="shared" si="33"/>
        <v>0.96099817225558593</v>
      </c>
      <c r="AV81">
        <f t="shared" si="22"/>
        <v>2.8593534497258383E-4</v>
      </c>
      <c r="AW81">
        <f t="shared" si="34"/>
        <v>2.747833439019235E-4</v>
      </c>
      <c r="AX81">
        <f t="shared" si="35"/>
        <v>2.640662912560266E-4</v>
      </c>
      <c r="AY81" s="40">
        <f t="shared" si="36"/>
        <v>86996941.200000003</v>
      </c>
      <c r="AZ81" s="41">
        <f t="shared" si="37"/>
        <v>79441285.519315168</v>
      </c>
    </row>
    <row r="82" spans="3:52" x14ac:dyDescent="0.25">
      <c r="C82" t="s">
        <v>76</v>
      </c>
      <c r="D82">
        <v>9.9</v>
      </c>
      <c r="E82">
        <v>11.1</v>
      </c>
      <c r="H82" t="s">
        <v>76</v>
      </c>
      <c r="I82" s="2">
        <v>22508</v>
      </c>
      <c r="O82" t="s">
        <v>76</v>
      </c>
      <c r="Y82" t="s">
        <v>76</v>
      </c>
      <c r="Z82" s="2">
        <v>56323</v>
      </c>
      <c r="AA82" s="2">
        <v>56905</v>
      </c>
      <c r="AB82" s="2">
        <v>56890</v>
      </c>
      <c r="AC82" s="2">
        <v>56810</v>
      </c>
      <c r="AD82" s="2">
        <v>56483</v>
      </c>
      <c r="AG82" t="str">
        <f t="shared" si="23"/>
        <v>Greenland</v>
      </c>
      <c r="AH82">
        <f t="shared" si="24"/>
        <v>631645.5</v>
      </c>
      <c r="AI82">
        <f t="shared" si="25"/>
        <v>0</v>
      </c>
      <c r="AJ82" s="2">
        <f t="shared" si="26"/>
        <v>56890</v>
      </c>
      <c r="AM82" t="str">
        <f t="shared" si="20"/>
        <v>Greenland</v>
      </c>
      <c r="AN82" s="22">
        <f t="shared" si="27"/>
        <v>557597.70000000007</v>
      </c>
      <c r="AO82" s="23">
        <f t="shared" si="28"/>
        <v>631645.5</v>
      </c>
      <c r="AP82">
        <f t="shared" si="29"/>
        <v>0</v>
      </c>
      <c r="AQ82">
        <f t="shared" si="30"/>
        <v>0</v>
      </c>
      <c r="AR82">
        <f t="shared" si="31"/>
        <v>0</v>
      </c>
      <c r="AS82" s="22" t="e">
        <f t="shared" si="32"/>
        <v>#DIV/0!</v>
      </c>
      <c r="AT82" s="28" t="e">
        <f t="shared" si="21"/>
        <v>#DIV/0!</v>
      </c>
      <c r="AU82" s="29" t="e">
        <f t="shared" si="33"/>
        <v>#DIV/0!</v>
      </c>
      <c r="AV82" t="e">
        <f t="shared" si="22"/>
        <v>#DIV/0!</v>
      </c>
      <c r="AW82" t="e">
        <f t="shared" si="34"/>
        <v>#DIV/0!</v>
      </c>
      <c r="AX82" t="e">
        <f t="shared" si="35"/>
        <v>#DIV/0!</v>
      </c>
      <c r="AY82" s="40" t="e">
        <f t="shared" si="36"/>
        <v>#DIV/0!</v>
      </c>
      <c r="AZ82" s="41" t="e">
        <f t="shared" si="37"/>
        <v>#DIV/0!</v>
      </c>
    </row>
    <row r="83" spans="3:52" x14ac:dyDescent="0.25">
      <c r="C83" t="s">
        <v>77</v>
      </c>
      <c r="D83">
        <v>2.4</v>
      </c>
      <c r="E83">
        <v>2.5</v>
      </c>
      <c r="H83" t="s">
        <v>77</v>
      </c>
      <c r="I83" s="2">
        <v>7397</v>
      </c>
      <c r="J83" s="2">
        <v>7367</v>
      </c>
      <c r="K83" s="2">
        <v>7409</v>
      </c>
      <c r="L83" s="2">
        <v>7598</v>
      </c>
      <c r="M83" s="2">
        <v>7876</v>
      </c>
      <c r="O83" t="s">
        <v>77</v>
      </c>
      <c r="P83" s="2">
        <v>10924</v>
      </c>
      <c r="Q83" s="2">
        <v>10963</v>
      </c>
      <c r="R83" s="2">
        <v>11219</v>
      </c>
      <c r="S83" s="2">
        <v>11167</v>
      </c>
      <c r="T83" s="2">
        <v>11498</v>
      </c>
      <c r="Y83" t="s">
        <v>77</v>
      </c>
      <c r="Z83" s="2">
        <v>104296</v>
      </c>
      <c r="AA83" s="2">
        <v>104677</v>
      </c>
      <c r="AB83" s="2">
        <v>105074</v>
      </c>
      <c r="AC83" s="2">
        <v>105483</v>
      </c>
      <c r="AD83" s="2">
        <v>105897</v>
      </c>
      <c r="AG83" t="str">
        <f t="shared" si="23"/>
        <v>Grenada</v>
      </c>
      <c r="AH83">
        <f t="shared" si="24"/>
        <v>261692.5</v>
      </c>
      <c r="AI83">
        <f t="shared" si="25"/>
        <v>1178825206</v>
      </c>
      <c r="AJ83" s="2">
        <f t="shared" si="26"/>
        <v>105074</v>
      </c>
      <c r="AM83" t="str">
        <f t="shared" si="20"/>
        <v>Grenada</v>
      </c>
      <c r="AN83" s="22">
        <f t="shared" si="27"/>
        <v>250310.39999999999</v>
      </c>
      <c r="AO83" s="23">
        <f t="shared" si="28"/>
        <v>261692.5</v>
      </c>
      <c r="AP83">
        <f t="shared" si="29"/>
        <v>1139329504</v>
      </c>
      <c r="AQ83">
        <f t="shared" si="30"/>
        <v>1147573951</v>
      </c>
      <c r="AR83">
        <f t="shared" si="31"/>
        <v>1178825206</v>
      </c>
      <c r="AS83" s="22">
        <f t="shared" si="32"/>
        <v>2.1969974368363237E-4</v>
      </c>
      <c r="AT83" s="28">
        <f t="shared" si="21"/>
        <v>2.280397701359117E-4</v>
      </c>
      <c r="AU83" s="29">
        <f t="shared" si="33"/>
        <v>1.037961020401958</v>
      </c>
      <c r="AV83">
        <f t="shared" si="22"/>
        <v>2.1969974368363237E-4</v>
      </c>
      <c r="AW83">
        <f t="shared" si="34"/>
        <v>2.280397701359117E-4</v>
      </c>
      <c r="AX83">
        <f t="shared" si="35"/>
        <v>2.3669639250249887E-4</v>
      </c>
      <c r="AY83" s="40">
        <f t="shared" si="36"/>
        <v>261692.5</v>
      </c>
      <c r="AZ83" s="41">
        <f t="shared" si="37"/>
        <v>279023.6736512151</v>
      </c>
    </row>
    <row r="84" spans="3:52" x14ac:dyDescent="0.25">
      <c r="C84" t="s">
        <v>78</v>
      </c>
      <c r="H84" t="s">
        <v>78</v>
      </c>
      <c r="O84" t="s">
        <v>78</v>
      </c>
      <c r="Y84" t="s">
        <v>78</v>
      </c>
      <c r="Z84" s="2">
        <v>158621</v>
      </c>
      <c r="AA84" s="2">
        <v>159440</v>
      </c>
      <c r="AB84" s="2">
        <v>160858</v>
      </c>
      <c r="AC84" s="2">
        <v>162810</v>
      </c>
      <c r="AD84" s="2">
        <v>165124</v>
      </c>
      <c r="AG84" t="str">
        <f t="shared" si="23"/>
        <v>Guam</v>
      </c>
      <c r="AH84">
        <f t="shared" si="24"/>
        <v>0</v>
      </c>
      <c r="AI84">
        <f t="shared" si="25"/>
        <v>0</v>
      </c>
      <c r="AJ84" s="2">
        <f t="shared" si="26"/>
        <v>160858</v>
      </c>
      <c r="AM84" t="str">
        <f t="shared" si="20"/>
        <v>Guam</v>
      </c>
      <c r="AN84" s="22">
        <f t="shared" si="27"/>
        <v>0</v>
      </c>
      <c r="AO84" s="23">
        <f t="shared" si="28"/>
        <v>0</v>
      </c>
      <c r="AP84">
        <f t="shared" si="29"/>
        <v>0</v>
      </c>
      <c r="AQ84">
        <f t="shared" si="30"/>
        <v>0</v>
      </c>
      <c r="AR84">
        <f t="shared" si="31"/>
        <v>0</v>
      </c>
      <c r="AS84" s="22" t="e">
        <f t="shared" si="32"/>
        <v>#DIV/0!</v>
      </c>
      <c r="AT84" s="28" t="e">
        <f t="shared" si="21"/>
        <v>#DIV/0!</v>
      </c>
      <c r="AU84" s="29" t="e">
        <f t="shared" si="33"/>
        <v>#DIV/0!</v>
      </c>
      <c r="AV84" t="e">
        <f t="shared" si="22"/>
        <v>#DIV/0!</v>
      </c>
      <c r="AW84" t="e">
        <f t="shared" si="34"/>
        <v>#DIV/0!</v>
      </c>
      <c r="AX84" t="e">
        <f t="shared" si="35"/>
        <v>#DIV/0!</v>
      </c>
      <c r="AY84" s="40" t="e">
        <f t="shared" si="36"/>
        <v>#DIV/0!</v>
      </c>
      <c r="AZ84" s="41" t="e">
        <f t="shared" si="37"/>
        <v>#DIV/0!</v>
      </c>
    </row>
    <row r="85" spans="3:52" x14ac:dyDescent="0.25">
      <c r="C85" t="s">
        <v>79</v>
      </c>
      <c r="D85">
        <v>0.8</v>
      </c>
      <c r="E85">
        <v>0.8</v>
      </c>
      <c r="H85" t="s">
        <v>79</v>
      </c>
      <c r="I85" s="2">
        <v>2697</v>
      </c>
      <c r="J85" s="2">
        <v>2882</v>
      </c>
      <c r="K85" s="2">
        <v>3240</v>
      </c>
      <c r="L85" s="2">
        <v>3341</v>
      </c>
      <c r="M85" s="2">
        <v>3478</v>
      </c>
      <c r="O85" t="s">
        <v>79</v>
      </c>
      <c r="P85" s="2">
        <v>6614</v>
      </c>
      <c r="Q85" s="2">
        <v>6717</v>
      </c>
      <c r="R85" s="2">
        <v>6957</v>
      </c>
      <c r="S85" s="2">
        <v>7107</v>
      </c>
      <c r="T85" s="2">
        <v>7295</v>
      </c>
      <c r="Y85" t="s">
        <v>79</v>
      </c>
      <c r="Z85" s="2">
        <v>13988988</v>
      </c>
      <c r="AA85" s="2">
        <v>14341576</v>
      </c>
      <c r="AB85" s="2">
        <v>14706578</v>
      </c>
      <c r="AC85" s="2">
        <v>15082831</v>
      </c>
      <c r="AD85" s="2">
        <v>15468203</v>
      </c>
      <c r="AG85" t="str">
        <f t="shared" si="23"/>
        <v>Guatemala</v>
      </c>
      <c r="AH85">
        <f t="shared" si="24"/>
        <v>11473260.800000001</v>
      </c>
      <c r="AI85">
        <f t="shared" si="25"/>
        <v>102313663146</v>
      </c>
      <c r="AJ85" s="2">
        <f t="shared" si="26"/>
        <v>14706578</v>
      </c>
      <c r="AM85" t="str">
        <f t="shared" si="20"/>
        <v>Guatemala</v>
      </c>
      <c r="AN85" s="22">
        <f t="shared" si="27"/>
        <v>11191190.4</v>
      </c>
      <c r="AO85" s="23">
        <f t="shared" si="28"/>
        <v>11473260.800000001</v>
      </c>
      <c r="AP85">
        <f t="shared" si="29"/>
        <v>92523166632</v>
      </c>
      <c r="AQ85">
        <f t="shared" si="30"/>
        <v>96332365992</v>
      </c>
      <c r="AR85">
        <f t="shared" si="31"/>
        <v>102313663146</v>
      </c>
      <c r="AS85" s="22">
        <f t="shared" si="32"/>
        <v>1.2095554883580285E-4</v>
      </c>
      <c r="AT85" s="28">
        <f t="shared" si="21"/>
        <v>1.1910078904272742E-4</v>
      </c>
      <c r="AU85" s="29">
        <f t="shared" si="33"/>
        <v>0.9846657734107489</v>
      </c>
      <c r="AV85">
        <f t="shared" si="22"/>
        <v>1.2095554883580285E-4</v>
      </c>
      <c r="AW85">
        <f t="shared" si="34"/>
        <v>1.1910078904272742E-4</v>
      </c>
      <c r="AX85">
        <f t="shared" si="35"/>
        <v>1.1727447055658763E-4</v>
      </c>
      <c r="AY85" s="40">
        <f t="shared" si="36"/>
        <v>11473260.800000001</v>
      </c>
      <c r="AZ85" s="41">
        <f t="shared" si="37"/>
        <v>11998780.676152203</v>
      </c>
    </row>
    <row r="86" spans="3:52" x14ac:dyDescent="0.25">
      <c r="C86" t="s">
        <v>80</v>
      </c>
      <c r="D86">
        <v>0.1</v>
      </c>
      <c r="E86">
        <v>0.1</v>
      </c>
      <c r="H86" t="s">
        <v>80</v>
      </c>
      <c r="I86">
        <v>435</v>
      </c>
      <c r="J86">
        <v>435</v>
      </c>
      <c r="K86">
        <v>454</v>
      </c>
      <c r="L86">
        <v>493</v>
      </c>
      <c r="M86">
        <v>527</v>
      </c>
      <c r="O86" t="s">
        <v>80</v>
      </c>
      <c r="P86" s="2">
        <v>1157</v>
      </c>
      <c r="Q86" s="2">
        <v>1163</v>
      </c>
      <c r="R86" s="2">
        <v>1200</v>
      </c>
      <c r="S86" s="2">
        <v>1237</v>
      </c>
      <c r="T86" s="2">
        <v>1255</v>
      </c>
      <c r="Y86" t="s">
        <v>80</v>
      </c>
      <c r="Z86" s="2">
        <v>10593248</v>
      </c>
      <c r="AA86" s="2">
        <v>10876033</v>
      </c>
      <c r="AB86" s="2">
        <v>11161530</v>
      </c>
      <c r="AC86" s="2">
        <v>11451273</v>
      </c>
      <c r="AD86" s="2">
        <v>11745189</v>
      </c>
      <c r="AG86" t="str">
        <f t="shared" si="23"/>
        <v>Guinea</v>
      </c>
      <c r="AH86">
        <f t="shared" si="24"/>
        <v>1087603.3</v>
      </c>
      <c r="AI86">
        <f t="shared" si="25"/>
        <v>13393836000</v>
      </c>
      <c r="AJ86" s="2">
        <f t="shared" si="26"/>
        <v>11161530</v>
      </c>
      <c r="AM86" t="str">
        <f t="shared" si="20"/>
        <v>Guinea</v>
      </c>
      <c r="AN86" s="22">
        <f t="shared" si="27"/>
        <v>1059324.8</v>
      </c>
      <c r="AO86" s="23">
        <f t="shared" si="28"/>
        <v>1087603.3</v>
      </c>
      <c r="AP86">
        <f t="shared" si="29"/>
        <v>12256387936</v>
      </c>
      <c r="AQ86">
        <f t="shared" si="30"/>
        <v>12648826379</v>
      </c>
      <c r="AR86">
        <f t="shared" si="31"/>
        <v>13393836000</v>
      </c>
      <c r="AS86" s="22">
        <f t="shared" si="32"/>
        <v>8.6430423509075192E-5</v>
      </c>
      <c r="AT86" s="28">
        <f t="shared" si="21"/>
        <v>8.5984522785898537E-5</v>
      </c>
      <c r="AU86" s="29">
        <f t="shared" si="33"/>
        <v>0.99484092863284612</v>
      </c>
      <c r="AV86">
        <f t="shared" si="22"/>
        <v>8.6430423509075192E-5</v>
      </c>
      <c r="AW86">
        <f t="shared" si="34"/>
        <v>8.5984522785898537E-5</v>
      </c>
      <c r="AX86">
        <f t="shared" si="35"/>
        <v>8.5540922496375415E-5</v>
      </c>
      <c r="AY86" s="40">
        <f t="shared" si="36"/>
        <v>1087603.3</v>
      </c>
      <c r="AZ86" s="41">
        <f t="shared" si="37"/>
        <v>1145721.087205163</v>
      </c>
    </row>
    <row r="87" spans="3:52" x14ac:dyDescent="0.25">
      <c r="C87" t="s">
        <v>81</v>
      </c>
      <c r="D87">
        <v>0.2</v>
      </c>
      <c r="E87">
        <v>0.2</v>
      </c>
      <c r="H87" t="s">
        <v>81</v>
      </c>
      <c r="I87">
        <v>537</v>
      </c>
      <c r="J87">
        <v>527</v>
      </c>
      <c r="K87">
        <v>596</v>
      </c>
      <c r="L87">
        <v>494</v>
      </c>
      <c r="M87">
        <v>504</v>
      </c>
      <c r="O87" t="s">
        <v>81</v>
      </c>
      <c r="P87" s="2">
        <v>1189</v>
      </c>
      <c r="Q87" s="2">
        <v>1218</v>
      </c>
      <c r="R87" s="2">
        <v>1277</v>
      </c>
      <c r="S87" s="2">
        <v>1251</v>
      </c>
      <c r="T87" s="2">
        <v>1242</v>
      </c>
      <c r="Y87" t="s">
        <v>81</v>
      </c>
      <c r="Z87" s="2">
        <v>1550905</v>
      </c>
      <c r="AA87" s="2">
        <v>1586624</v>
      </c>
      <c r="AB87" s="2">
        <v>1624228</v>
      </c>
      <c r="AC87" s="2">
        <v>1663558</v>
      </c>
      <c r="AD87" s="2">
        <v>1704255</v>
      </c>
      <c r="AG87" t="str">
        <f t="shared" si="23"/>
        <v>Guinea-Bissau</v>
      </c>
      <c r="AH87">
        <f t="shared" si="24"/>
        <v>317324.80000000005</v>
      </c>
      <c r="AI87">
        <f t="shared" si="25"/>
        <v>2074139156</v>
      </c>
      <c r="AJ87" s="2">
        <f t="shared" si="26"/>
        <v>1624228</v>
      </c>
      <c r="AM87" t="str">
        <f t="shared" si="20"/>
        <v>Guinea-Bissau</v>
      </c>
      <c r="AN87" s="22">
        <f t="shared" si="27"/>
        <v>310181</v>
      </c>
      <c r="AO87" s="23">
        <f t="shared" si="28"/>
        <v>317324.80000000005</v>
      </c>
      <c r="AP87">
        <f t="shared" si="29"/>
        <v>1844026045</v>
      </c>
      <c r="AQ87">
        <f t="shared" si="30"/>
        <v>1932508032</v>
      </c>
      <c r="AR87">
        <f t="shared" si="31"/>
        <v>2074139156</v>
      </c>
      <c r="AS87" s="22">
        <f t="shared" si="32"/>
        <v>1.6820857863751051E-4</v>
      </c>
      <c r="AT87" s="28">
        <f t="shared" si="21"/>
        <v>1.6420361247947458E-4</v>
      </c>
      <c r="AU87" s="29">
        <f t="shared" si="33"/>
        <v>0.97619047619047639</v>
      </c>
      <c r="AV87">
        <f t="shared" si="22"/>
        <v>1.6820857863751051E-4</v>
      </c>
      <c r="AW87">
        <f t="shared" si="34"/>
        <v>1.6420361247947458E-4</v>
      </c>
      <c r="AX87">
        <f t="shared" si="35"/>
        <v>1.6029400265853475E-4</v>
      </c>
      <c r="AY87" s="40">
        <f t="shared" si="36"/>
        <v>317324.80000000005</v>
      </c>
      <c r="AZ87" s="41">
        <f t="shared" si="37"/>
        <v>332472.06738603499</v>
      </c>
    </row>
    <row r="88" spans="3:52" x14ac:dyDescent="0.25">
      <c r="C88" t="s">
        <v>82</v>
      </c>
      <c r="D88">
        <v>2</v>
      </c>
      <c r="E88">
        <v>2.2000000000000002</v>
      </c>
      <c r="H88" t="s">
        <v>82</v>
      </c>
      <c r="I88" s="2">
        <v>2593</v>
      </c>
      <c r="J88" s="2">
        <v>2874</v>
      </c>
      <c r="K88" s="2">
        <v>3258</v>
      </c>
      <c r="L88" s="2">
        <v>3585</v>
      </c>
      <c r="M88" s="2">
        <v>3847</v>
      </c>
      <c r="O88" t="s">
        <v>82</v>
      </c>
      <c r="P88" s="2">
        <v>5179</v>
      </c>
      <c r="Q88" s="2">
        <v>5435</v>
      </c>
      <c r="R88" s="2">
        <v>5808</v>
      </c>
      <c r="S88" s="2">
        <v>6159</v>
      </c>
      <c r="T88" s="2">
        <v>6551</v>
      </c>
      <c r="Y88" t="s">
        <v>82</v>
      </c>
      <c r="Z88" s="2">
        <v>781055</v>
      </c>
      <c r="AA88" s="2">
        <v>786126</v>
      </c>
      <c r="AB88" s="2">
        <v>790882</v>
      </c>
      <c r="AC88" s="2">
        <v>795369</v>
      </c>
      <c r="AD88" s="2">
        <v>799613</v>
      </c>
      <c r="AG88" t="str">
        <f t="shared" si="23"/>
        <v>Guyana</v>
      </c>
      <c r="AH88">
        <f t="shared" si="24"/>
        <v>1729477.2000000002</v>
      </c>
      <c r="AI88">
        <f t="shared" si="25"/>
        <v>4593442656</v>
      </c>
      <c r="AJ88" s="2">
        <f t="shared" si="26"/>
        <v>790882</v>
      </c>
      <c r="AM88" t="str">
        <f t="shared" si="20"/>
        <v>Guyana</v>
      </c>
      <c r="AN88" s="22">
        <f t="shared" si="27"/>
        <v>1562110</v>
      </c>
      <c r="AO88" s="23">
        <f t="shared" si="28"/>
        <v>1729477.2000000002</v>
      </c>
      <c r="AP88">
        <f t="shared" si="29"/>
        <v>4045083845</v>
      </c>
      <c r="AQ88">
        <f t="shared" si="30"/>
        <v>4272594810</v>
      </c>
      <c r="AR88">
        <f t="shared" si="31"/>
        <v>4593442656</v>
      </c>
      <c r="AS88" s="22">
        <f t="shared" si="32"/>
        <v>3.861749372465727E-4</v>
      </c>
      <c r="AT88" s="28">
        <f t="shared" si="21"/>
        <v>4.0478380864765413E-4</v>
      </c>
      <c r="AU88" s="29">
        <f t="shared" si="33"/>
        <v>1.0481876724931003</v>
      </c>
      <c r="AV88">
        <f t="shared" si="22"/>
        <v>3.861749372465727E-4</v>
      </c>
      <c r="AW88">
        <f t="shared" si="34"/>
        <v>4.0478380864765413E-4</v>
      </c>
      <c r="AX88">
        <f t="shared" si="35"/>
        <v>4.2428939824927709E-4</v>
      </c>
      <c r="AY88" s="40">
        <f t="shared" si="36"/>
        <v>1729477.2000000002</v>
      </c>
      <c r="AZ88" s="41">
        <f t="shared" si="37"/>
        <v>1948949.020406801</v>
      </c>
    </row>
    <row r="89" spans="3:52" x14ac:dyDescent="0.25">
      <c r="C89" t="s">
        <v>83</v>
      </c>
      <c r="D89">
        <v>0.2</v>
      </c>
      <c r="E89">
        <v>0.2</v>
      </c>
      <c r="H89" t="s">
        <v>83</v>
      </c>
      <c r="I89">
        <v>674</v>
      </c>
      <c r="J89">
        <v>669</v>
      </c>
      <c r="K89">
        <v>749</v>
      </c>
      <c r="L89">
        <v>776</v>
      </c>
      <c r="M89">
        <v>820</v>
      </c>
      <c r="O89" t="s">
        <v>83</v>
      </c>
      <c r="P89" s="2">
        <v>1577</v>
      </c>
      <c r="Q89" s="2">
        <v>1488</v>
      </c>
      <c r="R89" s="2">
        <v>1580</v>
      </c>
      <c r="S89" s="2">
        <v>1631</v>
      </c>
      <c r="T89" s="2">
        <v>1703</v>
      </c>
      <c r="Y89" t="s">
        <v>83</v>
      </c>
      <c r="Z89" s="2">
        <v>9765153</v>
      </c>
      <c r="AA89" s="2">
        <v>9896400</v>
      </c>
      <c r="AB89" s="2">
        <v>10032864</v>
      </c>
      <c r="AC89" s="2">
        <v>10173775</v>
      </c>
      <c r="AD89" s="2">
        <v>10317461</v>
      </c>
      <c r="AG89" t="str">
        <f t="shared" si="23"/>
        <v>Haiti</v>
      </c>
      <c r="AH89">
        <f t="shared" si="24"/>
        <v>1979280</v>
      </c>
      <c r="AI89">
        <f t="shared" si="25"/>
        <v>15851925120</v>
      </c>
      <c r="AJ89" s="2">
        <f t="shared" si="26"/>
        <v>10032864</v>
      </c>
      <c r="AM89" t="str">
        <f t="shared" si="20"/>
        <v>Haiti</v>
      </c>
      <c r="AN89" s="22">
        <f t="shared" si="27"/>
        <v>1953030.6</v>
      </c>
      <c r="AO89" s="23">
        <f t="shared" si="28"/>
        <v>1979280</v>
      </c>
      <c r="AP89">
        <f t="shared" si="29"/>
        <v>15399646281</v>
      </c>
      <c r="AQ89">
        <f t="shared" si="30"/>
        <v>14725843200</v>
      </c>
      <c r="AR89">
        <f t="shared" si="31"/>
        <v>15851925120</v>
      </c>
      <c r="AS89" s="22">
        <f t="shared" si="32"/>
        <v>1.2682308180088776E-4</v>
      </c>
      <c r="AT89" s="28">
        <f t="shared" si="21"/>
        <v>1.3440860215053763E-4</v>
      </c>
      <c r="AU89" s="29">
        <f t="shared" si="33"/>
        <v>1.0598118279569892</v>
      </c>
      <c r="AV89">
        <f t="shared" si="22"/>
        <v>1.2682308180088776E-4</v>
      </c>
      <c r="AW89">
        <f t="shared" si="34"/>
        <v>1.3440860215053763E-4</v>
      </c>
      <c r="AX89">
        <f t="shared" si="35"/>
        <v>1.4244782633830502E-4</v>
      </c>
      <c r="AY89" s="40">
        <f t="shared" si="36"/>
        <v>1979280</v>
      </c>
      <c r="AZ89" s="41">
        <f t="shared" si="37"/>
        <v>2258072.276621575</v>
      </c>
    </row>
    <row r="90" spans="3:52" x14ac:dyDescent="0.25">
      <c r="C90" t="s">
        <v>84</v>
      </c>
      <c r="D90">
        <v>1.1000000000000001</v>
      </c>
      <c r="E90">
        <v>1.1000000000000001</v>
      </c>
      <c r="H90" t="s">
        <v>84</v>
      </c>
      <c r="I90" s="2">
        <v>1953</v>
      </c>
      <c r="J90" s="2">
        <v>2078</v>
      </c>
      <c r="K90" s="2">
        <v>2277</v>
      </c>
      <c r="L90" s="2">
        <v>2339</v>
      </c>
      <c r="M90" s="2">
        <v>2291</v>
      </c>
      <c r="O90" t="s">
        <v>84</v>
      </c>
      <c r="P90" s="2">
        <v>4070</v>
      </c>
      <c r="Q90" s="2">
        <v>4188</v>
      </c>
      <c r="R90" s="2">
        <v>4345</v>
      </c>
      <c r="S90" s="2">
        <v>4500</v>
      </c>
      <c r="T90" s="2">
        <v>4591</v>
      </c>
      <c r="Y90" t="s">
        <v>84</v>
      </c>
      <c r="Z90" s="2">
        <v>7469844</v>
      </c>
      <c r="AA90" s="2">
        <v>7621204</v>
      </c>
      <c r="AB90" s="2">
        <v>7776669</v>
      </c>
      <c r="AC90" s="2">
        <v>7935846</v>
      </c>
      <c r="AD90" s="2">
        <v>8097688</v>
      </c>
      <c r="AG90" t="str">
        <f t="shared" si="23"/>
        <v>Honduras</v>
      </c>
      <c r="AH90">
        <f t="shared" si="24"/>
        <v>8383324.4000000004</v>
      </c>
      <c r="AI90">
        <f t="shared" si="25"/>
        <v>33789626805</v>
      </c>
      <c r="AJ90" s="2">
        <f t="shared" si="26"/>
        <v>7776669</v>
      </c>
      <c r="AM90" t="str">
        <f t="shared" si="20"/>
        <v>Honduras</v>
      </c>
      <c r="AN90" s="22">
        <f t="shared" si="27"/>
        <v>8216828.4000000004</v>
      </c>
      <c r="AO90" s="23">
        <f t="shared" si="28"/>
        <v>8383324.4000000004</v>
      </c>
      <c r="AP90">
        <f t="shared" si="29"/>
        <v>30402265080</v>
      </c>
      <c r="AQ90">
        <f t="shared" si="30"/>
        <v>31917602352</v>
      </c>
      <c r="AR90">
        <f t="shared" si="31"/>
        <v>33789626805</v>
      </c>
      <c r="AS90" s="22">
        <f t="shared" si="32"/>
        <v>2.7027027027027027E-4</v>
      </c>
      <c r="AT90" s="28">
        <f t="shared" si="21"/>
        <v>2.626552053486151E-4</v>
      </c>
      <c r="AU90" s="29">
        <f t="shared" si="33"/>
        <v>0.97182425978987586</v>
      </c>
      <c r="AV90">
        <f t="shared" si="22"/>
        <v>2.7027027027027027E-4</v>
      </c>
      <c r="AW90">
        <f t="shared" si="34"/>
        <v>2.626552053486151E-4</v>
      </c>
      <c r="AX90">
        <f t="shared" si="35"/>
        <v>2.552547005178757E-4</v>
      </c>
      <c r="AY90" s="40">
        <f t="shared" si="36"/>
        <v>8383324.4000000004</v>
      </c>
      <c r="AZ90" s="41">
        <f t="shared" si="37"/>
        <v>8624961.07072106</v>
      </c>
    </row>
    <row r="91" spans="3:52" x14ac:dyDescent="0.25">
      <c r="C91" t="s">
        <v>85</v>
      </c>
      <c r="D91">
        <v>5.3</v>
      </c>
      <c r="E91">
        <v>5.2</v>
      </c>
      <c r="H91" t="s">
        <v>85</v>
      </c>
      <c r="I91" s="2">
        <v>30697</v>
      </c>
      <c r="J91" s="2">
        <v>32550</v>
      </c>
      <c r="K91" s="2">
        <v>35143</v>
      </c>
      <c r="L91" s="2">
        <v>36708</v>
      </c>
      <c r="M91" s="2">
        <v>38124</v>
      </c>
      <c r="O91" t="s">
        <v>85</v>
      </c>
      <c r="P91" s="2">
        <v>43996</v>
      </c>
      <c r="Q91" s="2">
        <v>47194</v>
      </c>
      <c r="R91" s="2">
        <v>50086</v>
      </c>
      <c r="S91" s="2">
        <v>51151</v>
      </c>
      <c r="T91" s="2">
        <v>53203</v>
      </c>
      <c r="Y91" t="s">
        <v>85</v>
      </c>
      <c r="Z91" s="2">
        <v>6972800</v>
      </c>
      <c r="AA91" s="2">
        <v>7024200</v>
      </c>
      <c r="AB91" s="2">
        <v>7071600</v>
      </c>
      <c r="AC91" s="2">
        <v>7154600</v>
      </c>
      <c r="AD91" s="2">
        <v>7187500</v>
      </c>
      <c r="AG91" t="str">
        <f t="shared" si="23"/>
        <v>Hong Kong SAR, China</v>
      </c>
      <c r="AH91">
        <f t="shared" si="24"/>
        <v>36525840</v>
      </c>
      <c r="AI91">
        <f t="shared" si="25"/>
        <v>354188157600</v>
      </c>
      <c r="AJ91" s="2">
        <f t="shared" si="26"/>
        <v>7071600</v>
      </c>
      <c r="AM91" t="str">
        <f t="shared" si="20"/>
        <v>Hong Kong SAR, China</v>
      </c>
      <c r="AN91" s="22">
        <f t="shared" si="27"/>
        <v>36955840</v>
      </c>
      <c r="AO91" s="23">
        <f t="shared" si="28"/>
        <v>36525840</v>
      </c>
      <c r="AP91">
        <f t="shared" si="29"/>
        <v>306775308800</v>
      </c>
      <c r="AQ91">
        <f t="shared" si="30"/>
        <v>331500094800</v>
      </c>
      <c r="AR91">
        <f t="shared" si="31"/>
        <v>354188157600</v>
      </c>
      <c r="AS91" s="22">
        <f t="shared" si="32"/>
        <v>1.2046549686335121E-4</v>
      </c>
      <c r="AT91" s="28">
        <f t="shared" si="21"/>
        <v>1.1018349790227571E-4</v>
      </c>
      <c r="AU91" s="29">
        <f t="shared" si="33"/>
        <v>0.91464776862424946</v>
      </c>
      <c r="AV91">
        <f t="shared" si="22"/>
        <v>1.2046549686335121E-4</v>
      </c>
      <c r="AW91">
        <f t="shared" si="34"/>
        <v>1.1018349790227571E-4</v>
      </c>
      <c r="AX91">
        <f t="shared" si="35"/>
        <v>1.0077909049553115E-4</v>
      </c>
      <c r="AY91" s="40">
        <f t="shared" si="36"/>
        <v>36525840</v>
      </c>
      <c r="AZ91" s="41">
        <f t="shared" si="37"/>
        <v>35694760.387215845</v>
      </c>
    </row>
    <row r="92" spans="3:52" x14ac:dyDescent="0.25">
      <c r="C92" t="s">
        <v>86</v>
      </c>
      <c r="D92">
        <v>4.9000000000000004</v>
      </c>
      <c r="E92">
        <v>5.0999999999999996</v>
      </c>
      <c r="H92" t="s">
        <v>86</v>
      </c>
      <c r="I92" s="2">
        <v>12635</v>
      </c>
      <c r="J92" s="2">
        <v>12750</v>
      </c>
      <c r="K92" s="2">
        <v>13784</v>
      </c>
      <c r="L92" s="2">
        <v>12560</v>
      </c>
      <c r="O92" t="s">
        <v>86</v>
      </c>
      <c r="P92" s="2">
        <v>20439</v>
      </c>
      <c r="Q92" s="2">
        <v>21135</v>
      </c>
      <c r="R92" s="2">
        <v>22413</v>
      </c>
      <c r="S92" s="2">
        <v>22190</v>
      </c>
      <c r="Y92" t="s">
        <v>86</v>
      </c>
      <c r="Z92" s="2">
        <v>10022650</v>
      </c>
      <c r="AA92" s="2">
        <v>10000023</v>
      </c>
      <c r="AB92" s="2">
        <v>9971727</v>
      </c>
      <c r="AC92" s="2">
        <v>9920362</v>
      </c>
      <c r="AD92" s="2">
        <v>9897247</v>
      </c>
      <c r="AG92" t="str">
        <f t="shared" si="23"/>
        <v>Hungary</v>
      </c>
      <c r="AH92">
        <f t="shared" si="24"/>
        <v>51000117.299999997</v>
      </c>
      <c r="AI92">
        <f t="shared" si="25"/>
        <v>223496317251</v>
      </c>
      <c r="AJ92" s="2">
        <f t="shared" si="26"/>
        <v>9971727</v>
      </c>
      <c r="AM92" t="str">
        <f t="shared" si="20"/>
        <v>Hungary</v>
      </c>
      <c r="AN92" s="22">
        <f t="shared" si="27"/>
        <v>49110985</v>
      </c>
      <c r="AO92" s="23">
        <f t="shared" si="28"/>
        <v>51000117.299999997</v>
      </c>
      <c r="AP92">
        <f t="shared" si="29"/>
        <v>204852943350</v>
      </c>
      <c r="AQ92">
        <f t="shared" si="30"/>
        <v>211350486105</v>
      </c>
      <c r="AR92">
        <f t="shared" si="31"/>
        <v>223496317251</v>
      </c>
      <c r="AS92" s="22">
        <f t="shared" si="32"/>
        <v>2.397377562503058E-4</v>
      </c>
      <c r="AT92" s="28">
        <f t="shared" si="21"/>
        <v>2.4130589070262598E-4</v>
      </c>
      <c r="AU92" s="29">
        <f t="shared" si="33"/>
        <v>1.0065410408308106</v>
      </c>
      <c r="AV92">
        <f t="shared" si="22"/>
        <v>2.397377562503058E-4</v>
      </c>
      <c r="AW92">
        <f t="shared" si="34"/>
        <v>2.4130589070262598E-4</v>
      </c>
      <c r="AX92">
        <f t="shared" si="35"/>
        <v>2.4288428238642697E-4</v>
      </c>
      <c r="AY92" s="40">
        <f t="shared" si="36"/>
        <v>51000117.299999997</v>
      </c>
      <c r="AZ92" s="41">
        <f t="shared" si="37"/>
        <v>54283742.631518357</v>
      </c>
    </row>
    <row r="93" spans="3:52" x14ac:dyDescent="0.25">
      <c r="C93" t="s">
        <v>87</v>
      </c>
      <c r="D93">
        <v>6.4</v>
      </c>
      <c r="E93">
        <v>6.2</v>
      </c>
      <c r="H93" t="s">
        <v>87</v>
      </c>
      <c r="I93" s="2">
        <v>38039</v>
      </c>
      <c r="J93" s="2">
        <v>39507</v>
      </c>
      <c r="K93" s="2">
        <v>44019</v>
      </c>
      <c r="L93" s="2">
        <v>42362</v>
      </c>
      <c r="M93" s="2">
        <v>45263</v>
      </c>
      <c r="O93" t="s">
        <v>87</v>
      </c>
      <c r="P93" s="2">
        <v>37769</v>
      </c>
      <c r="Q93" s="2">
        <v>36633</v>
      </c>
      <c r="R93" s="2">
        <v>38216</v>
      </c>
      <c r="S93" s="2">
        <v>38348</v>
      </c>
      <c r="T93" s="2">
        <v>39996</v>
      </c>
      <c r="Y93" t="s">
        <v>87</v>
      </c>
      <c r="Z93" s="2">
        <v>318499</v>
      </c>
      <c r="AA93" s="2">
        <v>318041</v>
      </c>
      <c r="AB93" s="2">
        <v>319014</v>
      </c>
      <c r="AC93" s="2">
        <v>320716</v>
      </c>
      <c r="AD93" s="2">
        <v>323002</v>
      </c>
      <c r="AG93" t="str">
        <f t="shared" si="23"/>
        <v>Iceland</v>
      </c>
      <c r="AH93">
        <f t="shared" si="24"/>
        <v>1971854.2</v>
      </c>
      <c r="AI93">
        <f t="shared" si="25"/>
        <v>12191439024</v>
      </c>
      <c r="AJ93" s="2">
        <f t="shared" si="26"/>
        <v>319014</v>
      </c>
      <c r="AM93" t="str">
        <f t="shared" si="20"/>
        <v>Iceland</v>
      </c>
      <c r="AN93" s="22">
        <f t="shared" si="27"/>
        <v>2038393.6</v>
      </c>
      <c r="AO93" s="23">
        <f t="shared" si="28"/>
        <v>1971854.2</v>
      </c>
      <c r="AP93">
        <f t="shared" si="29"/>
        <v>12029388731</v>
      </c>
      <c r="AQ93">
        <f t="shared" si="30"/>
        <v>11650795953</v>
      </c>
      <c r="AR93">
        <f t="shared" si="31"/>
        <v>12191439024</v>
      </c>
      <c r="AS93" s="22">
        <f t="shared" si="32"/>
        <v>1.694511371759909E-4</v>
      </c>
      <c r="AT93" s="28">
        <f t="shared" si="21"/>
        <v>1.6924630797368492E-4</v>
      </c>
      <c r="AU93" s="29">
        <f t="shared" si="33"/>
        <v>0.99879121966532902</v>
      </c>
      <c r="AV93">
        <f t="shared" si="22"/>
        <v>1.694511371759909E-4</v>
      </c>
      <c r="AW93">
        <f t="shared" si="34"/>
        <v>1.6924630797368492E-4</v>
      </c>
      <c r="AX93">
        <f t="shared" si="35"/>
        <v>1.6904172636489066E-4</v>
      </c>
      <c r="AY93" s="40">
        <f t="shared" si="36"/>
        <v>1971854.2</v>
      </c>
      <c r="AZ93" s="41">
        <f t="shared" si="37"/>
        <v>2060861.8994892577</v>
      </c>
    </row>
    <row r="94" spans="3:52" x14ac:dyDescent="0.25">
      <c r="C94" t="s">
        <v>88</v>
      </c>
      <c r="D94">
        <v>1.7</v>
      </c>
      <c r="E94">
        <v>1.7</v>
      </c>
      <c r="H94" t="s">
        <v>88</v>
      </c>
      <c r="I94" s="2">
        <v>1147</v>
      </c>
      <c r="J94" s="2">
        <v>1417</v>
      </c>
      <c r="K94" s="2">
        <v>1540</v>
      </c>
      <c r="L94" s="2">
        <v>1503</v>
      </c>
      <c r="M94" s="2">
        <v>1499</v>
      </c>
      <c r="O94" t="s">
        <v>88</v>
      </c>
      <c r="P94" s="2">
        <v>4129</v>
      </c>
      <c r="Q94" s="2">
        <v>4549</v>
      </c>
      <c r="R94" s="2">
        <v>4883</v>
      </c>
      <c r="S94" s="2">
        <v>5138</v>
      </c>
      <c r="T94" s="2">
        <v>5410</v>
      </c>
      <c r="Y94" t="s">
        <v>88</v>
      </c>
      <c r="Z94" s="2">
        <v>1190138069</v>
      </c>
      <c r="AA94" s="2">
        <v>1205624648</v>
      </c>
      <c r="AB94" s="2">
        <v>1221156319</v>
      </c>
      <c r="AC94" s="2">
        <v>1236686732</v>
      </c>
      <c r="AD94" s="2">
        <v>1252139596</v>
      </c>
      <c r="AG94" t="str">
        <f t="shared" si="23"/>
        <v>India</v>
      </c>
      <c r="AH94">
        <f t="shared" si="24"/>
        <v>2049561901.5999999</v>
      </c>
      <c r="AI94">
        <f t="shared" si="25"/>
        <v>5962906305677</v>
      </c>
      <c r="AJ94" s="2">
        <f t="shared" si="26"/>
        <v>1221156319</v>
      </c>
      <c r="AM94" t="str">
        <f t="shared" si="20"/>
        <v>India</v>
      </c>
      <c r="AN94" s="22">
        <f t="shared" si="27"/>
        <v>2023234717.3</v>
      </c>
      <c r="AO94" s="23">
        <f t="shared" si="28"/>
        <v>2049561901.5999999</v>
      </c>
      <c r="AP94">
        <f t="shared" si="29"/>
        <v>4914080086901</v>
      </c>
      <c r="AQ94">
        <f t="shared" si="30"/>
        <v>5484386523752</v>
      </c>
      <c r="AR94">
        <f t="shared" si="31"/>
        <v>5962906305677</v>
      </c>
      <c r="AS94" s="22">
        <f t="shared" si="32"/>
        <v>4.117219665778639E-4</v>
      </c>
      <c r="AT94" s="28">
        <f t="shared" si="21"/>
        <v>3.7370850736425585E-4</v>
      </c>
      <c r="AU94" s="29">
        <f t="shared" si="33"/>
        <v>0.90767201582765433</v>
      </c>
      <c r="AV94">
        <f t="shared" si="22"/>
        <v>4.117219665778639E-4</v>
      </c>
      <c r="AW94">
        <f t="shared" si="34"/>
        <v>3.7370850736425585E-4</v>
      </c>
      <c r="AX94">
        <f t="shared" si="35"/>
        <v>3.3920475421125791E-4</v>
      </c>
      <c r="AY94" s="40">
        <f t="shared" si="36"/>
        <v>2049561901.5999999</v>
      </c>
      <c r="AZ94" s="41">
        <f t="shared" si="37"/>
        <v>2022646167.8019269</v>
      </c>
    </row>
    <row r="95" spans="3:52" x14ac:dyDescent="0.25">
      <c r="C95" t="s">
        <v>89</v>
      </c>
      <c r="D95">
        <v>1.9</v>
      </c>
      <c r="E95">
        <v>1.8</v>
      </c>
      <c r="H95" t="s">
        <v>89</v>
      </c>
      <c r="I95" s="2">
        <v>2272</v>
      </c>
      <c r="J95" s="2">
        <v>2947</v>
      </c>
      <c r="K95" s="2">
        <v>3470</v>
      </c>
      <c r="L95" s="2">
        <v>3551</v>
      </c>
      <c r="M95" s="2">
        <v>3475</v>
      </c>
      <c r="O95" t="s">
        <v>89</v>
      </c>
      <c r="P95" s="2">
        <v>7421</v>
      </c>
      <c r="Q95" s="2">
        <v>7872</v>
      </c>
      <c r="R95" s="2">
        <v>8438</v>
      </c>
      <c r="S95" s="2">
        <v>9010</v>
      </c>
      <c r="T95" s="2">
        <v>9559</v>
      </c>
      <c r="Y95" t="s">
        <v>89</v>
      </c>
      <c r="Z95" s="2">
        <v>237486894</v>
      </c>
      <c r="AA95" s="2">
        <v>240676485</v>
      </c>
      <c r="AB95" s="2">
        <v>243801639</v>
      </c>
      <c r="AC95" s="2">
        <v>246864191</v>
      </c>
      <c r="AD95" s="2">
        <v>249865631</v>
      </c>
      <c r="AG95" t="str">
        <f t="shared" si="23"/>
        <v>Indonesia</v>
      </c>
      <c r="AH95">
        <f t="shared" si="24"/>
        <v>433217673</v>
      </c>
      <c r="AI95">
        <f t="shared" si="25"/>
        <v>2057198229882</v>
      </c>
      <c r="AJ95" s="2">
        <f t="shared" si="26"/>
        <v>243801639</v>
      </c>
      <c r="AM95" t="str">
        <f t="shared" si="20"/>
        <v>Indonesia</v>
      </c>
      <c r="AN95" s="22">
        <f t="shared" si="27"/>
        <v>451225098.59999996</v>
      </c>
      <c r="AO95" s="23">
        <f t="shared" si="28"/>
        <v>433217673</v>
      </c>
      <c r="AP95">
        <f t="shared" si="29"/>
        <v>1762390240374</v>
      </c>
      <c r="AQ95">
        <f t="shared" si="30"/>
        <v>1894605289920</v>
      </c>
      <c r="AR95">
        <f t="shared" si="31"/>
        <v>2057198229882</v>
      </c>
      <c r="AS95" s="22">
        <f t="shared" si="32"/>
        <v>2.5603018461123838E-4</v>
      </c>
      <c r="AT95" s="28">
        <f t="shared" si="21"/>
        <v>2.2865853658536587E-4</v>
      </c>
      <c r="AU95" s="29">
        <f t="shared" si="33"/>
        <v>0.89309210526315796</v>
      </c>
      <c r="AV95">
        <f t="shared" si="22"/>
        <v>2.5603018461123838E-4</v>
      </c>
      <c r="AW95">
        <f t="shared" si="34"/>
        <v>2.2865853658536587E-4</v>
      </c>
      <c r="AX95">
        <f t="shared" si="35"/>
        <v>2.0421313382541724E-4</v>
      </c>
      <c r="AY95" s="40">
        <f t="shared" si="36"/>
        <v>433217673</v>
      </c>
      <c r="AZ95" s="41">
        <f t="shared" si="37"/>
        <v>420106897.42430431</v>
      </c>
    </row>
    <row r="96" spans="3:52" x14ac:dyDescent="0.25">
      <c r="C96" t="s">
        <v>90</v>
      </c>
      <c r="D96">
        <v>7.9</v>
      </c>
      <c r="E96">
        <v>7.7</v>
      </c>
      <c r="H96" t="s">
        <v>90</v>
      </c>
      <c r="I96" s="2">
        <v>4931</v>
      </c>
      <c r="J96" s="2">
        <v>5675</v>
      </c>
      <c r="K96" s="2">
        <v>7006</v>
      </c>
      <c r="L96" s="2">
        <v>6578</v>
      </c>
      <c r="M96" s="2">
        <v>4763</v>
      </c>
      <c r="O96" t="s">
        <v>90</v>
      </c>
      <c r="P96" s="2">
        <v>14551</v>
      </c>
      <c r="Q96" s="2">
        <v>15402</v>
      </c>
      <c r="R96" s="2">
        <v>15970</v>
      </c>
      <c r="S96" s="2">
        <v>16517</v>
      </c>
      <c r="T96" s="2">
        <v>15586</v>
      </c>
      <c r="Y96" t="s">
        <v>90</v>
      </c>
      <c r="Z96" s="2">
        <v>73542954</v>
      </c>
      <c r="AA96" s="2">
        <v>74462314</v>
      </c>
      <c r="AB96" s="2">
        <v>75424285</v>
      </c>
      <c r="AC96" s="2">
        <v>76424443</v>
      </c>
      <c r="AD96" s="2">
        <v>77447168</v>
      </c>
      <c r="AG96" t="str">
        <f t="shared" si="23"/>
        <v>Iran, Islamic Rep.</v>
      </c>
      <c r="AH96">
        <f t="shared" si="24"/>
        <v>573359817.80000007</v>
      </c>
      <c r="AI96">
        <f t="shared" si="25"/>
        <v>1204525831450</v>
      </c>
      <c r="AJ96" s="2">
        <f t="shared" si="26"/>
        <v>75424285</v>
      </c>
      <c r="AM96" t="str">
        <f t="shared" si="20"/>
        <v>Iran, Islamic Rep.</v>
      </c>
      <c r="AN96" s="22">
        <f t="shared" si="27"/>
        <v>580989336.60000002</v>
      </c>
      <c r="AO96" s="23">
        <f t="shared" si="28"/>
        <v>573359817.80000007</v>
      </c>
      <c r="AP96">
        <f t="shared" si="29"/>
        <v>1070123523654</v>
      </c>
      <c r="AQ96">
        <f t="shared" si="30"/>
        <v>1146868560228</v>
      </c>
      <c r="AR96">
        <f t="shared" si="31"/>
        <v>1204525831450</v>
      </c>
      <c r="AS96" s="22">
        <f t="shared" si="32"/>
        <v>5.4291801250773149E-4</v>
      </c>
      <c r="AT96" s="28">
        <f t="shared" si="21"/>
        <v>4.9993507336709524E-4</v>
      </c>
      <c r="AU96" s="29">
        <f t="shared" si="33"/>
        <v>0.92082977880564587</v>
      </c>
      <c r="AV96">
        <f t="shared" si="22"/>
        <v>5.4291801250773149E-4</v>
      </c>
      <c r="AW96">
        <f t="shared" si="34"/>
        <v>4.9993507336709524E-4</v>
      </c>
      <c r="AX96">
        <f t="shared" si="35"/>
        <v>4.6035510302580666E-4</v>
      </c>
      <c r="AY96" s="40">
        <f t="shared" si="36"/>
        <v>573359817.80000007</v>
      </c>
      <c r="AZ96" s="41">
        <f t="shared" si="37"/>
        <v>554509613.23441017</v>
      </c>
    </row>
    <row r="97" spans="3:52" x14ac:dyDescent="0.25">
      <c r="C97" t="s">
        <v>91</v>
      </c>
      <c r="D97">
        <v>3.5</v>
      </c>
      <c r="E97">
        <v>3.7</v>
      </c>
      <c r="H97" t="s">
        <v>91</v>
      </c>
      <c r="I97" s="2">
        <v>3702</v>
      </c>
      <c r="J97" s="2">
        <v>4613</v>
      </c>
      <c r="K97" s="2">
        <v>6019</v>
      </c>
      <c r="L97" s="2">
        <v>6625</v>
      </c>
      <c r="M97" s="2">
        <v>6670</v>
      </c>
      <c r="O97" t="s">
        <v>91</v>
      </c>
      <c r="P97" s="2">
        <v>11865</v>
      </c>
      <c r="Q97" s="2">
        <v>12506</v>
      </c>
      <c r="R97" s="2">
        <v>13635</v>
      </c>
      <c r="S97" s="2">
        <v>14763</v>
      </c>
      <c r="T97" s="2">
        <v>15188</v>
      </c>
      <c r="Y97" t="s">
        <v>91</v>
      </c>
      <c r="Z97" s="2">
        <v>30163199</v>
      </c>
      <c r="AA97" s="2">
        <v>30962380</v>
      </c>
      <c r="AB97" s="2">
        <v>31760020</v>
      </c>
      <c r="AC97" s="2">
        <v>32578209</v>
      </c>
      <c r="AD97" s="2">
        <v>33417476</v>
      </c>
      <c r="AG97" t="str">
        <f t="shared" si="23"/>
        <v>Iraq</v>
      </c>
      <c r="AH97">
        <f t="shared" si="24"/>
        <v>114560806</v>
      </c>
      <c r="AI97">
        <f t="shared" si="25"/>
        <v>433047872700</v>
      </c>
      <c r="AJ97" s="2">
        <f t="shared" si="26"/>
        <v>31760020</v>
      </c>
      <c r="AM97" t="str">
        <f t="shared" si="20"/>
        <v>Iraq</v>
      </c>
      <c r="AN97" s="22">
        <f t="shared" si="27"/>
        <v>105571196.5</v>
      </c>
      <c r="AO97" s="23">
        <f t="shared" si="28"/>
        <v>114560806</v>
      </c>
      <c r="AP97">
        <f t="shared" si="29"/>
        <v>357886356135</v>
      </c>
      <c r="AQ97">
        <f t="shared" si="30"/>
        <v>387215524280</v>
      </c>
      <c r="AR97">
        <f t="shared" si="31"/>
        <v>433047872700</v>
      </c>
      <c r="AS97" s="22">
        <f t="shared" si="32"/>
        <v>2.9498525073746312E-4</v>
      </c>
      <c r="AT97" s="28">
        <f t="shared" si="21"/>
        <v>2.9585798816568048E-4</v>
      </c>
      <c r="AU97" s="29">
        <f t="shared" si="33"/>
        <v>1.0029585798816569</v>
      </c>
      <c r="AV97">
        <f t="shared" si="22"/>
        <v>2.9498525073746312E-4</v>
      </c>
      <c r="AW97">
        <f t="shared" si="34"/>
        <v>2.9585798816568053E-4</v>
      </c>
      <c r="AX97">
        <f t="shared" si="35"/>
        <v>2.9673330765729496E-4</v>
      </c>
      <c r="AY97" s="40">
        <f t="shared" si="36"/>
        <v>114560806.00000003</v>
      </c>
      <c r="AZ97" s="41">
        <f t="shared" si="37"/>
        <v>128499727.6402262</v>
      </c>
    </row>
    <row r="98" spans="3:52" x14ac:dyDescent="0.25">
      <c r="C98" t="s">
        <v>92</v>
      </c>
      <c r="D98">
        <v>9</v>
      </c>
      <c r="E98">
        <v>8.8000000000000007</v>
      </c>
      <c r="H98" t="s">
        <v>92</v>
      </c>
      <c r="I98" s="2">
        <v>49708</v>
      </c>
      <c r="J98" s="2">
        <v>45917</v>
      </c>
      <c r="K98" s="2">
        <v>49387</v>
      </c>
      <c r="L98" s="2">
        <v>45922</v>
      </c>
      <c r="M98" s="2">
        <v>47400</v>
      </c>
      <c r="O98" t="s">
        <v>92</v>
      </c>
      <c r="P98" s="2">
        <v>40264</v>
      </c>
      <c r="Q98" s="2">
        <v>41128</v>
      </c>
      <c r="R98" s="2">
        <v>42946</v>
      </c>
      <c r="S98" s="2">
        <v>42971</v>
      </c>
      <c r="T98" s="2">
        <v>43304</v>
      </c>
      <c r="Y98" t="s">
        <v>92</v>
      </c>
      <c r="Z98" s="2">
        <v>4535375</v>
      </c>
      <c r="AA98" s="2">
        <v>4560155</v>
      </c>
      <c r="AB98" s="2">
        <v>4576794</v>
      </c>
      <c r="AC98" s="2">
        <v>4586897</v>
      </c>
      <c r="AD98" s="2">
        <v>4595281</v>
      </c>
      <c r="AG98" t="str">
        <f t="shared" si="23"/>
        <v>Ireland</v>
      </c>
      <c r="AH98">
        <f t="shared" si="24"/>
        <v>40129364</v>
      </c>
      <c r="AI98">
        <f t="shared" si="25"/>
        <v>196554995124</v>
      </c>
      <c r="AJ98" s="2">
        <f t="shared" si="26"/>
        <v>4576794</v>
      </c>
      <c r="AM98" t="str">
        <f t="shared" si="20"/>
        <v>Ireland</v>
      </c>
      <c r="AN98" s="22">
        <f t="shared" si="27"/>
        <v>40818375</v>
      </c>
      <c r="AO98" s="23">
        <f t="shared" si="28"/>
        <v>40129364</v>
      </c>
      <c r="AP98">
        <f t="shared" si="29"/>
        <v>182612339000</v>
      </c>
      <c r="AQ98">
        <f t="shared" si="30"/>
        <v>187550054840</v>
      </c>
      <c r="AR98">
        <f t="shared" si="31"/>
        <v>196554995124</v>
      </c>
      <c r="AS98" s="22">
        <f t="shared" si="32"/>
        <v>2.2352473673753229E-4</v>
      </c>
      <c r="AT98" s="28">
        <f t="shared" si="21"/>
        <v>2.1396615444466057E-4</v>
      </c>
      <c r="AU98" s="29">
        <f t="shared" si="33"/>
        <v>0.95723702695109036</v>
      </c>
      <c r="AV98">
        <f t="shared" si="22"/>
        <v>2.2352473673753229E-4</v>
      </c>
      <c r="AW98">
        <f t="shared" si="34"/>
        <v>2.1396615444466057E-4</v>
      </c>
      <c r="AX98">
        <f t="shared" si="35"/>
        <v>2.048163255487647E-4</v>
      </c>
      <c r="AY98" s="40">
        <f t="shared" si="36"/>
        <v>40129364</v>
      </c>
      <c r="AZ98" s="41">
        <f t="shared" si="37"/>
        <v>40257671.869553044</v>
      </c>
    </row>
    <row r="99" spans="3:52" x14ac:dyDescent="0.25">
      <c r="C99" t="s">
        <v>93</v>
      </c>
      <c r="H99" t="s">
        <v>93</v>
      </c>
      <c r="O99" t="s">
        <v>93</v>
      </c>
      <c r="Y99" t="s">
        <v>93</v>
      </c>
      <c r="Z99" s="2">
        <v>83293</v>
      </c>
      <c r="AA99" s="2">
        <v>83992</v>
      </c>
      <c r="AB99" s="2">
        <v>84654</v>
      </c>
      <c r="AC99" s="2">
        <v>85284</v>
      </c>
      <c r="AD99" s="2">
        <v>85888</v>
      </c>
      <c r="AG99" t="str">
        <f t="shared" si="23"/>
        <v>Isle of Man</v>
      </c>
      <c r="AH99">
        <f t="shared" si="24"/>
        <v>0</v>
      </c>
      <c r="AI99">
        <f t="shared" si="25"/>
        <v>0</v>
      </c>
      <c r="AJ99" s="2">
        <f t="shared" si="26"/>
        <v>84654</v>
      </c>
      <c r="AM99" t="str">
        <f t="shared" si="20"/>
        <v>Isle of Man</v>
      </c>
      <c r="AN99" s="22">
        <f t="shared" si="27"/>
        <v>0</v>
      </c>
      <c r="AO99" s="23">
        <f t="shared" si="28"/>
        <v>0</v>
      </c>
      <c r="AP99">
        <f t="shared" si="29"/>
        <v>0</v>
      </c>
      <c r="AQ99">
        <f t="shared" si="30"/>
        <v>0</v>
      </c>
      <c r="AR99">
        <f t="shared" si="31"/>
        <v>0</v>
      </c>
      <c r="AS99" s="22" t="e">
        <f t="shared" si="32"/>
        <v>#DIV/0!</v>
      </c>
      <c r="AT99" s="28" t="e">
        <f t="shared" si="21"/>
        <v>#DIV/0!</v>
      </c>
      <c r="AU99" s="29" t="e">
        <f t="shared" si="33"/>
        <v>#DIV/0!</v>
      </c>
      <c r="AV99" t="e">
        <f t="shared" si="22"/>
        <v>#DIV/0!</v>
      </c>
      <c r="AW99" t="e">
        <f t="shared" si="34"/>
        <v>#DIV/0!</v>
      </c>
      <c r="AX99" t="e">
        <f t="shared" si="35"/>
        <v>#DIV/0!</v>
      </c>
      <c r="AY99" s="40" t="e">
        <f t="shared" si="36"/>
        <v>#DIV/0!</v>
      </c>
      <c r="AZ99" s="41" t="e">
        <f t="shared" si="37"/>
        <v>#DIV/0!</v>
      </c>
    </row>
    <row r="100" spans="3:52" x14ac:dyDescent="0.25">
      <c r="C100" t="s">
        <v>94</v>
      </c>
      <c r="D100">
        <v>9</v>
      </c>
      <c r="E100">
        <v>9.3000000000000007</v>
      </c>
      <c r="H100" t="s">
        <v>94</v>
      </c>
      <c r="I100" s="2">
        <v>27492</v>
      </c>
      <c r="J100" s="2">
        <v>30389</v>
      </c>
      <c r="K100" s="2">
        <v>33251</v>
      </c>
      <c r="L100" s="2">
        <v>32567</v>
      </c>
      <c r="M100" s="2">
        <v>36151</v>
      </c>
      <c r="O100" t="s">
        <v>94</v>
      </c>
      <c r="P100" s="2">
        <v>27203</v>
      </c>
      <c r="Q100" s="2">
        <v>28589</v>
      </c>
      <c r="R100" s="2">
        <v>30159</v>
      </c>
      <c r="S100" s="2">
        <v>31487</v>
      </c>
      <c r="T100" s="2">
        <v>32760</v>
      </c>
      <c r="Y100" t="s">
        <v>94</v>
      </c>
      <c r="Z100" s="2">
        <v>7485600</v>
      </c>
      <c r="AA100" s="2">
        <v>7623600</v>
      </c>
      <c r="AB100" s="2">
        <v>7765800</v>
      </c>
      <c r="AC100" s="2">
        <v>7910500</v>
      </c>
      <c r="AD100" s="2">
        <v>8059400</v>
      </c>
      <c r="AG100" t="str">
        <f t="shared" si="23"/>
        <v>Israel</v>
      </c>
      <c r="AH100">
        <f t="shared" si="24"/>
        <v>70899480</v>
      </c>
      <c r="AI100">
        <f t="shared" si="25"/>
        <v>234208762200</v>
      </c>
      <c r="AJ100" s="2">
        <f t="shared" si="26"/>
        <v>7765800</v>
      </c>
      <c r="AM100" t="str">
        <f t="shared" si="20"/>
        <v>Israel</v>
      </c>
      <c r="AN100" s="22">
        <f t="shared" si="27"/>
        <v>67370400</v>
      </c>
      <c r="AO100" s="23">
        <f t="shared" si="28"/>
        <v>70899480</v>
      </c>
      <c r="AP100">
        <f t="shared" si="29"/>
        <v>203630776800</v>
      </c>
      <c r="AQ100">
        <f t="shared" si="30"/>
        <v>217951100400</v>
      </c>
      <c r="AR100">
        <f t="shared" si="31"/>
        <v>234208762200</v>
      </c>
      <c r="AS100" s="22">
        <f t="shared" si="32"/>
        <v>3.3084586258868507E-4</v>
      </c>
      <c r="AT100" s="28">
        <f t="shared" si="21"/>
        <v>3.2529994053656999E-4</v>
      </c>
      <c r="AU100" s="29">
        <f t="shared" si="33"/>
        <v>0.98323714249070149</v>
      </c>
      <c r="AV100">
        <f t="shared" si="22"/>
        <v>3.3084586258868507E-4</v>
      </c>
      <c r="AW100">
        <f t="shared" si="34"/>
        <v>3.2529994053656999E-4</v>
      </c>
      <c r="AX100">
        <f t="shared" si="35"/>
        <v>3.1984698398557221E-4</v>
      </c>
      <c r="AY100" s="40">
        <f t="shared" si="36"/>
        <v>70899480</v>
      </c>
      <c r="AZ100" s="41">
        <f t="shared" si="37"/>
        <v>74910966.212664083</v>
      </c>
    </row>
    <row r="101" spans="3:52" x14ac:dyDescent="0.25">
      <c r="C101" t="s">
        <v>95</v>
      </c>
      <c r="D101">
        <v>6.8</v>
      </c>
      <c r="E101">
        <v>6.9</v>
      </c>
      <c r="H101" t="s">
        <v>95</v>
      </c>
      <c r="I101" s="2">
        <v>35724</v>
      </c>
      <c r="J101" s="2">
        <v>34673</v>
      </c>
      <c r="K101" s="2">
        <v>36988</v>
      </c>
      <c r="L101" s="2">
        <v>33814</v>
      </c>
      <c r="M101" s="2">
        <v>34619</v>
      </c>
      <c r="O101" t="s">
        <v>95</v>
      </c>
      <c r="P101" s="2">
        <v>33123</v>
      </c>
      <c r="Q101" s="2">
        <v>33556</v>
      </c>
      <c r="R101" s="2">
        <v>34626</v>
      </c>
      <c r="S101" s="2">
        <v>34237</v>
      </c>
      <c r="T101" s="2">
        <v>34303</v>
      </c>
      <c r="Y101" t="s">
        <v>95</v>
      </c>
      <c r="Z101" s="2">
        <v>59095365</v>
      </c>
      <c r="AA101" s="2">
        <v>59277417</v>
      </c>
      <c r="AB101" s="2">
        <v>59379449</v>
      </c>
      <c r="AC101" s="2">
        <v>59539717</v>
      </c>
      <c r="AD101" s="2">
        <v>59831093</v>
      </c>
      <c r="AG101" t="str">
        <f t="shared" si="23"/>
        <v>Italy</v>
      </c>
      <c r="AH101">
        <f t="shared" si="24"/>
        <v>409014177.30000001</v>
      </c>
      <c r="AI101">
        <f t="shared" si="25"/>
        <v>2056072801074</v>
      </c>
      <c r="AJ101" s="2">
        <f t="shared" si="26"/>
        <v>59379449</v>
      </c>
      <c r="AM101" t="str">
        <f t="shared" si="20"/>
        <v>Italy</v>
      </c>
      <c r="AN101" s="22">
        <f t="shared" si="27"/>
        <v>401848482</v>
      </c>
      <c r="AO101" s="23">
        <f t="shared" si="28"/>
        <v>409014177.30000001</v>
      </c>
      <c r="AP101">
        <f t="shared" si="29"/>
        <v>1957415774895</v>
      </c>
      <c r="AQ101">
        <f t="shared" si="30"/>
        <v>1989113004852</v>
      </c>
      <c r="AR101">
        <f t="shared" si="31"/>
        <v>2056072801074</v>
      </c>
      <c r="AS101" s="22">
        <f t="shared" si="32"/>
        <v>2.0529541406273587E-4</v>
      </c>
      <c r="AT101" s="28">
        <f t="shared" si="21"/>
        <v>2.0562641554416498E-4</v>
      </c>
      <c r="AU101" s="29">
        <f t="shared" si="33"/>
        <v>1.0016123179513789</v>
      </c>
      <c r="AV101">
        <f t="shared" si="22"/>
        <v>2.0529541406273587E-4</v>
      </c>
      <c r="AW101">
        <f t="shared" si="34"/>
        <v>2.0562641554416501E-4</v>
      </c>
      <c r="AX101">
        <f t="shared" si="35"/>
        <v>2.0595795070522455E-4</v>
      </c>
      <c r="AY101" s="40">
        <f t="shared" si="36"/>
        <v>409014177.30000007</v>
      </c>
      <c r="AZ101" s="41">
        <f t="shared" si="37"/>
        <v>423464540.60995185</v>
      </c>
    </row>
    <row r="102" spans="3:52" x14ac:dyDescent="0.25">
      <c r="C102" t="s">
        <v>96</v>
      </c>
      <c r="D102">
        <v>3.2</v>
      </c>
      <c r="E102">
        <v>2.7</v>
      </c>
      <c r="H102" t="s">
        <v>96</v>
      </c>
      <c r="I102" s="2">
        <v>4522</v>
      </c>
      <c r="J102" s="2">
        <v>4917</v>
      </c>
      <c r="K102" s="2">
        <v>5346</v>
      </c>
      <c r="L102" s="2">
        <v>5464</v>
      </c>
      <c r="M102" s="2">
        <v>5290</v>
      </c>
      <c r="O102" t="s">
        <v>96</v>
      </c>
      <c r="P102" s="2">
        <v>8262</v>
      </c>
      <c r="Q102" s="2">
        <v>8209</v>
      </c>
      <c r="R102" s="2">
        <v>8485</v>
      </c>
      <c r="S102" s="2">
        <v>8670</v>
      </c>
      <c r="T102" s="2">
        <v>8890</v>
      </c>
      <c r="Y102" t="s">
        <v>96</v>
      </c>
      <c r="Z102" s="2">
        <v>2681386</v>
      </c>
      <c r="AA102" s="2">
        <v>2690824</v>
      </c>
      <c r="AB102" s="2">
        <v>2699838</v>
      </c>
      <c r="AC102" s="2">
        <v>2707805</v>
      </c>
      <c r="AD102" s="2">
        <v>2715000</v>
      </c>
      <c r="AG102" t="str">
        <f t="shared" si="23"/>
        <v>Jamaica</v>
      </c>
      <c r="AH102">
        <f t="shared" si="24"/>
        <v>7265224.8000000007</v>
      </c>
      <c r="AI102">
        <f t="shared" si="25"/>
        <v>22908125430</v>
      </c>
      <c r="AJ102" s="2">
        <f t="shared" si="26"/>
        <v>2699838</v>
      </c>
      <c r="AM102" t="str">
        <f t="shared" si="20"/>
        <v>Jamaica</v>
      </c>
      <c r="AN102" s="22">
        <f t="shared" si="27"/>
        <v>8580435.2000000011</v>
      </c>
      <c r="AO102" s="23">
        <f t="shared" si="28"/>
        <v>7265224.8000000007</v>
      </c>
      <c r="AP102">
        <f t="shared" si="29"/>
        <v>22153611132</v>
      </c>
      <c r="AQ102">
        <f t="shared" si="30"/>
        <v>22088974216</v>
      </c>
      <c r="AR102">
        <f t="shared" si="31"/>
        <v>22908125430</v>
      </c>
      <c r="AS102" s="22">
        <f t="shared" si="32"/>
        <v>3.8731541999515861E-4</v>
      </c>
      <c r="AT102" s="28">
        <f t="shared" si="21"/>
        <v>3.2890729686928981E-4</v>
      </c>
      <c r="AU102" s="29">
        <f t="shared" si="33"/>
        <v>0.84919752710439755</v>
      </c>
      <c r="AV102">
        <f t="shared" si="22"/>
        <v>3.8731541999515861E-4</v>
      </c>
      <c r="AW102">
        <f t="shared" si="34"/>
        <v>3.2890729686928981E-4</v>
      </c>
      <c r="AX102">
        <f t="shared" si="35"/>
        <v>2.7930726314799289E-4</v>
      </c>
      <c r="AY102" s="40">
        <f t="shared" si="36"/>
        <v>7265224.7999999998</v>
      </c>
      <c r="AZ102" s="41">
        <f t="shared" si="37"/>
        <v>6398405.817704238</v>
      </c>
    </row>
    <row r="103" spans="3:52" x14ac:dyDescent="0.25">
      <c r="C103" t="s">
        <v>97</v>
      </c>
      <c r="D103">
        <v>8.6</v>
      </c>
      <c r="E103">
        <v>9.1999999999999993</v>
      </c>
      <c r="H103" t="s">
        <v>97</v>
      </c>
      <c r="I103" s="2">
        <v>39473</v>
      </c>
      <c r="J103" s="2">
        <v>43118</v>
      </c>
      <c r="K103" s="2">
        <v>46204</v>
      </c>
      <c r="L103" s="2">
        <v>46548</v>
      </c>
      <c r="M103" s="2">
        <v>38492</v>
      </c>
      <c r="O103" t="s">
        <v>97</v>
      </c>
      <c r="P103" s="2">
        <v>31994</v>
      </c>
      <c r="Q103" s="2">
        <v>33916</v>
      </c>
      <c r="R103" s="2">
        <v>34316</v>
      </c>
      <c r="S103" s="2">
        <v>35315</v>
      </c>
      <c r="T103" s="2">
        <v>36315</v>
      </c>
      <c r="Y103" t="s">
        <v>97</v>
      </c>
      <c r="Z103" s="2">
        <v>127557958</v>
      </c>
      <c r="AA103" s="2">
        <v>127450459</v>
      </c>
      <c r="AB103" s="2">
        <v>127817277</v>
      </c>
      <c r="AC103" s="2">
        <v>127561489</v>
      </c>
      <c r="AD103" s="2">
        <v>127338621</v>
      </c>
      <c r="AG103" t="str">
        <f t="shared" si="23"/>
        <v>Japan</v>
      </c>
      <c r="AH103">
        <f t="shared" si="24"/>
        <v>1172544222.8</v>
      </c>
      <c r="AI103">
        <f t="shared" si="25"/>
        <v>4386177677532</v>
      </c>
      <c r="AJ103" s="2">
        <f t="shared" si="26"/>
        <v>127817277</v>
      </c>
      <c r="AM103" t="str">
        <f t="shared" si="20"/>
        <v>Japan</v>
      </c>
      <c r="AN103" s="22">
        <f t="shared" si="27"/>
        <v>1096998438.8</v>
      </c>
      <c r="AO103" s="23">
        <f t="shared" si="28"/>
        <v>1172544222.8</v>
      </c>
      <c r="AP103">
        <f t="shared" si="29"/>
        <v>4081089308252</v>
      </c>
      <c r="AQ103">
        <f t="shared" si="30"/>
        <v>4322609767444</v>
      </c>
      <c r="AR103">
        <f t="shared" si="31"/>
        <v>4386177677532</v>
      </c>
      <c r="AS103" s="22">
        <f t="shared" si="32"/>
        <v>2.6880040007501405E-4</v>
      </c>
      <c r="AT103" s="28">
        <f t="shared" si="21"/>
        <v>2.7125840311357472E-4</v>
      </c>
      <c r="AU103" s="29">
        <f t="shared" si="33"/>
        <v>1.0091443429320592</v>
      </c>
      <c r="AV103">
        <f t="shared" si="22"/>
        <v>2.6880040007501405E-4</v>
      </c>
      <c r="AW103">
        <f t="shared" si="34"/>
        <v>2.7125840311357472E-4</v>
      </c>
      <c r="AX103">
        <f t="shared" si="35"/>
        <v>2.7373888297484801E-4</v>
      </c>
      <c r="AY103" s="40">
        <f t="shared" si="36"/>
        <v>1172544222.8</v>
      </c>
      <c r="AZ103" s="41">
        <f t="shared" si="37"/>
        <v>1200667377.9768229</v>
      </c>
    </row>
    <row r="104" spans="3:52" x14ac:dyDescent="0.25">
      <c r="C104" t="s">
        <v>98</v>
      </c>
      <c r="D104">
        <v>3.6</v>
      </c>
      <c r="E104">
        <v>3.4</v>
      </c>
      <c r="H104" t="s">
        <v>98</v>
      </c>
      <c r="I104" s="2">
        <v>4027</v>
      </c>
      <c r="J104" s="2">
        <v>4371</v>
      </c>
      <c r="K104" s="2">
        <v>4666</v>
      </c>
      <c r="L104" s="2">
        <v>4909</v>
      </c>
      <c r="M104" s="2">
        <v>5214</v>
      </c>
      <c r="O104" t="s">
        <v>98</v>
      </c>
      <c r="P104" s="2">
        <v>10894</v>
      </c>
      <c r="Q104" s="2">
        <v>11039</v>
      </c>
      <c r="R104" s="2">
        <v>11292</v>
      </c>
      <c r="S104" s="2">
        <v>11539</v>
      </c>
      <c r="T104" s="2">
        <v>11782</v>
      </c>
      <c r="Y104" t="s">
        <v>98</v>
      </c>
      <c r="Z104" s="2">
        <v>5915000</v>
      </c>
      <c r="AA104" s="2">
        <v>6046000</v>
      </c>
      <c r="AB104" s="2">
        <v>6181000</v>
      </c>
      <c r="AC104" s="2">
        <v>6318000</v>
      </c>
      <c r="AD104" s="2">
        <v>6459000</v>
      </c>
      <c r="AG104" t="str">
        <f t="shared" si="23"/>
        <v>Jordan</v>
      </c>
      <c r="AH104">
        <f t="shared" si="24"/>
        <v>20556400</v>
      </c>
      <c r="AI104">
        <f t="shared" si="25"/>
        <v>69795852000</v>
      </c>
      <c r="AJ104" s="2">
        <f t="shared" si="26"/>
        <v>6181000</v>
      </c>
      <c r="AM104" t="str">
        <f t="shared" si="20"/>
        <v>Jordan</v>
      </c>
      <c r="AN104" s="22">
        <f t="shared" si="27"/>
        <v>21294000</v>
      </c>
      <c r="AO104" s="23">
        <f t="shared" si="28"/>
        <v>20556400</v>
      </c>
      <c r="AP104">
        <f t="shared" si="29"/>
        <v>64438010000</v>
      </c>
      <c r="AQ104">
        <f t="shared" si="30"/>
        <v>66741794000</v>
      </c>
      <c r="AR104">
        <f t="shared" si="31"/>
        <v>69795852000</v>
      </c>
      <c r="AS104" s="22">
        <f t="shared" si="32"/>
        <v>3.3045713236644022E-4</v>
      </c>
      <c r="AT104" s="28">
        <f t="shared" si="21"/>
        <v>3.0799891294501313E-4</v>
      </c>
      <c r="AU104" s="29">
        <f t="shared" si="33"/>
        <v>0.93203893267304816</v>
      </c>
      <c r="AV104">
        <f t="shared" si="22"/>
        <v>3.3045713236644022E-4</v>
      </c>
      <c r="AW104">
        <f t="shared" si="34"/>
        <v>3.0799891294501313E-4</v>
      </c>
      <c r="AX104">
        <f t="shared" si="35"/>
        <v>2.870669780857291E-4</v>
      </c>
      <c r="AY104" s="40">
        <f t="shared" si="36"/>
        <v>20556400</v>
      </c>
      <c r="AZ104" s="41">
        <f t="shared" si="37"/>
        <v>20036084.316558793</v>
      </c>
    </row>
    <row r="105" spans="3:52" x14ac:dyDescent="0.25">
      <c r="C105" t="s">
        <v>99</v>
      </c>
      <c r="D105">
        <v>13.3</v>
      </c>
      <c r="E105">
        <v>15.2</v>
      </c>
      <c r="H105" t="s">
        <v>99</v>
      </c>
      <c r="I105" s="2">
        <v>7165</v>
      </c>
      <c r="J105" s="2">
        <v>9071</v>
      </c>
      <c r="K105" s="2">
        <v>11358</v>
      </c>
      <c r="L105" s="2">
        <v>12120</v>
      </c>
      <c r="M105" s="2">
        <v>13172</v>
      </c>
      <c r="O105" t="s">
        <v>99</v>
      </c>
      <c r="P105" s="2">
        <v>17953</v>
      </c>
      <c r="Q105" s="2">
        <v>19224</v>
      </c>
      <c r="R105" s="2">
        <v>20772</v>
      </c>
      <c r="S105" s="2">
        <v>21882</v>
      </c>
      <c r="T105" s="2">
        <v>23206</v>
      </c>
      <c r="Y105" t="s">
        <v>99</v>
      </c>
      <c r="Z105" s="2">
        <v>16092701</v>
      </c>
      <c r="AA105" s="2">
        <v>16321581</v>
      </c>
      <c r="AB105" s="2">
        <v>16556600</v>
      </c>
      <c r="AC105" s="2">
        <v>16791425</v>
      </c>
      <c r="AD105" s="2">
        <v>17037508</v>
      </c>
      <c r="AG105" t="str">
        <f t="shared" si="23"/>
        <v>Kazakhstan</v>
      </c>
      <c r="AH105">
        <f t="shared" si="24"/>
        <v>248088031.19999999</v>
      </c>
      <c r="AI105">
        <f t="shared" si="25"/>
        <v>343913695200</v>
      </c>
      <c r="AJ105" s="2">
        <f t="shared" si="26"/>
        <v>16556600</v>
      </c>
      <c r="AM105" t="str">
        <f t="shared" si="20"/>
        <v>Kazakhstan</v>
      </c>
      <c r="AN105" s="22">
        <f t="shared" si="27"/>
        <v>214032923.30000001</v>
      </c>
      <c r="AO105" s="23">
        <f t="shared" si="28"/>
        <v>248088031.19999999</v>
      </c>
      <c r="AP105">
        <f t="shared" si="29"/>
        <v>288912261053</v>
      </c>
      <c r="AQ105">
        <f t="shared" si="30"/>
        <v>313766073144</v>
      </c>
      <c r="AR105">
        <f t="shared" si="31"/>
        <v>343913695200</v>
      </c>
      <c r="AS105" s="22">
        <f t="shared" si="32"/>
        <v>7.4082326073636722E-4</v>
      </c>
      <c r="AT105" s="28">
        <f t="shared" si="21"/>
        <v>7.9067831876820634E-4</v>
      </c>
      <c r="AU105" s="29">
        <f t="shared" si="33"/>
        <v>1.067296831341775</v>
      </c>
      <c r="AV105">
        <f t="shared" si="22"/>
        <v>7.4082326073636722E-4</v>
      </c>
      <c r="AW105">
        <f t="shared" si="34"/>
        <v>7.9067831876820634E-4</v>
      </c>
      <c r="AX105">
        <f t="shared" si="35"/>
        <v>8.4388846423194856E-4</v>
      </c>
      <c r="AY105" s="40">
        <f t="shared" si="36"/>
        <v>248088031.19999999</v>
      </c>
      <c r="AZ105" s="41">
        <f t="shared" si="37"/>
        <v>290224800.07066244</v>
      </c>
    </row>
    <row r="106" spans="3:52" x14ac:dyDescent="0.25">
      <c r="C106" t="s">
        <v>100</v>
      </c>
      <c r="D106">
        <v>0.3</v>
      </c>
      <c r="E106">
        <v>0.3</v>
      </c>
      <c r="H106" t="s">
        <v>100</v>
      </c>
      <c r="I106">
        <v>771</v>
      </c>
      <c r="J106">
        <v>793</v>
      </c>
      <c r="K106">
        <v>816</v>
      </c>
      <c r="L106">
        <v>933</v>
      </c>
      <c r="M106">
        <v>994</v>
      </c>
      <c r="O106" t="s">
        <v>100</v>
      </c>
      <c r="P106" s="2">
        <v>1957</v>
      </c>
      <c r="Q106" s="2">
        <v>2040</v>
      </c>
      <c r="R106" s="2">
        <v>2114</v>
      </c>
      <c r="S106" s="2">
        <v>2189</v>
      </c>
      <c r="T106" s="2">
        <v>2265</v>
      </c>
      <c r="Y106" t="s">
        <v>100</v>
      </c>
      <c r="Z106" s="2">
        <v>39824734</v>
      </c>
      <c r="AA106" s="2">
        <v>40909194</v>
      </c>
      <c r="AB106" s="2">
        <v>42027891</v>
      </c>
      <c r="AC106" s="2">
        <v>43178141</v>
      </c>
      <c r="AD106" s="2">
        <v>44353691</v>
      </c>
      <c r="AG106" t="str">
        <f t="shared" si="23"/>
        <v>Kenya</v>
      </c>
      <c r="AH106">
        <f t="shared" si="24"/>
        <v>12272758.199999999</v>
      </c>
      <c r="AI106">
        <f t="shared" si="25"/>
        <v>88846961574</v>
      </c>
      <c r="AJ106" s="2">
        <f t="shared" si="26"/>
        <v>42027891</v>
      </c>
      <c r="AM106" t="str">
        <f t="shared" si="20"/>
        <v>Kenya</v>
      </c>
      <c r="AN106" s="22">
        <f t="shared" si="27"/>
        <v>11947420.199999999</v>
      </c>
      <c r="AO106" s="23">
        <f t="shared" si="28"/>
        <v>12272758.199999999</v>
      </c>
      <c r="AP106">
        <f t="shared" si="29"/>
        <v>77937004438</v>
      </c>
      <c r="AQ106">
        <f t="shared" si="30"/>
        <v>83454755760</v>
      </c>
      <c r="AR106">
        <f t="shared" si="31"/>
        <v>88846961574</v>
      </c>
      <c r="AS106" s="22">
        <f t="shared" si="32"/>
        <v>1.5329586101175266E-4</v>
      </c>
      <c r="AT106" s="28">
        <f t="shared" si="21"/>
        <v>1.4705882352941175E-4</v>
      </c>
      <c r="AU106" s="29">
        <f t="shared" si="33"/>
        <v>0.95931372549019611</v>
      </c>
      <c r="AV106">
        <f t="shared" si="22"/>
        <v>1.5329586101175266E-4</v>
      </c>
      <c r="AW106">
        <f t="shared" si="34"/>
        <v>1.4705882352941175E-4</v>
      </c>
      <c r="AX106">
        <f t="shared" si="35"/>
        <v>1.4107554786620531E-4</v>
      </c>
      <c r="AY106" s="40">
        <f t="shared" si="36"/>
        <v>12272758.199999999</v>
      </c>
      <c r="AZ106" s="41">
        <f t="shared" si="37"/>
        <v>12534133.780299742</v>
      </c>
    </row>
    <row r="107" spans="3:52" x14ac:dyDescent="0.25">
      <c r="C107" t="s">
        <v>101</v>
      </c>
      <c r="D107">
        <v>0.4</v>
      </c>
      <c r="E107">
        <v>0.6</v>
      </c>
      <c r="H107" t="s">
        <v>101</v>
      </c>
      <c r="I107" s="2">
        <v>1320</v>
      </c>
      <c r="J107" s="2">
        <v>1539</v>
      </c>
      <c r="K107" s="2">
        <v>1736</v>
      </c>
      <c r="L107" s="2">
        <v>1736</v>
      </c>
      <c r="M107" s="2">
        <v>1651</v>
      </c>
      <c r="O107" t="s">
        <v>101</v>
      </c>
      <c r="P107" s="2">
        <v>1710</v>
      </c>
      <c r="Q107" s="2">
        <v>1696</v>
      </c>
      <c r="R107" s="2">
        <v>1750</v>
      </c>
      <c r="S107" s="2">
        <v>1802</v>
      </c>
      <c r="T107" s="2">
        <v>1855</v>
      </c>
      <c r="Y107" t="s">
        <v>101</v>
      </c>
      <c r="Z107" s="2">
        <v>96272</v>
      </c>
      <c r="AA107" s="2">
        <v>97743</v>
      </c>
      <c r="AB107" s="2">
        <v>99250</v>
      </c>
      <c r="AC107" s="2">
        <v>100786</v>
      </c>
      <c r="AD107" s="2">
        <v>102351</v>
      </c>
      <c r="AG107" t="str">
        <f t="shared" si="23"/>
        <v>Kiribati</v>
      </c>
      <c r="AH107">
        <f t="shared" si="24"/>
        <v>58645.799999999996</v>
      </c>
      <c r="AI107">
        <f t="shared" si="25"/>
        <v>173687500</v>
      </c>
      <c r="AJ107" s="2">
        <f t="shared" si="26"/>
        <v>99250</v>
      </c>
      <c r="AM107" t="str">
        <f t="shared" si="20"/>
        <v>Kiribati</v>
      </c>
      <c r="AN107" s="22">
        <f t="shared" si="27"/>
        <v>38508.800000000003</v>
      </c>
      <c r="AO107" s="23">
        <f t="shared" si="28"/>
        <v>58645.799999999996</v>
      </c>
      <c r="AP107">
        <f t="shared" si="29"/>
        <v>164625120</v>
      </c>
      <c r="AQ107">
        <f t="shared" si="30"/>
        <v>165772128</v>
      </c>
      <c r="AR107">
        <f t="shared" si="31"/>
        <v>173687500</v>
      </c>
      <c r="AS107" s="22">
        <f t="shared" si="32"/>
        <v>2.3391812865497077E-4</v>
      </c>
      <c r="AT107" s="28">
        <f t="shared" si="21"/>
        <v>3.5377358490566035E-4</v>
      </c>
      <c r="AU107" s="29">
        <f t="shared" si="33"/>
        <v>1.5123820754716979</v>
      </c>
      <c r="AV107">
        <f t="shared" si="22"/>
        <v>2.3391812865497077E-4</v>
      </c>
      <c r="AW107">
        <f t="shared" si="34"/>
        <v>3.5377358490566035E-4</v>
      </c>
      <c r="AX107">
        <f t="shared" si="35"/>
        <v>5.3504082858668557E-4</v>
      </c>
      <c r="AY107" s="40">
        <f t="shared" si="36"/>
        <v>58645.799999999996</v>
      </c>
      <c r="AZ107" s="41">
        <f t="shared" si="37"/>
        <v>92929.903915149946</v>
      </c>
    </row>
    <row r="108" spans="3:52" x14ac:dyDescent="0.25">
      <c r="C108" t="s">
        <v>102</v>
      </c>
      <c r="D108">
        <v>3.1</v>
      </c>
      <c r="E108">
        <v>2.9</v>
      </c>
      <c r="H108" t="s">
        <v>102</v>
      </c>
      <c r="O108" t="s">
        <v>102</v>
      </c>
      <c r="Y108" t="s">
        <v>102</v>
      </c>
      <c r="Z108" s="2">
        <v>24371865</v>
      </c>
      <c r="AA108" s="2">
        <v>24500520</v>
      </c>
      <c r="AB108" s="2">
        <v>24631291</v>
      </c>
      <c r="AC108" s="2">
        <v>24763188</v>
      </c>
      <c r="AD108" s="2">
        <v>24895480</v>
      </c>
      <c r="AG108" t="str">
        <f t="shared" si="23"/>
        <v>Korea, Dem. Rep.</v>
      </c>
      <c r="AH108">
        <f t="shared" si="24"/>
        <v>71051508</v>
      </c>
      <c r="AI108">
        <f t="shared" si="25"/>
        <v>0</v>
      </c>
      <c r="AJ108" s="2">
        <f t="shared" si="26"/>
        <v>24631291</v>
      </c>
      <c r="AM108" t="str">
        <f t="shared" si="20"/>
        <v>Korea, Dem. Rep.</v>
      </c>
      <c r="AN108" s="22">
        <f t="shared" si="27"/>
        <v>75552781.5</v>
      </c>
      <c r="AO108" s="23">
        <f t="shared" si="28"/>
        <v>71051508</v>
      </c>
      <c r="AP108">
        <f t="shared" si="29"/>
        <v>0</v>
      </c>
      <c r="AQ108">
        <f t="shared" si="30"/>
        <v>0</v>
      </c>
      <c r="AR108">
        <f t="shared" si="31"/>
        <v>0</v>
      </c>
      <c r="AS108" s="22" t="e">
        <f t="shared" si="32"/>
        <v>#DIV/0!</v>
      </c>
      <c r="AT108" s="28" t="e">
        <f t="shared" si="21"/>
        <v>#DIV/0!</v>
      </c>
      <c r="AU108" s="29" t="e">
        <f t="shared" si="33"/>
        <v>#DIV/0!</v>
      </c>
      <c r="AV108" t="e">
        <f t="shared" si="22"/>
        <v>#DIV/0!</v>
      </c>
      <c r="AW108" t="e">
        <f t="shared" si="34"/>
        <v>#DIV/0!</v>
      </c>
      <c r="AX108" t="e">
        <f t="shared" si="35"/>
        <v>#DIV/0!</v>
      </c>
      <c r="AY108" s="40" t="e">
        <f t="shared" si="36"/>
        <v>#DIV/0!</v>
      </c>
      <c r="AZ108" s="41" t="e">
        <f t="shared" si="37"/>
        <v>#DIV/0!</v>
      </c>
    </row>
    <row r="109" spans="3:52" x14ac:dyDescent="0.25">
      <c r="C109" t="s">
        <v>103</v>
      </c>
      <c r="D109">
        <v>10.4</v>
      </c>
      <c r="E109">
        <v>11.5</v>
      </c>
      <c r="H109" t="s">
        <v>103</v>
      </c>
      <c r="I109" s="2">
        <v>18339</v>
      </c>
      <c r="J109" s="2">
        <v>22151</v>
      </c>
      <c r="K109" s="2">
        <v>24156</v>
      </c>
      <c r="L109" s="2">
        <v>24454</v>
      </c>
      <c r="M109" s="2">
        <v>25977</v>
      </c>
      <c r="O109" t="s">
        <v>103</v>
      </c>
      <c r="P109" s="2">
        <v>28481</v>
      </c>
      <c r="Q109" s="2">
        <v>30423</v>
      </c>
      <c r="R109" s="2">
        <v>31327</v>
      </c>
      <c r="S109" s="2">
        <v>31822</v>
      </c>
      <c r="T109" s="2">
        <v>33140</v>
      </c>
      <c r="Y109" t="s">
        <v>103</v>
      </c>
      <c r="Z109" s="2">
        <v>49182038</v>
      </c>
      <c r="AA109" s="2">
        <v>49410366</v>
      </c>
      <c r="AB109" s="2">
        <v>49779440</v>
      </c>
      <c r="AC109" s="2">
        <v>50004441</v>
      </c>
      <c r="AD109" s="2">
        <v>50219669</v>
      </c>
      <c r="AG109" t="str">
        <f t="shared" si="23"/>
        <v>Korea, Rep.</v>
      </c>
      <c r="AH109">
        <f t="shared" si="24"/>
        <v>568219209</v>
      </c>
      <c r="AI109">
        <f t="shared" si="25"/>
        <v>1559440516880</v>
      </c>
      <c r="AJ109" s="2">
        <f t="shared" si="26"/>
        <v>49779440</v>
      </c>
      <c r="AM109" t="str">
        <f t="shared" si="20"/>
        <v>Korea, Rep.</v>
      </c>
      <c r="AN109" s="22">
        <f t="shared" si="27"/>
        <v>511493195.19999999</v>
      </c>
      <c r="AO109" s="23">
        <f t="shared" si="28"/>
        <v>568219209</v>
      </c>
      <c r="AP109">
        <f t="shared" si="29"/>
        <v>1400753624278</v>
      </c>
      <c r="AQ109">
        <f t="shared" si="30"/>
        <v>1503211564818</v>
      </c>
      <c r="AR109">
        <f t="shared" si="31"/>
        <v>1559440516880</v>
      </c>
      <c r="AS109" s="22">
        <f t="shared" si="32"/>
        <v>3.6515571784698572E-4</v>
      </c>
      <c r="AT109" s="28">
        <f t="shared" si="21"/>
        <v>3.7800348420602832E-4</v>
      </c>
      <c r="AU109" s="29">
        <f t="shared" si="33"/>
        <v>1.035184349391528</v>
      </c>
      <c r="AV109">
        <f t="shared" si="22"/>
        <v>3.6515571784698572E-4</v>
      </c>
      <c r="AW109">
        <f t="shared" si="34"/>
        <v>3.7800348420602832E-4</v>
      </c>
      <c r="AX109">
        <f t="shared" si="35"/>
        <v>3.9130329086554819E-4</v>
      </c>
      <c r="AY109" s="40">
        <f t="shared" si="36"/>
        <v>568219209</v>
      </c>
      <c r="AZ109" s="41">
        <f t="shared" si="37"/>
        <v>610214206.16421545</v>
      </c>
    </row>
    <row r="110" spans="3:52" x14ac:dyDescent="0.25">
      <c r="C110" t="s">
        <v>104</v>
      </c>
      <c r="H110" t="s">
        <v>104</v>
      </c>
      <c r="I110" s="2">
        <v>3191</v>
      </c>
      <c r="J110" s="2">
        <v>3233</v>
      </c>
      <c r="K110" s="2">
        <v>3702</v>
      </c>
      <c r="L110" s="2">
        <v>3567</v>
      </c>
      <c r="M110" s="2">
        <v>3816</v>
      </c>
      <c r="O110" t="s">
        <v>104</v>
      </c>
      <c r="P110" s="2">
        <v>7442</v>
      </c>
      <c r="Q110" s="2">
        <v>7711</v>
      </c>
      <c r="R110" s="2">
        <v>8146</v>
      </c>
      <c r="S110" s="2">
        <v>8436</v>
      </c>
      <c r="T110" s="2">
        <v>8740</v>
      </c>
      <c r="Y110" t="s">
        <v>104</v>
      </c>
      <c r="Z110" s="2">
        <v>1761474</v>
      </c>
      <c r="AA110" s="2">
        <v>1775680</v>
      </c>
      <c r="AB110" s="2">
        <v>1790957</v>
      </c>
      <c r="AC110" s="2">
        <v>1807106</v>
      </c>
      <c r="AD110" s="2">
        <v>1824000</v>
      </c>
      <c r="AG110" t="str">
        <f t="shared" si="23"/>
        <v>Kosovo</v>
      </c>
      <c r="AH110">
        <f t="shared" si="24"/>
        <v>0</v>
      </c>
      <c r="AI110">
        <f t="shared" si="25"/>
        <v>14589135722</v>
      </c>
      <c r="AJ110" s="2">
        <f t="shared" si="26"/>
        <v>1790957</v>
      </c>
      <c r="AM110" t="str">
        <f t="shared" si="20"/>
        <v>Kosovo</v>
      </c>
      <c r="AN110" s="22">
        <f t="shared" si="27"/>
        <v>0</v>
      </c>
      <c r="AO110" s="23">
        <f t="shared" si="28"/>
        <v>0</v>
      </c>
      <c r="AP110">
        <f t="shared" si="29"/>
        <v>13108889508</v>
      </c>
      <c r="AQ110">
        <f t="shared" si="30"/>
        <v>13692268480</v>
      </c>
      <c r="AR110">
        <f t="shared" si="31"/>
        <v>14589135722</v>
      </c>
      <c r="AS110" s="22">
        <f t="shared" si="32"/>
        <v>0</v>
      </c>
      <c r="AT110" s="28">
        <f t="shared" si="21"/>
        <v>0</v>
      </c>
      <c r="AU110" s="29" t="e">
        <f t="shared" si="33"/>
        <v>#DIV/0!</v>
      </c>
      <c r="AV110">
        <f t="shared" si="22"/>
        <v>0</v>
      </c>
      <c r="AW110" t="e">
        <f t="shared" si="34"/>
        <v>#DIV/0!</v>
      </c>
      <c r="AX110" t="e">
        <f t="shared" si="35"/>
        <v>#DIV/0!</v>
      </c>
      <c r="AY110" s="40" t="e">
        <f t="shared" si="36"/>
        <v>#DIV/0!</v>
      </c>
      <c r="AZ110" s="41" t="e">
        <f t="shared" si="37"/>
        <v>#DIV/0!</v>
      </c>
    </row>
    <row r="111" spans="3:52" x14ac:dyDescent="0.25">
      <c r="C111" t="s">
        <v>105</v>
      </c>
      <c r="D111">
        <v>28.7</v>
      </c>
      <c r="E111">
        <v>31.3</v>
      </c>
      <c r="H111" t="s">
        <v>105</v>
      </c>
      <c r="I111" s="2">
        <v>37161</v>
      </c>
      <c r="J111" s="2">
        <v>40091</v>
      </c>
      <c r="K111" s="2">
        <v>51397</v>
      </c>
      <c r="L111" s="2">
        <v>56367</v>
      </c>
      <c r="O111" t="s">
        <v>105</v>
      </c>
      <c r="P111" s="2">
        <v>84425</v>
      </c>
      <c r="Q111" s="2">
        <v>79476</v>
      </c>
      <c r="R111" s="2">
        <v>82475</v>
      </c>
      <c r="S111" s="2">
        <v>85660</v>
      </c>
      <c r="Y111" t="s">
        <v>105</v>
      </c>
      <c r="Z111" s="2">
        <v>2850102</v>
      </c>
      <c r="AA111" s="2">
        <v>2991580</v>
      </c>
      <c r="AB111" s="2">
        <v>3124705</v>
      </c>
      <c r="AC111" s="2">
        <v>3250496</v>
      </c>
      <c r="AD111" s="2">
        <v>3368572</v>
      </c>
      <c r="AG111" t="str">
        <f t="shared" si="23"/>
        <v>Kuwait</v>
      </c>
      <c r="AH111">
        <f t="shared" si="24"/>
        <v>93636454</v>
      </c>
      <c r="AI111">
        <f t="shared" si="25"/>
        <v>257710044875</v>
      </c>
      <c r="AJ111" s="2">
        <f t="shared" si="26"/>
        <v>3124705</v>
      </c>
      <c r="AM111" t="str">
        <f t="shared" si="20"/>
        <v>Kuwait</v>
      </c>
      <c r="AN111" s="22">
        <f t="shared" si="27"/>
        <v>81797927.399999991</v>
      </c>
      <c r="AO111" s="23">
        <f t="shared" si="28"/>
        <v>93636454</v>
      </c>
      <c r="AP111">
        <f t="shared" si="29"/>
        <v>240619861350</v>
      </c>
      <c r="AQ111">
        <f t="shared" si="30"/>
        <v>237758812080</v>
      </c>
      <c r="AR111">
        <f t="shared" si="31"/>
        <v>257710044875</v>
      </c>
      <c r="AS111" s="22">
        <f t="shared" si="32"/>
        <v>3.3994669825288714E-4</v>
      </c>
      <c r="AT111" s="28">
        <f t="shared" si="21"/>
        <v>3.9382958377371784E-4</v>
      </c>
      <c r="AU111" s="29">
        <f t="shared" si="33"/>
        <v>1.1585039236967294</v>
      </c>
      <c r="AV111">
        <f t="shared" si="22"/>
        <v>3.3994669825288714E-4</v>
      </c>
      <c r="AW111">
        <f t="shared" si="34"/>
        <v>3.9382958377371784E-4</v>
      </c>
      <c r="AX111">
        <f t="shared" si="35"/>
        <v>4.5625311806970191E-4</v>
      </c>
      <c r="AY111" s="40">
        <f t="shared" si="36"/>
        <v>93636454</v>
      </c>
      <c r="AZ111" s="41">
        <f t="shared" si="37"/>
        <v>117581011.53210156</v>
      </c>
    </row>
    <row r="112" spans="3:52" x14ac:dyDescent="0.25">
      <c r="C112" t="s">
        <v>106</v>
      </c>
      <c r="D112">
        <v>1.2</v>
      </c>
      <c r="E112">
        <v>1.2</v>
      </c>
      <c r="H112" t="s">
        <v>106</v>
      </c>
      <c r="I112">
        <v>871</v>
      </c>
      <c r="J112">
        <v>880</v>
      </c>
      <c r="K112" s="2">
        <v>1124</v>
      </c>
      <c r="L112" s="2">
        <v>1178</v>
      </c>
      <c r="M112" s="2">
        <v>1263</v>
      </c>
      <c r="O112" t="s">
        <v>106</v>
      </c>
      <c r="P112" s="2">
        <v>2749</v>
      </c>
      <c r="Q112" s="2">
        <v>2736</v>
      </c>
      <c r="R112" s="2">
        <v>2921</v>
      </c>
      <c r="S112" s="2">
        <v>2920</v>
      </c>
      <c r="T112" s="2">
        <v>3212</v>
      </c>
      <c r="Y112" t="s">
        <v>106</v>
      </c>
      <c r="Z112" s="2">
        <v>5383300</v>
      </c>
      <c r="AA112" s="2">
        <v>5447900</v>
      </c>
      <c r="AB112" s="2">
        <v>5514600</v>
      </c>
      <c r="AC112" s="2">
        <v>5607200</v>
      </c>
      <c r="AD112" s="2">
        <v>5719500</v>
      </c>
      <c r="AG112" t="str">
        <f t="shared" si="23"/>
        <v>Kyrgyz Republic</v>
      </c>
      <c r="AH112">
        <f t="shared" si="24"/>
        <v>6537480</v>
      </c>
      <c r="AI112">
        <f t="shared" si="25"/>
        <v>16108146600</v>
      </c>
      <c r="AJ112" s="2">
        <f t="shared" si="26"/>
        <v>5514600</v>
      </c>
      <c r="AM112" t="str">
        <f t="shared" si="20"/>
        <v>Kyrgyz Republic</v>
      </c>
      <c r="AN112" s="22">
        <f t="shared" si="27"/>
        <v>6459960</v>
      </c>
      <c r="AO112" s="23">
        <f t="shared" si="28"/>
        <v>6537480</v>
      </c>
      <c r="AP112">
        <f t="shared" si="29"/>
        <v>14798691700</v>
      </c>
      <c r="AQ112">
        <f t="shared" si="30"/>
        <v>14905454400</v>
      </c>
      <c r="AR112">
        <f t="shared" si="31"/>
        <v>16108146600</v>
      </c>
      <c r="AS112" s="22">
        <f t="shared" si="32"/>
        <v>4.3652237177155327E-4</v>
      </c>
      <c r="AT112" s="28">
        <f t="shared" si="21"/>
        <v>4.3859649122807018E-4</v>
      </c>
      <c r="AU112" s="29">
        <f t="shared" si="33"/>
        <v>1.0047514619883042</v>
      </c>
      <c r="AV112">
        <f t="shared" si="22"/>
        <v>4.3652237177155327E-4</v>
      </c>
      <c r="AW112">
        <f t="shared" si="34"/>
        <v>4.3859649122807024E-4</v>
      </c>
      <c r="AX112">
        <f t="shared" si="35"/>
        <v>4.4068046578434397E-4</v>
      </c>
      <c r="AY112" s="40">
        <f t="shared" si="36"/>
        <v>6537480.0000000009</v>
      </c>
      <c r="AZ112" s="41">
        <f t="shared" si="37"/>
        <v>7098545.5466104969</v>
      </c>
    </row>
    <row r="113" spans="3:52" x14ac:dyDescent="0.25">
      <c r="C113" t="s">
        <v>107</v>
      </c>
      <c r="D113">
        <v>0.3</v>
      </c>
      <c r="E113">
        <v>0.3</v>
      </c>
      <c r="H113" t="s">
        <v>107</v>
      </c>
      <c r="I113">
        <v>931</v>
      </c>
      <c r="J113" s="2">
        <v>1123</v>
      </c>
      <c r="K113" s="2">
        <v>1266</v>
      </c>
      <c r="L113" s="2">
        <v>1412</v>
      </c>
      <c r="M113" s="2">
        <v>1646</v>
      </c>
      <c r="O113" t="s">
        <v>107</v>
      </c>
      <c r="P113" s="2">
        <v>3554</v>
      </c>
      <c r="Q113" s="2">
        <v>3826</v>
      </c>
      <c r="R113" s="2">
        <v>4133</v>
      </c>
      <c r="S113" s="2">
        <v>4465</v>
      </c>
      <c r="T113" s="2">
        <v>4812</v>
      </c>
      <c r="Y113" t="s">
        <v>107</v>
      </c>
      <c r="Z113" s="2">
        <v>6267968</v>
      </c>
      <c r="AA113" s="2">
        <v>6395713</v>
      </c>
      <c r="AB113" s="2">
        <v>6521314</v>
      </c>
      <c r="AC113" s="2">
        <v>6645827</v>
      </c>
      <c r="AD113" s="2">
        <v>6769727</v>
      </c>
      <c r="AG113" t="str">
        <f t="shared" si="23"/>
        <v>Lao PDR</v>
      </c>
      <c r="AH113">
        <f t="shared" si="24"/>
        <v>1918713.9</v>
      </c>
      <c r="AI113">
        <f t="shared" si="25"/>
        <v>26952590762</v>
      </c>
      <c r="AJ113" s="2">
        <f t="shared" si="26"/>
        <v>6521314</v>
      </c>
      <c r="AM113" t="str">
        <f t="shared" si="20"/>
        <v>Lao PDR</v>
      </c>
      <c r="AN113" s="22">
        <f t="shared" si="27"/>
        <v>1880390.4</v>
      </c>
      <c r="AO113" s="23">
        <f t="shared" si="28"/>
        <v>1918713.9</v>
      </c>
      <c r="AP113">
        <f t="shared" si="29"/>
        <v>22276358272</v>
      </c>
      <c r="AQ113">
        <f t="shared" si="30"/>
        <v>24469997938</v>
      </c>
      <c r="AR113">
        <f t="shared" si="31"/>
        <v>26952590762</v>
      </c>
      <c r="AS113" s="22">
        <f t="shared" si="32"/>
        <v>8.441193021947102E-5</v>
      </c>
      <c r="AT113" s="28">
        <f t="shared" si="21"/>
        <v>7.8410872974385776E-5</v>
      </c>
      <c r="AU113" s="29">
        <f t="shared" si="33"/>
        <v>0.92890747516989014</v>
      </c>
      <c r="AV113">
        <f t="shared" si="22"/>
        <v>8.441193021947102E-5</v>
      </c>
      <c r="AW113">
        <f t="shared" si="34"/>
        <v>7.8410872974385776E-5</v>
      </c>
      <c r="AX113">
        <f t="shared" si="35"/>
        <v>7.2836446040503664E-5</v>
      </c>
      <c r="AY113" s="40">
        <f t="shared" si="36"/>
        <v>1918713.9</v>
      </c>
      <c r="AZ113" s="41">
        <f t="shared" si="37"/>
        <v>1963130.9226881906</v>
      </c>
    </row>
    <row r="114" spans="3:52" x14ac:dyDescent="0.25">
      <c r="C114" t="s">
        <v>108</v>
      </c>
      <c r="D114">
        <v>3.2</v>
      </c>
      <c r="E114">
        <v>3.6</v>
      </c>
      <c r="H114" t="s">
        <v>108</v>
      </c>
      <c r="I114" s="2">
        <v>12082</v>
      </c>
      <c r="J114" s="2">
        <v>11447</v>
      </c>
      <c r="K114" s="2">
        <v>13827</v>
      </c>
      <c r="L114" s="2">
        <v>13947</v>
      </c>
      <c r="O114" t="s">
        <v>108</v>
      </c>
      <c r="P114" s="2">
        <v>16927</v>
      </c>
      <c r="Q114" s="2">
        <v>17594</v>
      </c>
      <c r="R114" s="2">
        <v>19972</v>
      </c>
      <c r="S114" s="2">
        <v>21381</v>
      </c>
      <c r="Y114" t="s">
        <v>108</v>
      </c>
      <c r="Z114" s="2">
        <v>2141669</v>
      </c>
      <c r="AA114" s="2">
        <v>2097555</v>
      </c>
      <c r="AB114" s="2">
        <v>2059709</v>
      </c>
      <c r="AC114" s="2">
        <v>2034319</v>
      </c>
      <c r="AD114" s="2">
        <v>2013385</v>
      </c>
      <c r="AG114" t="str">
        <f t="shared" si="23"/>
        <v>Latvia</v>
      </c>
      <c r="AH114">
        <f t="shared" si="24"/>
        <v>7551198</v>
      </c>
      <c r="AI114">
        <f t="shared" si="25"/>
        <v>41136508148</v>
      </c>
      <c r="AJ114" s="2">
        <f t="shared" si="26"/>
        <v>2059709</v>
      </c>
      <c r="AM114" t="str">
        <f t="shared" si="20"/>
        <v>Latvia</v>
      </c>
      <c r="AN114" s="22">
        <f t="shared" si="27"/>
        <v>6853340.8000000007</v>
      </c>
      <c r="AO114" s="23">
        <f t="shared" si="28"/>
        <v>7551198</v>
      </c>
      <c r="AP114">
        <f t="shared" si="29"/>
        <v>36252031163</v>
      </c>
      <c r="AQ114">
        <f t="shared" si="30"/>
        <v>36904382670</v>
      </c>
      <c r="AR114">
        <f t="shared" si="31"/>
        <v>41136508148</v>
      </c>
      <c r="AS114" s="22">
        <f t="shared" si="32"/>
        <v>1.8904708453949313E-4</v>
      </c>
      <c r="AT114" s="28">
        <f t="shared" si="21"/>
        <v>2.0461520973058997E-4</v>
      </c>
      <c r="AU114" s="29">
        <f t="shared" si="33"/>
        <v>1.08235051722178</v>
      </c>
      <c r="AV114">
        <f t="shared" si="22"/>
        <v>1.8904708453949313E-4</v>
      </c>
      <c r="AW114">
        <f t="shared" si="34"/>
        <v>2.0461520973058997E-4</v>
      </c>
      <c r="AX114">
        <f t="shared" si="35"/>
        <v>2.2146537808334705E-4</v>
      </c>
      <c r="AY114" s="40">
        <f t="shared" si="36"/>
        <v>7551198</v>
      </c>
      <c r="AZ114" s="41">
        <f t="shared" si="37"/>
        <v>9110312.3300255071</v>
      </c>
    </row>
    <row r="115" spans="3:52" x14ac:dyDescent="0.25">
      <c r="C115" t="s">
        <v>109</v>
      </c>
      <c r="D115">
        <v>4.9000000000000004</v>
      </c>
      <c r="E115">
        <v>4.7</v>
      </c>
      <c r="H115" t="s">
        <v>109</v>
      </c>
      <c r="I115" s="2">
        <v>8274</v>
      </c>
      <c r="J115" s="2">
        <v>8756</v>
      </c>
      <c r="K115" s="2">
        <v>9145</v>
      </c>
      <c r="L115" s="2">
        <v>9764</v>
      </c>
      <c r="M115" s="2">
        <v>9928</v>
      </c>
      <c r="O115" t="s">
        <v>109</v>
      </c>
      <c r="P115" s="2">
        <v>14916</v>
      </c>
      <c r="Q115" s="2">
        <v>15950</v>
      </c>
      <c r="R115" s="2">
        <v>16431</v>
      </c>
      <c r="S115" s="2">
        <v>16924</v>
      </c>
      <c r="T115" s="2">
        <v>17170</v>
      </c>
      <c r="Y115" t="s">
        <v>109</v>
      </c>
      <c r="Z115" s="2">
        <v>4246924</v>
      </c>
      <c r="AA115" s="2">
        <v>4341092</v>
      </c>
      <c r="AB115" s="2">
        <v>4382790</v>
      </c>
      <c r="AC115" s="2">
        <v>4424888</v>
      </c>
      <c r="AD115" s="2">
        <v>4467390</v>
      </c>
      <c r="AG115" t="str">
        <f t="shared" si="23"/>
        <v>Lebanon</v>
      </c>
      <c r="AH115">
        <f t="shared" si="24"/>
        <v>20403132.400000002</v>
      </c>
      <c r="AI115">
        <f t="shared" si="25"/>
        <v>72013622490</v>
      </c>
      <c r="AJ115" s="2">
        <f t="shared" si="26"/>
        <v>4382790</v>
      </c>
      <c r="AM115" t="str">
        <f t="shared" si="20"/>
        <v>Lebanon</v>
      </c>
      <c r="AN115" s="22">
        <f t="shared" si="27"/>
        <v>20809927.600000001</v>
      </c>
      <c r="AO115" s="23">
        <f t="shared" si="28"/>
        <v>20403132.400000002</v>
      </c>
      <c r="AP115">
        <f t="shared" si="29"/>
        <v>63347118384</v>
      </c>
      <c r="AQ115">
        <f t="shared" si="30"/>
        <v>69240417400</v>
      </c>
      <c r="AR115">
        <f t="shared" si="31"/>
        <v>72013622490</v>
      </c>
      <c r="AS115" s="22">
        <f t="shared" si="32"/>
        <v>3.2850630195762942E-4</v>
      </c>
      <c r="AT115" s="28">
        <f t="shared" si="21"/>
        <v>2.9467084639498434E-4</v>
      </c>
      <c r="AU115" s="29">
        <f t="shared" si="33"/>
        <v>0.89700211118930329</v>
      </c>
      <c r="AV115">
        <f t="shared" si="22"/>
        <v>3.2850630195762942E-4</v>
      </c>
      <c r="AW115">
        <f t="shared" si="34"/>
        <v>2.9467084639498434E-4</v>
      </c>
      <c r="AX115">
        <f t="shared" si="35"/>
        <v>2.6432037132223985E-4</v>
      </c>
      <c r="AY115" s="40">
        <f t="shared" si="36"/>
        <v>20403132.400000002</v>
      </c>
      <c r="AZ115" s="41">
        <f t="shared" si="37"/>
        <v>19034667.436816402</v>
      </c>
    </row>
    <row r="116" spans="3:52" x14ac:dyDescent="0.25">
      <c r="C116" t="s">
        <v>110</v>
      </c>
      <c r="D116">
        <v>0</v>
      </c>
      <c r="E116">
        <v>0</v>
      </c>
      <c r="H116" t="s">
        <v>110</v>
      </c>
      <c r="I116">
        <v>859</v>
      </c>
      <c r="J116" s="2">
        <v>1083</v>
      </c>
      <c r="K116" s="2">
        <v>1226</v>
      </c>
      <c r="L116" s="2">
        <v>1135</v>
      </c>
      <c r="M116" s="2">
        <v>1075</v>
      </c>
      <c r="O116" t="s">
        <v>110</v>
      </c>
      <c r="P116" s="2">
        <v>2036</v>
      </c>
      <c r="Q116" s="2">
        <v>2186</v>
      </c>
      <c r="R116" s="2">
        <v>2268</v>
      </c>
      <c r="S116" s="2">
        <v>2432</v>
      </c>
      <c r="T116" s="2">
        <v>2586</v>
      </c>
      <c r="Y116" t="s">
        <v>110</v>
      </c>
      <c r="Z116" s="2">
        <v>1989873</v>
      </c>
      <c r="AA116" s="2">
        <v>2008921</v>
      </c>
      <c r="AB116" s="2">
        <v>2029516</v>
      </c>
      <c r="AC116" s="2">
        <v>2051545</v>
      </c>
      <c r="AD116" s="2">
        <v>2074465</v>
      </c>
      <c r="AG116" t="str">
        <f t="shared" si="23"/>
        <v>Lesotho</v>
      </c>
      <c r="AH116">
        <f t="shared" si="24"/>
        <v>0</v>
      </c>
      <c r="AI116">
        <f t="shared" si="25"/>
        <v>4602942288</v>
      </c>
      <c r="AJ116" s="2">
        <f t="shared" si="26"/>
        <v>2029516</v>
      </c>
      <c r="AM116" t="str">
        <f t="shared" si="20"/>
        <v>Lesotho</v>
      </c>
      <c r="AN116" s="22">
        <f t="shared" si="27"/>
        <v>0</v>
      </c>
      <c r="AO116" s="23">
        <f t="shared" si="28"/>
        <v>0</v>
      </c>
      <c r="AP116">
        <f t="shared" si="29"/>
        <v>4051381428</v>
      </c>
      <c r="AQ116">
        <f t="shared" si="30"/>
        <v>4391501306</v>
      </c>
      <c r="AR116">
        <f t="shared" si="31"/>
        <v>4602942288</v>
      </c>
      <c r="AS116" s="22">
        <f t="shared" si="32"/>
        <v>0</v>
      </c>
      <c r="AT116" s="28">
        <f t="shared" si="21"/>
        <v>0</v>
      </c>
      <c r="AU116" s="29" t="e">
        <f t="shared" si="33"/>
        <v>#DIV/0!</v>
      </c>
      <c r="AV116">
        <f t="shared" si="22"/>
        <v>0</v>
      </c>
      <c r="AW116" t="e">
        <f t="shared" si="34"/>
        <v>#DIV/0!</v>
      </c>
      <c r="AX116" t="e">
        <f t="shared" si="35"/>
        <v>#DIV/0!</v>
      </c>
      <c r="AY116" s="40" t="e">
        <f t="shared" si="36"/>
        <v>#DIV/0!</v>
      </c>
      <c r="AZ116" s="41" t="e">
        <f t="shared" si="37"/>
        <v>#DIV/0!</v>
      </c>
    </row>
    <row r="117" spans="3:52" x14ac:dyDescent="0.25">
      <c r="C117" t="s">
        <v>111</v>
      </c>
      <c r="D117">
        <v>0.1</v>
      </c>
      <c r="E117">
        <v>0.2</v>
      </c>
      <c r="H117" t="s">
        <v>111</v>
      </c>
      <c r="I117">
        <v>302</v>
      </c>
      <c r="J117">
        <v>327</v>
      </c>
      <c r="K117">
        <v>377</v>
      </c>
      <c r="L117">
        <v>414</v>
      </c>
      <c r="M117">
        <v>454</v>
      </c>
      <c r="O117" t="s">
        <v>111</v>
      </c>
      <c r="P117">
        <v>623</v>
      </c>
      <c r="Q117">
        <v>675</v>
      </c>
      <c r="R117">
        <v>729</v>
      </c>
      <c r="S117">
        <v>796</v>
      </c>
      <c r="T117">
        <v>878</v>
      </c>
      <c r="Y117" t="s">
        <v>111</v>
      </c>
      <c r="Z117" s="2">
        <v>3821440</v>
      </c>
      <c r="AA117" s="2">
        <v>3957990</v>
      </c>
      <c r="AB117" s="2">
        <v>4079697</v>
      </c>
      <c r="AC117" s="2">
        <v>4190435</v>
      </c>
      <c r="AD117" s="2">
        <v>4294077</v>
      </c>
      <c r="AG117" t="str">
        <f t="shared" si="23"/>
        <v>Liberia</v>
      </c>
      <c r="AH117">
        <f t="shared" si="24"/>
        <v>791598</v>
      </c>
      <c r="AI117">
        <f t="shared" si="25"/>
        <v>2974099113</v>
      </c>
      <c r="AJ117" s="2">
        <f t="shared" si="26"/>
        <v>4079697</v>
      </c>
      <c r="AM117" t="str">
        <f t="shared" si="20"/>
        <v>Liberia</v>
      </c>
      <c r="AN117" s="22">
        <f t="shared" si="27"/>
        <v>382144</v>
      </c>
      <c r="AO117" s="23">
        <f t="shared" si="28"/>
        <v>791598</v>
      </c>
      <c r="AP117">
        <f t="shared" si="29"/>
        <v>2380757120</v>
      </c>
      <c r="AQ117">
        <f t="shared" si="30"/>
        <v>2671643250</v>
      </c>
      <c r="AR117">
        <f t="shared" si="31"/>
        <v>2974099113</v>
      </c>
      <c r="AS117" s="22">
        <f t="shared" si="32"/>
        <v>1.6051364365971107E-4</v>
      </c>
      <c r="AT117" s="28">
        <f t="shared" si="21"/>
        <v>2.9629629629629629E-4</v>
      </c>
      <c r="AU117" s="29">
        <f t="shared" si="33"/>
        <v>1.845925925925926</v>
      </c>
      <c r="AV117">
        <f t="shared" si="22"/>
        <v>1.6051364365971107E-4</v>
      </c>
      <c r="AW117">
        <f t="shared" si="34"/>
        <v>2.9629629629629629E-4</v>
      </c>
      <c r="AX117">
        <f t="shared" si="35"/>
        <v>5.4694101508916322E-4</v>
      </c>
      <c r="AY117" s="40">
        <f t="shared" si="36"/>
        <v>791598</v>
      </c>
      <c r="AZ117" s="41">
        <f t="shared" si="37"/>
        <v>1626656.7878399999</v>
      </c>
    </row>
    <row r="118" spans="3:52" x14ac:dyDescent="0.25">
      <c r="C118" t="s">
        <v>112</v>
      </c>
      <c r="D118">
        <v>11.3</v>
      </c>
      <c r="E118">
        <v>9.8000000000000007</v>
      </c>
      <c r="H118" t="s">
        <v>112</v>
      </c>
      <c r="I118" s="2">
        <v>10456</v>
      </c>
      <c r="J118" s="2">
        <v>12375</v>
      </c>
      <c r="K118" s="2">
        <v>5685</v>
      </c>
      <c r="L118" s="2">
        <v>13303</v>
      </c>
      <c r="M118" s="2">
        <v>12167</v>
      </c>
      <c r="O118" t="s">
        <v>112</v>
      </c>
      <c r="P118" s="2">
        <v>28283</v>
      </c>
      <c r="Q118" s="2">
        <v>29678</v>
      </c>
      <c r="R118" s="2">
        <v>11358</v>
      </c>
      <c r="S118" s="2">
        <v>23435</v>
      </c>
      <c r="T118" s="2">
        <v>21397</v>
      </c>
      <c r="Y118" t="s">
        <v>112</v>
      </c>
      <c r="Z118" s="2">
        <v>5964325</v>
      </c>
      <c r="AA118" s="2">
        <v>6040612</v>
      </c>
      <c r="AB118" s="2">
        <v>6103233</v>
      </c>
      <c r="AC118" s="2">
        <v>6154623</v>
      </c>
      <c r="AD118" s="2">
        <v>6201521</v>
      </c>
      <c r="AG118" t="str">
        <f t="shared" si="23"/>
        <v>Libya</v>
      </c>
      <c r="AH118">
        <f t="shared" si="24"/>
        <v>59197997.600000001</v>
      </c>
      <c r="AI118">
        <f t="shared" si="25"/>
        <v>69320520414</v>
      </c>
      <c r="AJ118" s="2">
        <f t="shared" si="26"/>
        <v>6103233</v>
      </c>
      <c r="AM118" t="str">
        <f t="shared" si="20"/>
        <v>Libya</v>
      </c>
      <c r="AN118" s="22">
        <f t="shared" si="27"/>
        <v>67396872.5</v>
      </c>
      <c r="AO118" s="23">
        <f t="shared" si="28"/>
        <v>59197997.600000001</v>
      </c>
      <c r="AP118">
        <f t="shared" si="29"/>
        <v>168689003975</v>
      </c>
      <c r="AQ118">
        <f t="shared" si="30"/>
        <v>179273282936</v>
      </c>
      <c r="AR118">
        <f t="shared" si="31"/>
        <v>69320520414</v>
      </c>
      <c r="AS118" s="22">
        <f t="shared" si="32"/>
        <v>3.9953328854789097E-4</v>
      </c>
      <c r="AT118" s="28">
        <f t="shared" si="21"/>
        <v>3.3021093065570457E-4</v>
      </c>
      <c r="AU118" s="29">
        <f t="shared" si="33"/>
        <v>0.8264916594456011</v>
      </c>
      <c r="AV118">
        <f t="shared" si="22"/>
        <v>3.9953328854789097E-4</v>
      </c>
      <c r="AW118">
        <f t="shared" si="34"/>
        <v>3.3021093065570457E-4</v>
      </c>
      <c r="AX118">
        <f t="shared" si="35"/>
        <v>2.7291658004470958E-4</v>
      </c>
      <c r="AY118" s="40">
        <f t="shared" si="36"/>
        <v>59197997.600000001</v>
      </c>
      <c r="AZ118" s="41">
        <f t="shared" si="37"/>
        <v>18918719.358308356</v>
      </c>
    </row>
    <row r="119" spans="3:52" x14ac:dyDescent="0.25">
      <c r="C119" t="s">
        <v>113</v>
      </c>
      <c r="H119" t="s">
        <v>113</v>
      </c>
      <c r="I119" s="2">
        <v>134617</v>
      </c>
      <c r="O119" t="s">
        <v>113</v>
      </c>
      <c r="Y119" t="s">
        <v>113</v>
      </c>
      <c r="Z119" s="2">
        <v>35851</v>
      </c>
      <c r="AA119" s="2">
        <v>36120</v>
      </c>
      <c r="AB119" s="2">
        <v>36388</v>
      </c>
      <c r="AC119" s="2">
        <v>36656</v>
      </c>
      <c r="AD119" s="2">
        <v>36925</v>
      </c>
      <c r="AG119" t="str">
        <f t="shared" si="23"/>
        <v>Liechtenstein</v>
      </c>
      <c r="AH119">
        <f t="shared" si="24"/>
        <v>0</v>
      </c>
      <c r="AI119">
        <f t="shared" si="25"/>
        <v>0</v>
      </c>
      <c r="AJ119" s="2">
        <f t="shared" si="26"/>
        <v>36388</v>
      </c>
      <c r="AM119" t="str">
        <f t="shared" si="20"/>
        <v>Liechtenstein</v>
      </c>
      <c r="AN119" s="22">
        <f t="shared" si="27"/>
        <v>0</v>
      </c>
      <c r="AO119" s="23">
        <f t="shared" si="28"/>
        <v>0</v>
      </c>
      <c r="AP119">
        <f t="shared" si="29"/>
        <v>0</v>
      </c>
      <c r="AQ119">
        <f t="shared" si="30"/>
        <v>0</v>
      </c>
      <c r="AR119">
        <f t="shared" si="31"/>
        <v>0</v>
      </c>
      <c r="AS119" s="22" t="e">
        <f t="shared" si="32"/>
        <v>#DIV/0!</v>
      </c>
      <c r="AT119" s="28" t="e">
        <f t="shared" si="21"/>
        <v>#DIV/0!</v>
      </c>
      <c r="AU119" s="29" t="e">
        <f t="shared" si="33"/>
        <v>#DIV/0!</v>
      </c>
      <c r="AV119" t="e">
        <f t="shared" si="22"/>
        <v>#DIV/0!</v>
      </c>
      <c r="AW119" t="e">
        <f t="shared" si="34"/>
        <v>#DIV/0!</v>
      </c>
      <c r="AX119" t="e">
        <f t="shared" si="35"/>
        <v>#DIV/0!</v>
      </c>
      <c r="AY119" s="40" t="e">
        <f t="shared" si="36"/>
        <v>#DIV/0!</v>
      </c>
      <c r="AZ119" s="41" t="e">
        <f t="shared" si="37"/>
        <v>#DIV/0!</v>
      </c>
    </row>
    <row r="120" spans="3:52" x14ac:dyDescent="0.25">
      <c r="C120" t="s">
        <v>114</v>
      </c>
      <c r="D120">
        <v>4</v>
      </c>
      <c r="E120">
        <v>4.4000000000000004</v>
      </c>
      <c r="H120" t="s">
        <v>114</v>
      </c>
      <c r="I120" s="2">
        <v>11649</v>
      </c>
      <c r="J120" s="2">
        <v>11722</v>
      </c>
      <c r="K120" s="2">
        <v>14158</v>
      </c>
      <c r="L120" s="2">
        <v>14172</v>
      </c>
      <c r="O120" t="s">
        <v>114</v>
      </c>
      <c r="P120" s="2">
        <v>18061</v>
      </c>
      <c r="Q120" s="2">
        <v>19628</v>
      </c>
      <c r="R120" s="2">
        <v>22413</v>
      </c>
      <c r="S120" s="2">
        <v>23876</v>
      </c>
      <c r="Y120" t="s">
        <v>114</v>
      </c>
      <c r="Z120" s="2">
        <v>3162916</v>
      </c>
      <c r="AA120" s="2">
        <v>3097282</v>
      </c>
      <c r="AB120" s="2">
        <v>3028115</v>
      </c>
      <c r="AC120" s="2">
        <v>2987773</v>
      </c>
      <c r="AD120" s="2">
        <v>2956121</v>
      </c>
      <c r="AG120" t="str">
        <f t="shared" si="23"/>
        <v>Lithuania</v>
      </c>
      <c r="AH120">
        <f t="shared" si="24"/>
        <v>13628040.800000001</v>
      </c>
      <c r="AI120">
        <f t="shared" si="25"/>
        <v>67869141495</v>
      </c>
      <c r="AJ120" s="2">
        <f t="shared" si="26"/>
        <v>3028115</v>
      </c>
      <c r="AM120" t="str">
        <f t="shared" si="20"/>
        <v>Lithuania</v>
      </c>
      <c r="AN120" s="22">
        <f t="shared" si="27"/>
        <v>12651664</v>
      </c>
      <c r="AO120" s="23">
        <f t="shared" si="28"/>
        <v>13628040.800000001</v>
      </c>
      <c r="AP120">
        <f t="shared" si="29"/>
        <v>57125425876</v>
      </c>
      <c r="AQ120">
        <f t="shared" si="30"/>
        <v>60793451096</v>
      </c>
      <c r="AR120">
        <f t="shared" si="31"/>
        <v>67869141495</v>
      </c>
      <c r="AS120" s="22">
        <f t="shared" si="32"/>
        <v>2.2147167930900837E-4</v>
      </c>
      <c r="AT120" s="28">
        <f t="shared" si="21"/>
        <v>2.2416955369879764E-4</v>
      </c>
      <c r="AU120" s="29">
        <f t="shared" si="33"/>
        <v>1.0121815773384959</v>
      </c>
      <c r="AV120">
        <f t="shared" si="22"/>
        <v>2.2147167930900837E-4</v>
      </c>
      <c r="AW120">
        <f t="shared" si="34"/>
        <v>2.2416955369879761E-4</v>
      </c>
      <c r="AX120">
        <f t="shared" si="35"/>
        <v>2.2690029245411565E-4</v>
      </c>
      <c r="AY120" s="40">
        <f t="shared" si="36"/>
        <v>13628040.799999999</v>
      </c>
      <c r="AZ120" s="41">
        <f t="shared" si="37"/>
        <v>15399528.053825255</v>
      </c>
    </row>
    <row r="121" spans="3:52" x14ac:dyDescent="0.25">
      <c r="C121" t="s">
        <v>115</v>
      </c>
      <c r="D121">
        <v>20.6</v>
      </c>
      <c r="E121">
        <v>21.4</v>
      </c>
      <c r="H121" t="s">
        <v>115</v>
      </c>
      <c r="I121" s="2">
        <v>99282</v>
      </c>
      <c r="J121" s="2">
        <v>102679</v>
      </c>
      <c r="K121" s="2">
        <v>111913</v>
      </c>
      <c r="L121" s="2">
        <v>103859</v>
      </c>
      <c r="M121" s="2">
        <v>111162</v>
      </c>
      <c r="O121" t="s">
        <v>115</v>
      </c>
      <c r="P121" s="2">
        <v>79093</v>
      </c>
      <c r="Q121" s="2">
        <v>84064</v>
      </c>
      <c r="R121" s="2">
        <v>88848</v>
      </c>
      <c r="S121" s="2">
        <v>87749</v>
      </c>
      <c r="T121" s="2">
        <v>90790</v>
      </c>
      <c r="Y121" t="s">
        <v>115</v>
      </c>
      <c r="Z121" s="2">
        <v>497783</v>
      </c>
      <c r="AA121" s="2">
        <v>506953</v>
      </c>
      <c r="AB121" s="2">
        <v>518347</v>
      </c>
      <c r="AC121" s="2">
        <v>530946</v>
      </c>
      <c r="AD121" s="2">
        <v>543202</v>
      </c>
      <c r="AG121" t="str">
        <f t="shared" si="23"/>
        <v>Luxembourg</v>
      </c>
      <c r="AH121">
        <f t="shared" si="24"/>
        <v>10848794.199999999</v>
      </c>
      <c r="AI121">
        <f t="shared" si="25"/>
        <v>46054094256</v>
      </c>
      <c r="AJ121" s="2">
        <f t="shared" si="26"/>
        <v>518347</v>
      </c>
      <c r="AM121" t="str">
        <f t="shared" si="20"/>
        <v>Luxembourg</v>
      </c>
      <c r="AN121" s="22">
        <f t="shared" si="27"/>
        <v>10254329.800000001</v>
      </c>
      <c r="AO121" s="23">
        <f t="shared" si="28"/>
        <v>10848794.199999999</v>
      </c>
      <c r="AP121">
        <f t="shared" si="29"/>
        <v>39371150819</v>
      </c>
      <c r="AQ121">
        <f t="shared" si="30"/>
        <v>42616496992</v>
      </c>
      <c r="AR121">
        <f t="shared" si="31"/>
        <v>46054094256</v>
      </c>
      <c r="AS121" s="22">
        <f t="shared" si="32"/>
        <v>2.6045288457891347E-4</v>
      </c>
      <c r="AT121" s="28">
        <f t="shared" si="21"/>
        <v>2.5456794822992007E-4</v>
      </c>
      <c r="AU121" s="29">
        <f t="shared" si="33"/>
        <v>0.97740498686160504</v>
      </c>
      <c r="AV121">
        <f t="shared" si="22"/>
        <v>2.6045288457891347E-4</v>
      </c>
      <c r="AW121">
        <f t="shared" si="34"/>
        <v>2.5456794822992007E-4</v>
      </c>
      <c r="AX121">
        <f t="shared" si="35"/>
        <v>2.4881598209505079E-4</v>
      </c>
      <c r="AY121" s="40">
        <f t="shared" si="36"/>
        <v>10848794.200000001</v>
      </c>
      <c r="AZ121" s="41">
        <f t="shared" si="37"/>
        <v>11458994.691804677</v>
      </c>
    </row>
    <row r="122" spans="3:52" x14ac:dyDescent="0.25">
      <c r="C122" t="s">
        <v>116</v>
      </c>
      <c r="D122">
        <v>2.5</v>
      </c>
      <c r="E122">
        <v>1.9</v>
      </c>
      <c r="H122" t="s">
        <v>116</v>
      </c>
      <c r="I122" s="2">
        <v>40860</v>
      </c>
      <c r="J122" s="2">
        <v>53046</v>
      </c>
      <c r="K122" s="2">
        <v>67062</v>
      </c>
      <c r="L122" s="2">
        <v>77196</v>
      </c>
      <c r="M122" s="2">
        <v>91376</v>
      </c>
      <c r="O122" t="s">
        <v>116</v>
      </c>
      <c r="P122" s="2">
        <v>76902</v>
      </c>
      <c r="Q122" s="2">
        <v>96821</v>
      </c>
      <c r="R122" s="2">
        <v>117188</v>
      </c>
      <c r="S122" s="2">
        <v>127679</v>
      </c>
      <c r="T122" s="2">
        <v>142564</v>
      </c>
      <c r="Y122" t="s">
        <v>116</v>
      </c>
      <c r="Z122" s="2">
        <v>521617</v>
      </c>
      <c r="AA122" s="2">
        <v>534626</v>
      </c>
      <c r="AB122" s="2">
        <v>546278</v>
      </c>
      <c r="AC122" s="2">
        <v>556783</v>
      </c>
      <c r="AD122" s="2">
        <v>566375</v>
      </c>
      <c r="AG122" t="str">
        <f t="shared" si="23"/>
        <v>Macao SAR, China</v>
      </c>
      <c r="AH122">
        <f t="shared" si="24"/>
        <v>1015789.3999999999</v>
      </c>
      <c r="AI122">
        <f t="shared" si="25"/>
        <v>64017226264</v>
      </c>
      <c r="AJ122" s="2">
        <f t="shared" si="26"/>
        <v>546278</v>
      </c>
      <c r="AM122" t="str">
        <f t="shared" si="20"/>
        <v>Macao SAR, China</v>
      </c>
      <c r="AN122" s="22">
        <f t="shared" si="27"/>
        <v>1304042.5</v>
      </c>
      <c r="AO122" s="23">
        <f t="shared" si="28"/>
        <v>1015789.3999999999</v>
      </c>
      <c r="AP122">
        <f t="shared" si="29"/>
        <v>40113390534</v>
      </c>
      <c r="AQ122">
        <f t="shared" si="30"/>
        <v>51763023946</v>
      </c>
      <c r="AR122">
        <f t="shared" si="31"/>
        <v>64017226264</v>
      </c>
      <c r="AS122" s="22">
        <f t="shared" si="32"/>
        <v>3.2508907440638732E-5</v>
      </c>
      <c r="AT122" s="28">
        <f t="shared" si="21"/>
        <v>1.962384193511738E-5</v>
      </c>
      <c r="AU122" s="29">
        <f t="shared" si="33"/>
        <v>0.60364507699775871</v>
      </c>
      <c r="AV122">
        <f t="shared" si="22"/>
        <v>3.2508907440638732E-5</v>
      </c>
      <c r="AW122">
        <f t="shared" si="34"/>
        <v>1.962384193511738E-5</v>
      </c>
      <c r="AX122">
        <f t="shared" si="35"/>
        <v>1.1845835575915777E-5</v>
      </c>
      <c r="AY122" s="40">
        <f t="shared" si="36"/>
        <v>1015789.3999999999</v>
      </c>
      <c r="AZ122" s="41">
        <f t="shared" si="37"/>
        <v>758337.53634954104</v>
      </c>
    </row>
    <row r="123" spans="3:52" x14ac:dyDescent="0.25">
      <c r="C123" t="s">
        <v>117</v>
      </c>
      <c r="D123">
        <v>5.4</v>
      </c>
      <c r="E123">
        <v>5.2</v>
      </c>
      <c r="H123" t="s">
        <v>117</v>
      </c>
      <c r="I123" s="2">
        <v>4434</v>
      </c>
      <c r="J123" s="2">
        <v>4442</v>
      </c>
      <c r="K123" s="2">
        <v>4941</v>
      </c>
      <c r="L123" s="2">
        <v>4548</v>
      </c>
      <c r="M123" s="2">
        <v>4851</v>
      </c>
      <c r="O123" t="s">
        <v>117</v>
      </c>
      <c r="P123" s="2">
        <v>11022</v>
      </c>
      <c r="Q123" s="2">
        <v>11367</v>
      </c>
      <c r="R123" s="2">
        <v>11701</v>
      </c>
      <c r="S123" s="2">
        <v>11558</v>
      </c>
      <c r="T123" s="2">
        <v>11802</v>
      </c>
      <c r="Y123" t="s">
        <v>117</v>
      </c>
      <c r="Z123" s="2">
        <v>2100558</v>
      </c>
      <c r="AA123" s="2">
        <v>2102216</v>
      </c>
      <c r="AB123" s="2">
        <v>2103890</v>
      </c>
      <c r="AC123" s="2">
        <v>2105575</v>
      </c>
      <c r="AD123" s="2">
        <v>2107158</v>
      </c>
      <c r="AG123" t="str">
        <f t="shared" si="23"/>
        <v>Macedonia, FYR</v>
      </c>
      <c r="AH123">
        <f t="shared" si="24"/>
        <v>10931523.200000001</v>
      </c>
      <c r="AI123">
        <f t="shared" si="25"/>
        <v>24617616890</v>
      </c>
      <c r="AJ123" s="2">
        <f t="shared" si="26"/>
        <v>2103890</v>
      </c>
      <c r="AM123" t="str">
        <f t="shared" si="20"/>
        <v>Macedonia, FYR</v>
      </c>
      <c r="AN123" s="22">
        <f t="shared" si="27"/>
        <v>11343013.200000001</v>
      </c>
      <c r="AO123" s="23">
        <f t="shared" si="28"/>
        <v>10931523.200000001</v>
      </c>
      <c r="AP123">
        <f t="shared" si="29"/>
        <v>23152350276</v>
      </c>
      <c r="AQ123">
        <f t="shared" si="30"/>
        <v>23895889272</v>
      </c>
      <c r="AR123">
        <f t="shared" si="31"/>
        <v>24617616890</v>
      </c>
      <c r="AS123" s="22">
        <f t="shared" si="32"/>
        <v>4.8992923244420251E-4</v>
      </c>
      <c r="AT123" s="28">
        <f t="shared" si="21"/>
        <v>4.5746459048121762E-4</v>
      </c>
      <c r="AU123" s="29">
        <f t="shared" si="33"/>
        <v>0.93373605857110753</v>
      </c>
      <c r="AV123">
        <f t="shared" si="22"/>
        <v>4.8992923244420251E-4</v>
      </c>
      <c r="AW123">
        <f t="shared" si="34"/>
        <v>4.5746459048121762E-4</v>
      </c>
      <c r="AX123">
        <f t="shared" si="35"/>
        <v>4.2715118365177794E-4</v>
      </c>
      <c r="AY123" s="40">
        <f t="shared" si="36"/>
        <v>10931523.200000001</v>
      </c>
      <c r="AZ123" s="41">
        <f t="shared" si="37"/>
        <v>10515444.193249501</v>
      </c>
    </row>
    <row r="124" spans="3:52" x14ac:dyDescent="0.25">
      <c r="C124" t="s">
        <v>118</v>
      </c>
      <c r="D124">
        <v>0.1</v>
      </c>
      <c r="E124">
        <v>0.1</v>
      </c>
      <c r="H124" t="s">
        <v>118</v>
      </c>
      <c r="I124">
        <v>417</v>
      </c>
      <c r="J124">
        <v>413</v>
      </c>
      <c r="K124">
        <v>455</v>
      </c>
      <c r="L124">
        <v>443</v>
      </c>
      <c r="M124">
        <v>471</v>
      </c>
      <c r="O124" t="s">
        <v>118</v>
      </c>
      <c r="P124" s="2">
        <v>1391</v>
      </c>
      <c r="Q124" s="2">
        <v>1364</v>
      </c>
      <c r="R124" s="2">
        <v>1366</v>
      </c>
      <c r="S124" s="2">
        <v>1384</v>
      </c>
      <c r="T124" s="2">
        <v>1395</v>
      </c>
      <c r="Y124" t="s">
        <v>118</v>
      </c>
      <c r="Z124" s="2">
        <v>20495695</v>
      </c>
      <c r="AA124" s="2">
        <v>21079532</v>
      </c>
      <c r="AB124" s="2">
        <v>21678934</v>
      </c>
      <c r="AC124" s="2">
        <v>22293914</v>
      </c>
      <c r="AD124" s="2">
        <v>22924851</v>
      </c>
      <c r="AG124" t="str">
        <f t="shared" si="23"/>
        <v>Madagascar</v>
      </c>
      <c r="AH124">
        <f t="shared" si="24"/>
        <v>2107953.2000000002</v>
      </c>
      <c r="AI124">
        <f t="shared" si="25"/>
        <v>29613423844</v>
      </c>
      <c r="AJ124" s="2">
        <f t="shared" si="26"/>
        <v>21678934</v>
      </c>
      <c r="AM124" t="str">
        <f t="shared" si="20"/>
        <v>Madagascar</v>
      </c>
      <c r="AN124" s="22">
        <f t="shared" si="27"/>
        <v>2049569.5</v>
      </c>
      <c r="AO124" s="23">
        <f t="shared" si="28"/>
        <v>2107953.2000000002</v>
      </c>
      <c r="AP124">
        <f t="shared" si="29"/>
        <v>28509511745</v>
      </c>
      <c r="AQ124">
        <f t="shared" si="30"/>
        <v>28752481648</v>
      </c>
      <c r="AR124">
        <f t="shared" si="31"/>
        <v>29613423844</v>
      </c>
      <c r="AS124" s="22">
        <f t="shared" si="32"/>
        <v>7.1890726096333576E-5</v>
      </c>
      <c r="AT124" s="28">
        <f t="shared" si="21"/>
        <v>7.3313782991202346E-5</v>
      </c>
      <c r="AU124" s="29">
        <f t="shared" si="33"/>
        <v>1.0197947214076246</v>
      </c>
      <c r="AV124">
        <f t="shared" si="22"/>
        <v>7.1890726096333576E-5</v>
      </c>
      <c r="AW124">
        <f t="shared" si="34"/>
        <v>7.3313782991202346E-5</v>
      </c>
      <c r="AX124">
        <f t="shared" si="35"/>
        <v>7.4765008900852243E-5</v>
      </c>
      <c r="AY124" s="40">
        <f t="shared" si="36"/>
        <v>2107953.2000000002</v>
      </c>
      <c r="AZ124" s="41">
        <f t="shared" si="37"/>
        <v>2214047.8972813701</v>
      </c>
    </row>
    <row r="125" spans="3:52" x14ac:dyDescent="0.25">
      <c r="C125" t="s">
        <v>119</v>
      </c>
      <c r="D125">
        <v>0.1</v>
      </c>
      <c r="E125">
        <v>0.1</v>
      </c>
      <c r="H125" t="s">
        <v>119</v>
      </c>
      <c r="I125">
        <v>345</v>
      </c>
      <c r="J125">
        <v>360</v>
      </c>
      <c r="K125">
        <v>364</v>
      </c>
      <c r="L125">
        <v>267</v>
      </c>
      <c r="M125">
        <v>226</v>
      </c>
      <c r="O125" t="s">
        <v>119</v>
      </c>
      <c r="P125">
        <v>814</v>
      </c>
      <c r="Q125">
        <v>723</v>
      </c>
      <c r="R125">
        <v>747</v>
      </c>
      <c r="S125">
        <v>753</v>
      </c>
      <c r="T125">
        <v>780</v>
      </c>
      <c r="Y125" t="s">
        <v>119</v>
      </c>
      <c r="Z125" s="2">
        <v>14573338</v>
      </c>
      <c r="AA125" s="2">
        <v>15013694</v>
      </c>
      <c r="AB125" s="2">
        <v>15457531</v>
      </c>
      <c r="AC125" s="2">
        <v>15906483</v>
      </c>
      <c r="AD125" s="2">
        <v>16362567</v>
      </c>
      <c r="AG125" t="str">
        <f t="shared" si="23"/>
        <v>Malawi</v>
      </c>
      <c r="AH125">
        <f t="shared" si="24"/>
        <v>1501369.4000000001</v>
      </c>
      <c r="AI125">
        <f t="shared" si="25"/>
        <v>11546775657</v>
      </c>
      <c r="AJ125" s="2">
        <f t="shared" si="26"/>
        <v>15457531</v>
      </c>
      <c r="AM125" t="str">
        <f t="shared" si="20"/>
        <v>Malawi</v>
      </c>
      <c r="AN125" s="22">
        <f t="shared" si="27"/>
        <v>1457333.8</v>
      </c>
      <c r="AO125" s="23">
        <f t="shared" si="28"/>
        <v>1501369.4000000001</v>
      </c>
      <c r="AP125">
        <f t="shared" si="29"/>
        <v>11862697132</v>
      </c>
      <c r="AQ125">
        <f t="shared" si="30"/>
        <v>10854900762</v>
      </c>
      <c r="AR125">
        <f t="shared" si="31"/>
        <v>11546775657</v>
      </c>
      <c r="AS125" s="22">
        <f t="shared" si="32"/>
        <v>1.2285012285012285E-4</v>
      </c>
      <c r="AT125" s="28">
        <f t="shared" si="21"/>
        <v>1.3831258644536655E-4</v>
      </c>
      <c r="AU125" s="29">
        <f t="shared" si="33"/>
        <v>1.1258644536652838</v>
      </c>
      <c r="AV125">
        <f t="shared" si="22"/>
        <v>1.2285012285012285E-4</v>
      </c>
      <c r="AW125">
        <f t="shared" si="34"/>
        <v>1.3831258644536655E-4</v>
      </c>
      <c r="AX125">
        <f t="shared" si="35"/>
        <v>1.5572122457334494E-4</v>
      </c>
      <c r="AY125" s="40">
        <f t="shared" si="36"/>
        <v>1501369.4000000004</v>
      </c>
      <c r="AZ125" s="41">
        <f t="shared" si="37"/>
        <v>1798078.0451817296</v>
      </c>
    </row>
    <row r="126" spans="3:52" x14ac:dyDescent="0.25">
      <c r="C126" t="s">
        <v>120</v>
      </c>
      <c r="D126">
        <v>7.3</v>
      </c>
      <c r="E126">
        <v>7.7</v>
      </c>
      <c r="H126" t="s">
        <v>120</v>
      </c>
      <c r="I126" s="2">
        <v>7278</v>
      </c>
      <c r="J126" s="2">
        <v>8754</v>
      </c>
      <c r="K126" s="2">
        <v>10058</v>
      </c>
      <c r="L126" s="2">
        <v>10432</v>
      </c>
      <c r="M126" s="2">
        <v>10514</v>
      </c>
      <c r="O126" t="s">
        <v>120</v>
      </c>
      <c r="P126" s="2">
        <v>18713</v>
      </c>
      <c r="Q126" s="2">
        <v>19997</v>
      </c>
      <c r="R126" s="2">
        <v>21075</v>
      </c>
      <c r="S126" s="2">
        <v>22280</v>
      </c>
      <c r="T126" s="2">
        <v>23298</v>
      </c>
      <c r="Y126" t="s">
        <v>120</v>
      </c>
      <c r="Z126" s="2">
        <v>27790324</v>
      </c>
      <c r="AA126" s="2">
        <v>28275835</v>
      </c>
      <c r="AB126" s="2">
        <v>28758968</v>
      </c>
      <c r="AC126" s="2">
        <v>29239927</v>
      </c>
      <c r="AD126" s="2">
        <v>29716965</v>
      </c>
      <c r="AG126" t="str">
        <f t="shared" si="23"/>
        <v>Malaysia</v>
      </c>
      <c r="AH126">
        <f t="shared" si="24"/>
        <v>217723929.5</v>
      </c>
      <c r="AI126">
        <f t="shared" si="25"/>
        <v>606095250600</v>
      </c>
      <c r="AJ126" s="2">
        <f t="shared" si="26"/>
        <v>28758968</v>
      </c>
      <c r="AM126" t="str">
        <f t="shared" si="20"/>
        <v>Malaysia</v>
      </c>
      <c r="AN126" s="22">
        <f t="shared" si="27"/>
        <v>202869365.19999999</v>
      </c>
      <c r="AO126" s="23">
        <f t="shared" si="28"/>
        <v>217723929.5</v>
      </c>
      <c r="AP126">
        <f t="shared" si="29"/>
        <v>520040333012</v>
      </c>
      <c r="AQ126">
        <f t="shared" si="30"/>
        <v>565431872495</v>
      </c>
      <c r="AR126">
        <f t="shared" si="31"/>
        <v>606095250600</v>
      </c>
      <c r="AS126" s="22">
        <f t="shared" si="32"/>
        <v>3.9010313685673058E-4</v>
      </c>
      <c r="AT126" s="28">
        <f t="shared" si="21"/>
        <v>3.8505775866379954E-4</v>
      </c>
      <c r="AU126" s="29">
        <f t="shared" si="33"/>
        <v>0.98706655313365499</v>
      </c>
      <c r="AV126">
        <f t="shared" si="22"/>
        <v>3.9010313685673058E-4</v>
      </c>
      <c r="AW126">
        <f t="shared" si="34"/>
        <v>3.8505775866379954E-4</v>
      </c>
      <c r="AX126">
        <f t="shared" si="35"/>
        <v>3.8007763460164737E-4</v>
      </c>
      <c r="AY126" s="40">
        <f t="shared" si="36"/>
        <v>217723929.5</v>
      </c>
      <c r="AZ126" s="41">
        <f t="shared" si="37"/>
        <v>230363249.19134068</v>
      </c>
    </row>
    <row r="127" spans="3:52" x14ac:dyDescent="0.25">
      <c r="C127" t="s">
        <v>121</v>
      </c>
      <c r="D127">
        <v>3.3</v>
      </c>
      <c r="E127">
        <v>3.3</v>
      </c>
      <c r="H127" t="s">
        <v>121</v>
      </c>
      <c r="I127" s="2">
        <v>6209</v>
      </c>
      <c r="J127" s="2">
        <v>6552</v>
      </c>
      <c r="K127" s="2">
        <v>6516</v>
      </c>
      <c r="L127" s="2">
        <v>6244</v>
      </c>
      <c r="M127" s="2">
        <v>6666</v>
      </c>
      <c r="O127" t="s">
        <v>121</v>
      </c>
      <c r="P127" s="2">
        <v>9850</v>
      </c>
      <c r="Q127" s="2">
        <v>10475</v>
      </c>
      <c r="R127" s="2">
        <v>11158</v>
      </c>
      <c r="S127" s="2">
        <v>11284</v>
      </c>
      <c r="T127" s="2">
        <v>11654</v>
      </c>
      <c r="Y127" t="s">
        <v>121</v>
      </c>
      <c r="Z127" s="2">
        <v>319660</v>
      </c>
      <c r="AA127" s="2">
        <v>325694</v>
      </c>
      <c r="AB127" s="2">
        <v>331964</v>
      </c>
      <c r="AC127" s="2">
        <v>338442</v>
      </c>
      <c r="AD127" s="2">
        <v>345023</v>
      </c>
      <c r="AG127" t="str">
        <f t="shared" si="23"/>
        <v>Maldives</v>
      </c>
      <c r="AH127">
        <f t="shared" si="24"/>
        <v>1074790.2</v>
      </c>
      <c r="AI127">
        <f t="shared" si="25"/>
        <v>3704054312</v>
      </c>
      <c r="AJ127" s="2">
        <f t="shared" si="26"/>
        <v>331964</v>
      </c>
      <c r="AM127" t="str">
        <f t="shared" si="20"/>
        <v>Maldives</v>
      </c>
      <c r="AN127" s="22">
        <f t="shared" si="27"/>
        <v>1054878</v>
      </c>
      <c r="AO127" s="23">
        <f t="shared" si="28"/>
        <v>1074790.2</v>
      </c>
      <c r="AP127">
        <f t="shared" si="29"/>
        <v>3148651000</v>
      </c>
      <c r="AQ127">
        <f t="shared" si="30"/>
        <v>3411644650</v>
      </c>
      <c r="AR127">
        <f t="shared" si="31"/>
        <v>3704054312</v>
      </c>
      <c r="AS127" s="22">
        <f t="shared" si="32"/>
        <v>3.3502538071065991E-4</v>
      </c>
      <c r="AT127" s="28">
        <f t="shared" si="21"/>
        <v>3.1503579952267302E-4</v>
      </c>
      <c r="AU127" s="29">
        <f t="shared" si="33"/>
        <v>0.94033412887828161</v>
      </c>
      <c r="AV127">
        <f t="shared" si="22"/>
        <v>3.3502538071065991E-4</v>
      </c>
      <c r="AW127">
        <f t="shared" si="34"/>
        <v>3.1503579952267302E-4</v>
      </c>
      <c r="AX127">
        <f t="shared" si="35"/>
        <v>2.9623891410962571E-4</v>
      </c>
      <c r="AY127" s="40">
        <f t="shared" si="36"/>
        <v>1074790.2</v>
      </c>
      <c r="AZ127" s="41">
        <f t="shared" si="37"/>
        <v>1097285.0271899567</v>
      </c>
    </row>
    <row r="128" spans="3:52" x14ac:dyDescent="0.25">
      <c r="C128" t="s">
        <v>122</v>
      </c>
      <c r="D128">
        <v>0</v>
      </c>
      <c r="E128">
        <v>0</v>
      </c>
      <c r="H128" t="s">
        <v>122</v>
      </c>
      <c r="I128">
        <v>661</v>
      </c>
      <c r="J128">
        <v>674</v>
      </c>
      <c r="K128">
        <v>739</v>
      </c>
      <c r="L128">
        <v>696</v>
      </c>
      <c r="M128">
        <v>715</v>
      </c>
      <c r="O128" t="s">
        <v>122</v>
      </c>
      <c r="P128" s="2">
        <v>1571</v>
      </c>
      <c r="Q128" s="2">
        <v>1632</v>
      </c>
      <c r="R128" s="2">
        <v>1658</v>
      </c>
      <c r="S128" s="2">
        <v>1631</v>
      </c>
      <c r="T128" s="2">
        <v>1641</v>
      </c>
      <c r="Y128" t="s">
        <v>122</v>
      </c>
      <c r="Z128" s="2">
        <v>13559296</v>
      </c>
      <c r="AA128" s="2">
        <v>13985961</v>
      </c>
      <c r="AB128" s="2">
        <v>14416737</v>
      </c>
      <c r="AC128" s="2">
        <v>14853572</v>
      </c>
      <c r="AD128" s="2">
        <v>15301650</v>
      </c>
      <c r="AG128" t="str">
        <f t="shared" si="23"/>
        <v>Mali</v>
      </c>
      <c r="AH128">
        <f t="shared" si="24"/>
        <v>0</v>
      </c>
      <c r="AI128">
        <f t="shared" si="25"/>
        <v>23902949946</v>
      </c>
      <c r="AJ128" s="2">
        <f t="shared" si="26"/>
        <v>14416737</v>
      </c>
      <c r="AM128" t="str">
        <f t="shared" si="20"/>
        <v>Mali</v>
      </c>
      <c r="AN128" s="22">
        <f t="shared" si="27"/>
        <v>0</v>
      </c>
      <c r="AO128" s="23">
        <f t="shared" si="28"/>
        <v>0</v>
      </c>
      <c r="AP128">
        <f t="shared" si="29"/>
        <v>21301654016</v>
      </c>
      <c r="AQ128">
        <f t="shared" si="30"/>
        <v>22825088352</v>
      </c>
      <c r="AR128">
        <f t="shared" si="31"/>
        <v>23902949946</v>
      </c>
      <c r="AS128" s="22">
        <f t="shared" si="32"/>
        <v>0</v>
      </c>
      <c r="AT128" s="28">
        <f t="shared" si="21"/>
        <v>0</v>
      </c>
      <c r="AU128" s="29" t="e">
        <f t="shared" si="33"/>
        <v>#DIV/0!</v>
      </c>
      <c r="AV128">
        <f t="shared" si="22"/>
        <v>0</v>
      </c>
      <c r="AW128" t="e">
        <f t="shared" si="34"/>
        <v>#DIV/0!</v>
      </c>
      <c r="AX128" t="e">
        <f t="shared" si="35"/>
        <v>#DIV/0!</v>
      </c>
      <c r="AY128" s="40" t="e">
        <f t="shared" si="36"/>
        <v>#DIV/0!</v>
      </c>
      <c r="AZ128" s="41" t="e">
        <f t="shared" si="37"/>
        <v>#DIV/0!</v>
      </c>
    </row>
    <row r="129" spans="3:52" x14ac:dyDescent="0.25">
      <c r="C129" t="s">
        <v>123</v>
      </c>
      <c r="D129">
        <v>6.1</v>
      </c>
      <c r="E129">
        <v>6.2</v>
      </c>
      <c r="H129" t="s">
        <v>123</v>
      </c>
      <c r="I129" s="2">
        <v>19636</v>
      </c>
      <c r="J129" s="2">
        <v>19695</v>
      </c>
      <c r="K129" s="2">
        <v>21985</v>
      </c>
      <c r="L129" s="2">
        <v>20839</v>
      </c>
      <c r="O129" t="s">
        <v>123</v>
      </c>
      <c r="P129" s="2">
        <v>25934</v>
      </c>
      <c r="Q129" s="2">
        <v>26674</v>
      </c>
      <c r="R129" s="2">
        <v>28324</v>
      </c>
      <c r="S129" s="2">
        <v>28385</v>
      </c>
      <c r="Y129" t="s">
        <v>123</v>
      </c>
      <c r="Z129" s="2">
        <v>412477</v>
      </c>
      <c r="AA129" s="2">
        <v>414508</v>
      </c>
      <c r="AB129" s="2">
        <v>416268</v>
      </c>
      <c r="AC129" s="2">
        <v>419455</v>
      </c>
      <c r="AD129" s="2">
        <v>423282</v>
      </c>
      <c r="AG129" t="str">
        <f t="shared" si="23"/>
        <v>Malta</v>
      </c>
      <c r="AH129">
        <f t="shared" si="24"/>
        <v>2569949.6</v>
      </c>
      <c r="AI129">
        <f t="shared" si="25"/>
        <v>11790374832</v>
      </c>
      <c r="AJ129" s="2">
        <f t="shared" si="26"/>
        <v>416268</v>
      </c>
      <c r="AM129" t="str">
        <f t="shared" si="20"/>
        <v>Malta</v>
      </c>
      <c r="AN129" s="22">
        <f t="shared" si="27"/>
        <v>2516109.6999999997</v>
      </c>
      <c r="AO129" s="23">
        <f t="shared" si="28"/>
        <v>2569949.6</v>
      </c>
      <c r="AP129">
        <f t="shared" si="29"/>
        <v>10697178518</v>
      </c>
      <c r="AQ129">
        <f t="shared" si="30"/>
        <v>11056586392</v>
      </c>
      <c r="AR129">
        <f t="shared" si="31"/>
        <v>11790374832</v>
      </c>
      <c r="AS129" s="22">
        <f t="shared" si="32"/>
        <v>2.352124624045654E-4</v>
      </c>
      <c r="AT129" s="28">
        <f t="shared" si="21"/>
        <v>2.3243608007797857E-4</v>
      </c>
      <c r="AU129" s="29">
        <f t="shared" si="33"/>
        <v>0.98819627881021266</v>
      </c>
      <c r="AV129">
        <f t="shared" si="22"/>
        <v>2.352124624045654E-4</v>
      </c>
      <c r="AW129">
        <f t="shared" si="34"/>
        <v>2.3243608007797857E-4</v>
      </c>
      <c r="AX129">
        <f t="shared" si="35"/>
        <v>2.2969246939429102E-4</v>
      </c>
      <c r="AY129" s="40">
        <f t="shared" si="36"/>
        <v>2569949.6</v>
      </c>
      <c r="AZ129" s="41">
        <f t="shared" si="37"/>
        <v>2708160.3102463791</v>
      </c>
    </row>
    <row r="130" spans="3:52" x14ac:dyDescent="0.25">
      <c r="C130" t="s">
        <v>124</v>
      </c>
      <c r="D130">
        <v>2</v>
      </c>
      <c r="E130">
        <v>2</v>
      </c>
      <c r="H130" t="s">
        <v>124</v>
      </c>
      <c r="I130" s="2">
        <v>2896</v>
      </c>
      <c r="J130" s="2">
        <v>3113</v>
      </c>
      <c r="K130" s="2">
        <v>3252</v>
      </c>
      <c r="L130" s="2">
        <v>3292</v>
      </c>
      <c r="M130" s="2">
        <v>3325</v>
      </c>
      <c r="O130" t="s">
        <v>124</v>
      </c>
      <c r="P130" s="2">
        <v>3163</v>
      </c>
      <c r="Q130" s="2">
        <v>3375</v>
      </c>
      <c r="R130" s="2">
        <v>3464</v>
      </c>
      <c r="S130" s="2">
        <v>3636</v>
      </c>
      <c r="T130" s="2">
        <v>3710</v>
      </c>
      <c r="Y130" t="s">
        <v>124</v>
      </c>
      <c r="Z130" s="2">
        <v>52341</v>
      </c>
      <c r="AA130" s="2">
        <v>52428</v>
      </c>
      <c r="AB130" s="2">
        <v>52495</v>
      </c>
      <c r="AC130" s="2">
        <v>52555</v>
      </c>
      <c r="AD130" s="2">
        <v>52634</v>
      </c>
      <c r="AG130" t="str">
        <f t="shared" si="23"/>
        <v>Marshall Islands</v>
      </c>
      <c r="AH130">
        <f t="shared" si="24"/>
        <v>104856</v>
      </c>
      <c r="AI130">
        <f t="shared" si="25"/>
        <v>181842680</v>
      </c>
      <c r="AJ130" s="2">
        <f t="shared" si="26"/>
        <v>52495</v>
      </c>
      <c r="AM130" t="str">
        <f t="shared" si="20"/>
        <v>Marshall Islands</v>
      </c>
      <c r="AN130" s="22">
        <f t="shared" si="27"/>
        <v>104682</v>
      </c>
      <c r="AO130" s="23">
        <f t="shared" si="28"/>
        <v>104856</v>
      </c>
      <c r="AP130">
        <f t="shared" si="29"/>
        <v>165554583</v>
      </c>
      <c r="AQ130">
        <f t="shared" si="30"/>
        <v>176944500</v>
      </c>
      <c r="AR130">
        <f t="shared" si="31"/>
        <v>181842680</v>
      </c>
      <c r="AS130" s="22">
        <f t="shared" si="32"/>
        <v>6.3231109705975345E-4</v>
      </c>
      <c r="AT130" s="28">
        <f t="shared" si="21"/>
        <v>5.9259259259259258E-4</v>
      </c>
      <c r="AU130" s="29">
        <f t="shared" si="33"/>
        <v>0.93718518518518512</v>
      </c>
      <c r="AV130">
        <f t="shared" si="22"/>
        <v>6.3231109705975345E-4</v>
      </c>
      <c r="AW130">
        <f t="shared" si="34"/>
        <v>5.9259259259259258E-4</v>
      </c>
      <c r="AX130">
        <f t="shared" si="35"/>
        <v>5.5536899862825787E-4</v>
      </c>
      <c r="AY130" s="40">
        <f t="shared" si="36"/>
        <v>104856</v>
      </c>
      <c r="AZ130" s="41">
        <f t="shared" si="37"/>
        <v>100989.78709947874</v>
      </c>
    </row>
    <row r="131" spans="3:52" x14ac:dyDescent="0.25">
      <c r="C131" t="s">
        <v>125</v>
      </c>
      <c r="D131">
        <v>0.6</v>
      </c>
      <c r="E131">
        <v>0.6</v>
      </c>
      <c r="H131" t="s">
        <v>125</v>
      </c>
      <c r="I131">
        <v>861</v>
      </c>
      <c r="J131">
        <v>977</v>
      </c>
      <c r="K131" s="2">
        <v>1117</v>
      </c>
      <c r="L131" s="2">
        <v>1043</v>
      </c>
      <c r="M131" s="2">
        <v>1070</v>
      </c>
      <c r="O131" t="s">
        <v>125</v>
      </c>
      <c r="P131" s="2">
        <v>2550</v>
      </c>
      <c r="Q131" s="2">
        <v>2622</v>
      </c>
      <c r="R131" s="2">
        <v>2710</v>
      </c>
      <c r="S131" s="2">
        <v>2878</v>
      </c>
      <c r="T131" s="2">
        <v>3042</v>
      </c>
      <c r="Y131" t="s">
        <v>125</v>
      </c>
      <c r="Z131" s="2">
        <v>3516077</v>
      </c>
      <c r="AA131" s="2">
        <v>3609420</v>
      </c>
      <c r="AB131" s="2">
        <v>3702763</v>
      </c>
      <c r="AC131" s="2">
        <v>3796141</v>
      </c>
      <c r="AD131" s="2">
        <v>3889880</v>
      </c>
      <c r="AG131" t="str">
        <f t="shared" si="23"/>
        <v>Mauritania</v>
      </c>
      <c r="AH131">
        <f t="shared" si="24"/>
        <v>2165652</v>
      </c>
      <c r="AI131">
        <f t="shared" si="25"/>
        <v>10034487730</v>
      </c>
      <c r="AJ131" s="2">
        <f t="shared" si="26"/>
        <v>3702763</v>
      </c>
      <c r="AM131" t="str">
        <f t="shared" si="20"/>
        <v>Mauritania</v>
      </c>
      <c r="AN131" s="22">
        <f t="shared" si="27"/>
        <v>2109646.1999999997</v>
      </c>
      <c r="AO131" s="23">
        <f t="shared" si="28"/>
        <v>2165652</v>
      </c>
      <c r="AP131">
        <f t="shared" si="29"/>
        <v>8965996350</v>
      </c>
      <c r="AQ131">
        <f t="shared" si="30"/>
        <v>9463899240</v>
      </c>
      <c r="AR131">
        <f t="shared" si="31"/>
        <v>10034487730</v>
      </c>
      <c r="AS131" s="22">
        <f t="shared" si="32"/>
        <v>2.352941176470588E-4</v>
      </c>
      <c r="AT131" s="28">
        <f t="shared" si="21"/>
        <v>2.288329519450801E-4</v>
      </c>
      <c r="AU131" s="29">
        <f t="shared" si="33"/>
        <v>0.97254004576659048</v>
      </c>
      <c r="AV131">
        <f t="shared" si="22"/>
        <v>2.352941176470588E-4</v>
      </c>
      <c r="AW131">
        <f t="shared" si="34"/>
        <v>2.288329519450801E-4</v>
      </c>
      <c r="AX131">
        <f t="shared" si="35"/>
        <v>2.225492095575722E-4</v>
      </c>
      <c r="AY131" s="40">
        <f t="shared" si="36"/>
        <v>2165652</v>
      </c>
      <c r="AZ131" s="41">
        <f t="shared" si="37"/>
        <v>2233167.3126266571</v>
      </c>
    </row>
    <row r="132" spans="3:52" x14ac:dyDescent="0.25">
      <c r="C132" t="s">
        <v>126</v>
      </c>
      <c r="D132">
        <v>3</v>
      </c>
      <c r="E132">
        <v>3.2</v>
      </c>
      <c r="H132" t="s">
        <v>126</v>
      </c>
      <c r="I132" s="2">
        <v>6929</v>
      </c>
      <c r="J132" s="2">
        <v>7587</v>
      </c>
      <c r="K132" s="2">
        <v>8750</v>
      </c>
      <c r="L132" s="2">
        <v>8862</v>
      </c>
      <c r="M132" s="2">
        <v>9210</v>
      </c>
      <c r="O132" t="s">
        <v>126</v>
      </c>
      <c r="P132" s="2">
        <v>14243</v>
      </c>
      <c r="Q132" s="2">
        <v>14939</v>
      </c>
      <c r="R132" s="2">
        <v>15756</v>
      </c>
      <c r="S132" s="2">
        <v>16483</v>
      </c>
      <c r="T132" s="2">
        <v>17200</v>
      </c>
      <c r="Y132" t="s">
        <v>126</v>
      </c>
      <c r="Z132" s="2">
        <v>1275032</v>
      </c>
      <c r="AA132" s="2">
        <v>1280924</v>
      </c>
      <c r="AB132" s="2">
        <v>1286051</v>
      </c>
      <c r="AC132" s="2">
        <v>1291167</v>
      </c>
      <c r="AD132" s="2">
        <v>1296303</v>
      </c>
      <c r="AG132" t="str">
        <f t="shared" si="23"/>
        <v>Mauritius</v>
      </c>
      <c r="AH132">
        <f t="shared" si="24"/>
        <v>4098956.8000000003</v>
      </c>
      <c r="AI132">
        <f t="shared" si="25"/>
        <v>20263019556</v>
      </c>
      <c r="AJ132" s="2">
        <f t="shared" si="26"/>
        <v>1286051</v>
      </c>
      <c r="AM132" t="str">
        <f t="shared" si="20"/>
        <v>Mauritius</v>
      </c>
      <c r="AN132" s="22">
        <f t="shared" si="27"/>
        <v>3825096</v>
      </c>
      <c r="AO132" s="23">
        <f t="shared" si="28"/>
        <v>4098956.8000000003</v>
      </c>
      <c r="AP132">
        <f t="shared" si="29"/>
        <v>18160280776</v>
      </c>
      <c r="AQ132">
        <f t="shared" si="30"/>
        <v>19135723636</v>
      </c>
      <c r="AR132">
        <f t="shared" si="31"/>
        <v>20263019556</v>
      </c>
      <c r="AS132" s="22">
        <f t="shared" si="32"/>
        <v>2.1062978305132345E-4</v>
      </c>
      <c r="AT132" s="28">
        <f t="shared" si="21"/>
        <v>2.1420443135417366E-4</v>
      </c>
      <c r="AU132" s="29">
        <f t="shared" si="33"/>
        <v>1.0169712385924985</v>
      </c>
      <c r="AV132">
        <f t="shared" si="22"/>
        <v>2.1062978305132345E-4</v>
      </c>
      <c r="AW132">
        <f t="shared" si="34"/>
        <v>2.1420443135417366E-4</v>
      </c>
      <c r="AX132">
        <f t="shared" si="35"/>
        <v>2.178397458662558E-4</v>
      </c>
      <c r="AY132" s="40">
        <f t="shared" si="36"/>
        <v>4098956.8000000003</v>
      </c>
      <c r="AZ132" s="41">
        <f t="shared" si="37"/>
        <v>4414091.0305620115</v>
      </c>
    </row>
    <row r="133" spans="3:52" x14ac:dyDescent="0.25">
      <c r="C133" t="s">
        <v>127</v>
      </c>
      <c r="D133">
        <v>3.8</v>
      </c>
      <c r="E133">
        <v>3.8</v>
      </c>
      <c r="H133" t="s">
        <v>127</v>
      </c>
      <c r="I133" s="2">
        <v>7690</v>
      </c>
      <c r="J133" s="2">
        <v>8921</v>
      </c>
      <c r="K133" s="2">
        <v>9803</v>
      </c>
      <c r="L133" s="2">
        <v>9818</v>
      </c>
      <c r="M133" s="2">
        <v>10307</v>
      </c>
      <c r="O133" t="s">
        <v>127</v>
      </c>
      <c r="P133" s="2">
        <v>13954</v>
      </c>
      <c r="Q133" s="2">
        <v>14726</v>
      </c>
      <c r="R133" s="2">
        <v>15887</v>
      </c>
      <c r="S133" s="2">
        <v>16178</v>
      </c>
      <c r="T133" s="2">
        <v>16463</v>
      </c>
      <c r="Y133" t="s">
        <v>127</v>
      </c>
      <c r="Z133" s="2">
        <v>116422752</v>
      </c>
      <c r="AA133" s="2">
        <v>117886404</v>
      </c>
      <c r="AB133" s="2">
        <v>119361233</v>
      </c>
      <c r="AC133" s="2">
        <v>120847477</v>
      </c>
      <c r="AD133" s="2">
        <v>122332399</v>
      </c>
      <c r="AG133" t="str">
        <f t="shared" si="23"/>
        <v>Mexico</v>
      </c>
      <c r="AH133">
        <f t="shared" si="24"/>
        <v>447968335.19999999</v>
      </c>
      <c r="AI133">
        <f t="shared" si="25"/>
        <v>1896291908671</v>
      </c>
      <c r="AJ133" s="2">
        <f t="shared" si="26"/>
        <v>119361233</v>
      </c>
      <c r="AM133" t="str">
        <f t="shared" si="20"/>
        <v>Mexico</v>
      </c>
      <c r="AN133" s="22">
        <f t="shared" si="27"/>
        <v>442406457.59999996</v>
      </c>
      <c r="AO133" s="23">
        <f t="shared" si="28"/>
        <v>447968335.19999999</v>
      </c>
      <c r="AP133">
        <f t="shared" si="29"/>
        <v>1624563081408</v>
      </c>
      <c r="AQ133">
        <f t="shared" si="30"/>
        <v>1735995185304</v>
      </c>
      <c r="AR133">
        <f t="shared" si="31"/>
        <v>1896291908671</v>
      </c>
      <c r="AS133" s="22">
        <f t="shared" si="32"/>
        <v>2.7232334814390139E-4</v>
      </c>
      <c r="AT133" s="28">
        <f t="shared" si="21"/>
        <v>2.5804699171533339E-4</v>
      </c>
      <c r="AU133" s="29">
        <f t="shared" si="33"/>
        <v>0.94757571641993743</v>
      </c>
      <c r="AV133">
        <f t="shared" si="22"/>
        <v>2.7232334814390139E-4</v>
      </c>
      <c r="AW133">
        <f t="shared" si="34"/>
        <v>2.5804699171533339E-4</v>
      </c>
      <c r="AX133">
        <f t="shared" si="35"/>
        <v>2.4451906304466672E-4</v>
      </c>
      <c r="AY133" s="40">
        <f t="shared" si="36"/>
        <v>447968335.19999993</v>
      </c>
      <c r="AZ133" s="41">
        <f t="shared" si="37"/>
        <v>463679520.76741564</v>
      </c>
    </row>
    <row r="134" spans="3:52" x14ac:dyDescent="0.25">
      <c r="C134" t="s">
        <v>128</v>
      </c>
      <c r="D134">
        <v>1</v>
      </c>
      <c r="E134">
        <v>1</v>
      </c>
      <c r="H134" t="s">
        <v>128</v>
      </c>
      <c r="I134" s="2">
        <v>2669</v>
      </c>
      <c r="J134" s="2">
        <v>2838</v>
      </c>
      <c r="K134" s="2">
        <v>3000</v>
      </c>
      <c r="L134" s="2">
        <v>3155</v>
      </c>
      <c r="M134" s="2">
        <v>3235</v>
      </c>
      <c r="O134" t="s">
        <v>128</v>
      </c>
      <c r="P134" s="2">
        <v>3143</v>
      </c>
      <c r="Q134" s="2">
        <v>3273</v>
      </c>
      <c r="R134" s="2">
        <v>3412</v>
      </c>
      <c r="S134" s="2">
        <v>3488</v>
      </c>
      <c r="T134" s="2">
        <v>3558</v>
      </c>
      <c r="Y134" t="s">
        <v>128</v>
      </c>
      <c r="Z134" s="2">
        <v>103983</v>
      </c>
      <c r="AA134" s="2">
        <v>103619</v>
      </c>
      <c r="AB134" s="2">
        <v>103424</v>
      </c>
      <c r="AC134" s="2">
        <v>103395</v>
      </c>
      <c r="AD134" s="2">
        <v>103549</v>
      </c>
      <c r="AG134" t="str">
        <f t="shared" si="23"/>
        <v>Micronesia, Fed. Sts.</v>
      </c>
      <c r="AH134">
        <f t="shared" si="24"/>
        <v>103619</v>
      </c>
      <c r="AI134">
        <f t="shared" si="25"/>
        <v>352882688</v>
      </c>
      <c r="AJ134" s="2">
        <f t="shared" si="26"/>
        <v>103424</v>
      </c>
      <c r="AM134" t="str">
        <f t="shared" si="20"/>
        <v>Micronesia, Fed. Sts.</v>
      </c>
      <c r="AN134" s="22">
        <f t="shared" si="27"/>
        <v>103983</v>
      </c>
      <c r="AO134" s="23">
        <f t="shared" si="28"/>
        <v>103619</v>
      </c>
      <c r="AP134">
        <f t="shared" si="29"/>
        <v>326818569</v>
      </c>
      <c r="AQ134">
        <f t="shared" si="30"/>
        <v>339144987</v>
      </c>
      <c r="AR134">
        <f t="shared" si="31"/>
        <v>352882688</v>
      </c>
      <c r="AS134" s="22">
        <f t="shared" si="32"/>
        <v>3.1816735602927139E-4</v>
      </c>
      <c r="AT134" s="28">
        <f t="shared" si="21"/>
        <v>3.0553009471432935E-4</v>
      </c>
      <c r="AU134" s="29">
        <f t="shared" si="33"/>
        <v>0.96028108768713716</v>
      </c>
      <c r="AV134">
        <f t="shared" si="22"/>
        <v>3.1816735602927139E-4</v>
      </c>
      <c r="AW134">
        <f t="shared" si="34"/>
        <v>3.0553009471432935E-4</v>
      </c>
      <c r="AX134">
        <f t="shared" si="35"/>
        <v>2.9339477167343022E-4</v>
      </c>
      <c r="AY134" s="40">
        <f t="shared" si="36"/>
        <v>103619</v>
      </c>
      <c r="AZ134" s="41">
        <f t="shared" si="37"/>
        <v>103533.93567326631</v>
      </c>
    </row>
    <row r="135" spans="3:52" x14ac:dyDescent="0.25">
      <c r="C135" t="s">
        <v>129</v>
      </c>
      <c r="D135">
        <v>1.3</v>
      </c>
      <c r="E135">
        <v>1.4</v>
      </c>
      <c r="H135" t="s">
        <v>129</v>
      </c>
      <c r="I135" s="2">
        <v>1526</v>
      </c>
      <c r="J135" s="2">
        <v>1632</v>
      </c>
      <c r="K135" s="2">
        <v>1971</v>
      </c>
      <c r="L135" s="2">
        <v>2047</v>
      </c>
      <c r="M135" s="2">
        <v>2230</v>
      </c>
      <c r="O135" t="s">
        <v>129</v>
      </c>
      <c r="P135" s="2">
        <v>3535</v>
      </c>
      <c r="Q135" s="2">
        <v>3836</v>
      </c>
      <c r="R135" s="2">
        <v>4179</v>
      </c>
      <c r="S135" s="2">
        <v>4223</v>
      </c>
      <c r="T135" s="2">
        <v>4669</v>
      </c>
      <c r="Y135" t="s">
        <v>129</v>
      </c>
      <c r="Z135" s="2">
        <v>3565604</v>
      </c>
      <c r="AA135" s="2">
        <v>3562045</v>
      </c>
      <c r="AB135" s="2">
        <v>3559986</v>
      </c>
      <c r="AC135" s="2">
        <v>3559519</v>
      </c>
      <c r="AD135" s="2">
        <v>3559000</v>
      </c>
      <c r="AG135" t="str">
        <f t="shared" si="23"/>
        <v>Moldova</v>
      </c>
      <c r="AH135">
        <f t="shared" si="24"/>
        <v>4986863</v>
      </c>
      <c r="AI135">
        <f t="shared" si="25"/>
        <v>14877181494</v>
      </c>
      <c r="AJ135" s="2">
        <f t="shared" si="26"/>
        <v>3559986</v>
      </c>
      <c r="AM135" t="str">
        <f t="shared" ref="AM135:AM198" si="38">AG135</f>
        <v>Moldova</v>
      </c>
      <c r="AN135" s="22">
        <f t="shared" si="27"/>
        <v>4635285.2</v>
      </c>
      <c r="AO135" s="23">
        <f t="shared" si="28"/>
        <v>4986863</v>
      </c>
      <c r="AP135">
        <f t="shared" si="29"/>
        <v>12604410140</v>
      </c>
      <c r="AQ135">
        <f t="shared" si="30"/>
        <v>13664004620</v>
      </c>
      <c r="AR135">
        <f t="shared" si="31"/>
        <v>14877181494</v>
      </c>
      <c r="AS135" s="22">
        <f t="shared" si="32"/>
        <v>3.6775106082036777E-4</v>
      </c>
      <c r="AT135" s="28">
        <f t="shared" ref="AT135:AT198" si="39">AO135/AQ135</f>
        <v>3.6496350364963501E-4</v>
      </c>
      <c r="AU135" s="29">
        <f t="shared" si="33"/>
        <v>0.99241998877035364</v>
      </c>
      <c r="AV135">
        <f t="shared" ref="AV135:AV198" si="40">AS135</f>
        <v>3.6775106082036777E-4</v>
      </c>
      <c r="AW135">
        <f t="shared" si="34"/>
        <v>3.6496350364963501E-4</v>
      </c>
      <c r="AX135">
        <f t="shared" si="35"/>
        <v>3.6219707619355968E-4</v>
      </c>
      <c r="AY135" s="40">
        <f t="shared" si="36"/>
        <v>4986863</v>
      </c>
      <c r="AZ135" s="41">
        <f t="shared" si="37"/>
        <v>5388471.6391277341</v>
      </c>
    </row>
    <row r="136" spans="3:52" x14ac:dyDescent="0.25">
      <c r="C136" t="s">
        <v>130</v>
      </c>
      <c r="H136" t="s">
        <v>130</v>
      </c>
      <c r="I136" s="2">
        <v>153042</v>
      </c>
      <c r="J136" s="2">
        <v>145230</v>
      </c>
      <c r="K136" s="2">
        <v>163026</v>
      </c>
      <c r="O136" t="s">
        <v>130</v>
      </c>
      <c r="Y136" t="s">
        <v>130</v>
      </c>
      <c r="Z136" s="2">
        <v>36314</v>
      </c>
      <c r="AA136" s="2">
        <v>36845</v>
      </c>
      <c r="AB136" s="2">
        <v>37261</v>
      </c>
      <c r="AC136" s="2">
        <v>37579</v>
      </c>
      <c r="AD136" s="2">
        <v>37831</v>
      </c>
      <c r="AG136" t="str">
        <f t="shared" ref="AG136:AG199" si="41">Y136</f>
        <v>Monaco</v>
      </c>
      <c r="AH136">
        <f t="shared" ref="AH136:AH199" si="42">E136*AA136</f>
        <v>0</v>
      </c>
      <c r="AI136">
        <f t="shared" ref="AI136:AI199" si="43">R136*AB136</f>
        <v>0</v>
      </c>
      <c r="AJ136" s="2">
        <f t="shared" ref="AJ136:AJ199" si="44">AB136</f>
        <v>37261</v>
      </c>
      <c r="AM136" t="str">
        <f t="shared" si="38"/>
        <v>Monaco</v>
      </c>
      <c r="AN136" s="22">
        <f t="shared" ref="AN136:AN199" si="45">D136*Z136</f>
        <v>0</v>
      </c>
      <c r="AO136" s="23">
        <f t="shared" ref="AO136:AO199" si="46">E136*AA136</f>
        <v>0</v>
      </c>
      <c r="AP136">
        <f t="shared" ref="AP136:AP199" si="47">P136*Z136</f>
        <v>0</v>
      </c>
      <c r="AQ136">
        <f t="shared" ref="AQ136:AQ199" si="48">Q136*AA136</f>
        <v>0</v>
      </c>
      <c r="AR136">
        <f t="shared" ref="AR136:AR199" si="49">R136*AB136</f>
        <v>0</v>
      </c>
      <c r="AS136" s="22" t="e">
        <f t="shared" ref="AS136:AS199" si="50">AN136/AP136</f>
        <v>#DIV/0!</v>
      </c>
      <c r="AT136" s="28" t="e">
        <f t="shared" si="39"/>
        <v>#DIV/0!</v>
      </c>
      <c r="AU136" s="29" t="e">
        <f t="shared" ref="AU136:AU199" si="51">AT136/AS136</f>
        <v>#DIV/0!</v>
      </c>
      <c r="AV136" t="e">
        <f t="shared" si="40"/>
        <v>#DIV/0!</v>
      </c>
      <c r="AW136" t="e">
        <f t="shared" ref="AW136:AW199" si="52">AV136*$AU136</f>
        <v>#DIV/0!</v>
      </c>
      <c r="AX136" t="e">
        <f t="shared" ref="AX136:AX199" si="53">AT136*$AU136</f>
        <v>#DIV/0!</v>
      </c>
      <c r="AY136" s="40" t="e">
        <f t="shared" si="36"/>
        <v>#DIV/0!</v>
      </c>
      <c r="AZ136" s="41" t="e">
        <f t="shared" si="37"/>
        <v>#DIV/0!</v>
      </c>
    </row>
    <row r="137" spans="3:52" x14ac:dyDescent="0.25">
      <c r="C137" t="s">
        <v>131</v>
      </c>
      <c r="D137">
        <v>4.0999999999999996</v>
      </c>
      <c r="E137">
        <v>4.2</v>
      </c>
      <c r="H137" t="s">
        <v>131</v>
      </c>
      <c r="I137" s="2">
        <v>1715</v>
      </c>
      <c r="J137" s="2">
        <v>2286</v>
      </c>
      <c r="K137" s="2">
        <v>3181</v>
      </c>
      <c r="L137" s="2">
        <v>3691</v>
      </c>
      <c r="M137" s="2">
        <v>4056</v>
      </c>
      <c r="O137" t="s">
        <v>131</v>
      </c>
      <c r="P137" s="2">
        <v>5989</v>
      </c>
      <c r="Q137" s="2">
        <v>6351</v>
      </c>
      <c r="R137" s="2">
        <v>7495</v>
      </c>
      <c r="S137" s="2">
        <v>8442</v>
      </c>
      <c r="T137" s="2">
        <v>9433</v>
      </c>
      <c r="Y137" t="s">
        <v>131</v>
      </c>
      <c r="Z137" s="2">
        <v>2672223</v>
      </c>
      <c r="AA137" s="2">
        <v>2712738</v>
      </c>
      <c r="AB137" s="2">
        <v>2754209</v>
      </c>
      <c r="AC137" s="2">
        <v>2796484</v>
      </c>
      <c r="AD137" s="2">
        <v>2839073</v>
      </c>
      <c r="AG137" t="str">
        <f t="shared" si="41"/>
        <v>Mongolia</v>
      </c>
      <c r="AH137">
        <f t="shared" si="42"/>
        <v>11393499.6</v>
      </c>
      <c r="AI137">
        <f t="shared" si="43"/>
        <v>20642796455</v>
      </c>
      <c r="AJ137" s="2">
        <f t="shared" si="44"/>
        <v>2754209</v>
      </c>
      <c r="AM137" t="str">
        <f t="shared" si="38"/>
        <v>Mongolia</v>
      </c>
      <c r="AN137" s="22">
        <f t="shared" si="45"/>
        <v>10956114.299999999</v>
      </c>
      <c r="AO137" s="23">
        <f t="shared" si="46"/>
        <v>11393499.6</v>
      </c>
      <c r="AP137">
        <f t="shared" si="47"/>
        <v>16003943547</v>
      </c>
      <c r="AQ137">
        <f t="shared" si="48"/>
        <v>17228599038</v>
      </c>
      <c r="AR137">
        <f t="shared" si="49"/>
        <v>20642796455</v>
      </c>
      <c r="AS137" s="22">
        <f t="shared" si="50"/>
        <v>6.845884120888295E-4</v>
      </c>
      <c r="AT137" s="28">
        <f t="shared" si="39"/>
        <v>6.6131317902692487E-4</v>
      </c>
      <c r="AU137" s="29">
        <f t="shared" si="51"/>
        <v>0.96600112907128122</v>
      </c>
      <c r="AV137">
        <f t="shared" si="40"/>
        <v>6.845884120888295E-4</v>
      </c>
      <c r="AW137">
        <f t="shared" si="52"/>
        <v>6.6131317902692487E-4</v>
      </c>
      <c r="AX137">
        <f t="shared" si="53"/>
        <v>6.3882927760972779E-4</v>
      </c>
      <c r="AY137" s="40">
        <f t="shared" si="36"/>
        <v>11393499.6</v>
      </c>
      <c r="AZ137" s="41">
        <f t="shared" si="37"/>
        <v>13187222.747192299</v>
      </c>
    </row>
    <row r="138" spans="3:52" x14ac:dyDescent="0.25">
      <c r="C138" t="s">
        <v>132</v>
      </c>
      <c r="D138">
        <v>2.9</v>
      </c>
      <c r="E138">
        <v>4.2</v>
      </c>
      <c r="H138" t="s">
        <v>132</v>
      </c>
      <c r="I138" s="2">
        <v>6713</v>
      </c>
      <c r="J138" s="2">
        <v>6636</v>
      </c>
      <c r="K138" s="2">
        <v>7253</v>
      </c>
      <c r="L138" s="2">
        <v>6514</v>
      </c>
      <c r="M138" s="2">
        <v>7126</v>
      </c>
      <c r="O138" t="s">
        <v>132</v>
      </c>
      <c r="P138" s="2">
        <v>13158</v>
      </c>
      <c r="Q138" s="2">
        <v>13327</v>
      </c>
      <c r="R138" s="2">
        <v>14130</v>
      </c>
      <c r="S138" s="2">
        <v>13528</v>
      </c>
      <c r="T138" s="2">
        <v>14318</v>
      </c>
      <c r="Y138" t="s">
        <v>132</v>
      </c>
      <c r="Z138" s="2">
        <v>619408</v>
      </c>
      <c r="AA138" s="2">
        <v>620078</v>
      </c>
      <c r="AB138" s="2">
        <v>620644</v>
      </c>
      <c r="AC138" s="2">
        <v>621081</v>
      </c>
      <c r="AD138" s="2">
        <v>621383</v>
      </c>
      <c r="AG138" t="str">
        <f t="shared" si="41"/>
        <v>Montenegro</v>
      </c>
      <c r="AH138">
        <f t="shared" si="42"/>
        <v>2604327.6</v>
      </c>
      <c r="AI138">
        <f t="shared" si="43"/>
        <v>8769699720</v>
      </c>
      <c r="AJ138" s="2">
        <f t="shared" si="44"/>
        <v>620644</v>
      </c>
      <c r="AM138" t="str">
        <f t="shared" si="38"/>
        <v>Montenegro</v>
      </c>
      <c r="AN138" s="22">
        <f t="shared" si="45"/>
        <v>1796283.2</v>
      </c>
      <c r="AO138" s="23">
        <f t="shared" si="46"/>
        <v>2604327.6</v>
      </c>
      <c r="AP138">
        <f t="shared" si="47"/>
        <v>8150170464</v>
      </c>
      <c r="AQ138">
        <f t="shared" si="48"/>
        <v>8263779506</v>
      </c>
      <c r="AR138">
        <f t="shared" si="49"/>
        <v>8769699720</v>
      </c>
      <c r="AS138" s="22">
        <f t="shared" si="50"/>
        <v>2.2039823681410548E-4</v>
      </c>
      <c r="AT138" s="28">
        <f t="shared" si="39"/>
        <v>3.151496961056502E-4</v>
      </c>
      <c r="AU138" s="29">
        <f t="shared" si="51"/>
        <v>1.4299102418476364</v>
      </c>
      <c r="AV138">
        <f t="shared" si="40"/>
        <v>2.2039823681410548E-4</v>
      </c>
      <c r="AW138">
        <f t="shared" si="52"/>
        <v>3.151496961056502E-4</v>
      </c>
      <c r="AX138">
        <f t="shared" si="53"/>
        <v>4.506357781766394E-4</v>
      </c>
      <c r="AY138" s="40">
        <f t="shared" si="36"/>
        <v>2604327.6</v>
      </c>
      <c r="AZ138" s="41">
        <f t="shared" si="37"/>
        <v>3951940.4576976565</v>
      </c>
    </row>
    <row r="139" spans="3:52" x14ac:dyDescent="0.25">
      <c r="C139" t="s">
        <v>133</v>
      </c>
      <c r="D139">
        <v>1.6</v>
      </c>
      <c r="E139">
        <v>1.6</v>
      </c>
      <c r="H139" t="s">
        <v>133</v>
      </c>
      <c r="I139" s="2">
        <v>2861</v>
      </c>
      <c r="J139" s="2">
        <v>2823</v>
      </c>
      <c r="K139" s="2">
        <v>3044</v>
      </c>
      <c r="L139" s="2">
        <v>2902</v>
      </c>
      <c r="M139" s="2">
        <v>3109</v>
      </c>
      <c r="O139" t="s">
        <v>133</v>
      </c>
      <c r="P139" s="2">
        <v>6118</v>
      </c>
      <c r="Q139" s="2">
        <v>6341</v>
      </c>
      <c r="R139" s="2">
        <v>6698</v>
      </c>
      <c r="S139" s="2">
        <v>6897</v>
      </c>
      <c r="T139" s="2">
        <v>7200</v>
      </c>
      <c r="Y139" t="s">
        <v>133</v>
      </c>
      <c r="Z139" s="2">
        <v>31276564</v>
      </c>
      <c r="AA139" s="2">
        <v>31642360</v>
      </c>
      <c r="AB139" s="2">
        <v>32059424</v>
      </c>
      <c r="AC139" s="2">
        <v>32521143</v>
      </c>
      <c r="AD139" s="2">
        <v>33008150</v>
      </c>
      <c r="AG139" t="str">
        <f t="shared" si="41"/>
        <v>Morocco</v>
      </c>
      <c r="AH139">
        <f t="shared" si="42"/>
        <v>50627776</v>
      </c>
      <c r="AI139">
        <f t="shared" si="43"/>
        <v>214734021952</v>
      </c>
      <c r="AJ139" s="2">
        <f t="shared" si="44"/>
        <v>32059424</v>
      </c>
      <c r="AM139" t="str">
        <f t="shared" si="38"/>
        <v>Morocco</v>
      </c>
      <c r="AN139" s="22">
        <f t="shared" si="45"/>
        <v>50042502.400000006</v>
      </c>
      <c r="AO139" s="23">
        <f t="shared" si="46"/>
        <v>50627776</v>
      </c>
      <c r="AP139">
        <f t="shared" si="47"/>
        <v>191350018552</v>
      </c>
      <c r="AQ139">
        <f t="shared" si="48"/>
        <v>200644204760</v>
      </c>
      <c r="AR139">
        <f t="shared" si="49"/>
        <v>214734021952</v>
      </c>
      <c r="AS139" s="22">
        <f t="shared" si="50"/>
        <v>2.6152337365152015E-4</v>
      </c>
      <c r="AT139" s="28">
        <f t="shared" si="39"/>
        <v>2.5232613152499606E-4</v>
      </c>
      <c r="AU139" s="29">
        <f t="shared" si="51"/>
        <v>0.96483204541870349</v>
      </c>
      <c r="AV139">
        <f t="shared" si="40"/>
        <v>2.6152337365152015E-4</v>
      </c>
      <c r="AW139">
        <f t="shared" si="52"/>
        <v>2.5232613152499606E-4</v>
      </c>
      <c r="AX139">
        <f t="shared" si="53"/>
        <v>2.4345233759185075E-4</v>
      </c>
      <c r="AY139" s="40">
        <f t="shared" si="36"/>
        <v>50627776</v>
      </c>
      <c r="AZ139" s="41">
        <f t="shared" si="37"/>
        <v>52277499.604714192</v>
      </c>
    </row>
    <row r="140" spans="3:52" x14ac:dyDescent="0.25">
      <c r="C140" t="s">
        <v>134</v>
      </c>
      <c r="D140">
        <v>0.1</v>
      </c>
      <c r="E140">
        <v>0.1</v>
      </c>
      <c r="H140" t="s">
        <v>134</v>
      </c>
      <c r="I140">
        <v>414</v>
      </c>
      <c r="J140">
        <v>387</v>
      </c>
      <c r="K140">
        <v>510</v>
      </c>
      <c r="L140">
        <v>570</v>
      </c>
      <c r="M140">
        <v>593</v>
      </c>
      <c r="O140" t="s">
        <v>134</v>
      </c>
      <c r="P140">
        <v>821</v>
      </c>
      <c r="Q140">
        <v>868</v>
      </c>
      <c r="R140">
        <v>926</v>
      </c>
      <c r="S140">
        <v>985</v>
      </c>
      <c r="T140" s="2">
        <v>1045</v>
      </c>
      <c r="Y140" t="s">
        <v>134</v>
      </c>
      <c r="Z140" s="2">
        <v>23361025</v>
      </c>
      <c r="AA140" s="2">
        <v>23967265</v>
      </c>
      <c r="AB140" s="2">
        <v>24581367</v>
      </c>
      <c r="AC140" s="2">
        <v>25203395</v>
      </c>
      <c r="AD140" s="2">
        <v>25833752</v>
      </c>
      <c r="AG140" t="str">
        <f t="shared" si="41"/>
        <v>Mozambique</v>
      </c>
      <c r="AH140">
        <f t="shared" si="42"/>
        <v>2396726.5</v>
      </c>
      <c r="AI140">
        <f t="shared" si="43"/>
        <v>22762345842</v>
      </c>
      <c r="AJ140" s="2">
        <f t="shared" si="44"/>
        <v>24581367</v>
      </c>
      <c r="AM140" t="str">
        <f t="shared" si="38"/>
        <v>Mozambique</v>
      </c>
      <c r="AN140" s="22">
        <f t="shared" si="45"/>
        <v>2336102.5</v>
      </c>
      <c r="AO140" s="23">
        <f t="shared" si="46"/>
        <v>2396726.5</v>
      </c>
      <c r="AP140">
        <f t="shared" si="47"/>
        <v>19179401525</v>
      </c>
      <c r="AQ140">
        <f t="shared" si="48"/>
        <v>20803586020</v>
      </c>
      <c r="AR140">
        <f t="shared" si="49"/>
        <v>22762345842</v>
      </c>
      <c r="AS140" s="22">
        <f t="shared" si="50"/>
        <v>1.218026796589525E-4</v>
      </c>
      <c r="AT140" s="28">
        <f t="shared" si="39"/>
        <v>1.152073732718894E-4</v>
      </c>
      <c r="AU140" s="29">
        <f t="shared" si="51"/>
        <v>0.94585253456221197</v>
      </c>
      <c r="AV140">
        <f t="shared" si="40"/>
        <v>1.218026796589525E-4</v>
      </c>
      <c r="AW140">
        <f t="shared" si="52"/>
        <v>1.152073732718894E-4</v>
      </c>
      <c r="AX140">
        <f t="shared" si="53"/>
        <v>1.0896918600947142E-4</v>
      </c>
      <c r="AY140" s="40">
        <f t="shared" si="36"/>
        <v>2396726.5</v>
      </c>
      <c r="AZ140" s="41">
        <f t="shared" si="37"/>
        <v>2480394.2980688163</v>
      </c>
    </row>
    <row r="141" spans="3:52" x14ac:dyDescent="0.25">
      <c r="C141" t="s">
        <v>135</v>
      </c>
      <c r="D141">
        <v>0.2</v>
      </c>
      <c r="E141">
        <v>0.2</v>
      </c>
      <c r="H141" t="s">
        <v>135</v>
      </c>
      <c r="O141" t="s">
        <v>135</v>
      </c>
      <c r="Y141" t="s">
        <v>135</v>
      </c>
      <c r="Z141" s="2">
        <v>51540490</v>
      </c>
      <c r="AA141" s="2">
        <v>51931231</v>
      </c>
      <c r="AB141" s="2">
        <v>52350763</v>
      </c>
      <c r="AC141" s="2">
        <v>52797319</v>
      </c>
      <c r="AD141" s="2">
        <v>53259018</v>
      </c>
      <c r="AG141" t="str">
        <f t="shared" si="41"/>
        <v>Myanmar</v>
      </c>
      <c r="AH141">
        <f t="shared" si="42"/>
        <v>10386246.200000001</v>
      </c>
      <c r="AI141">
        <f t="shared" si="43"/>
        <v>0</v>
      </c>
      <c r="AJ141" s="2">
        <f t="shared" si="44"/>
        <v>52350763</v>
      </c>
      <c r="AM141" t="str">
        <f t="shared" si="38"/>
        <v>Myanmar</v>
      </c>
      <c r="AN141" s="22">
        <f t="shared" si="45"/>
        <v>10308098</v>
      </c>
      <c r="AO141" s="23">
        <f t="shared" si="46"/>
        <v>10386246.200000001</v>
      </c>
      <c r="AP141">
        <f t="shared" si="47"/>
        <v>0</v>
      </c>
      <c r="AQ141">
        <f t="shared" si="48"/>
        <v>0</v>
      </c>
      <c r="AR141">
        <f t="shared" si="49"/>
        <v>0</v>
      </c>
      <c r="AS141" s="22" t="e">
        <f t="shared" si="50"/>
        <v>#DIV/0!</v>
      </c>
      <c r="AT141" s="28" t="e">
        <f t="shared" si="39"/>
        <v>#DIV/0!</v>
      </c>
      <c r="AU141" s="29" t="e">
        <f t="shared" si="51"/>
        <v>#DIV/0!</v>
      </c>
      <c r="AV141" t="e">
        <f t="shared" si="40"/>
        <v>#DIV/0!</v>
      </c>
      <c r="AW141" t="e">
        <f t="shared" si="52"/>
        <v>#DIV/0!</v>
      </c>
      <c r="AX141" t="e">
        <f t="shared" si="53"/>
        <v>#DIV/0!</v>
      </c>
      <c r="AY141" s="40" t="e">
        <f t="shared" ref="AY141:AY204" si="54">AW141*AQ141</f>
        <v>#DIV/0!</v>
      </c>
      <c r="AZ141" s="41" t="e">
        <f t="shared" ref="AZ141:AZ204" si="55">AX141*AR141</f>
        <v>#DIV/0!</v>
      </c>
    </row>
    <row r="142" spans="3:52" x14ac:dyDescent="0.25">
      <c r="C142" t="s">
        <v>136</v>
      </c>
      <c r="D142">
        <v>1.5</v>
      </c>
      <c r="E142">
        <v>1.5</v>
      </c>
      <c r="H142" t="s">
        <v>136</v>
      </c>
      <c r="I142" s="2">
        <v>4070</v>
      </c>
      <c r="J142" s="2">
        <v>5113</v>
      </c>
      <c r="K142" s="2">
        <v>5615</v>
      </c>
      <c r="L142" s="2">
        <v>5931</v>
      </c>
      <c r="M142" s="2">
        <v>5462</v>
      </c>
      <c r="O142" t="s">
        <v>136</v>
      </c>
      <c r="P142" s="2">
        <v>7756</v>
      </c>
      <c r="Q142" s="2">
        <v>8232</v>
      </c>
      <c r="R142" s="2">
        <v>8743</v>
      </c>
      <c r="S142" s="2">
        <v>9316</v>
      </c>
      <c r="T142" s="2">
        <v>9685</v>
      </c>
      <c r="Y142" t="s">
        <v>136</v>
      </c>
      <c r="Z142" s="2">
        <v>2143498</v>
      </c>
      <c r="AA142" s="2">
        <v>2178967</v>
      </c>
      <c r="AB142" s="2">
        <v>2217618</v>
      </c>
      <c r="AC142" s="2">
        <v>2259393</v>
      </c>
      <c r="AD142" s="2">
        <v>2303315</v>
      </c>
      <c r="AG142" t="str">
        <f t="shared" si="41"/>
        <v>Namibia</v>
      </c>
      <c r="AH142">
        <f t="shared" si="42"/>
        <v>3268450.5</v>
      </c>
      <c r="AI142">
        <f t="shared" si="43"/>
        <v>19388634174</v>
      </c>
      <c r="AJ142" s="2">
        <f t="shared" si="44"/>
        <v>2217618</v>
      </c>
      <c r="AM142" t="str">
        <f t="shared" si="38"/>
        <v>Namibia</v>
      </c>
      <c r="AN142" s="22">
        <f t="shared" si="45"/>
        <v>3215247</v>
      </c>
      <c r="AO142" s="23">
        <f t="shared" si="46"/>
        <v>3268450.5</v>
      </c>
      <c r="AP142">
        <f t="shared" si="47"/>
        <v>16624970488</v>
      </c>
      <c r="AQ142">
        <f t="shared" si="48"/>
        <v>17937256344</v>
      </c>
      <c r="AR142">
        <f t="shared" si="49"/>
        <v>19388634174</v>
      </c>
      <c r="AS142" s="22">
        <f t="shared" si="50"/>
        <v>1.9339865910263023E-4</v>
      </c>
      <c r="AT142" s="28">
        <f t="shared" si="39"/>
        <v>1.8221574344023323E-4</v>
      </c>
      <c r="AU142" s="29">
        <f t="shared" si="51"/>
        <v>0.94217687074829926</v>
      </c>
      <c r="AV142">
        <f t="shared" si="40"/>
        <v>1.9339865910263023E-4</v>
      </c>
      <c r="AW142">
        <f t="shared" si="52"/>
        <v>1.8221574344023323E-4</v>
      </c>
      <c r="AX142">
        <f t="shared" si="53"/>
        <v>1.7167945895559387E-4</v>
      </c>
      <c r="AY142" s="40">
        <f t="shared" si="54"/>
        <v>3268450.5</v>
      </c>
      <c r="AZ142" s="41">
        <f t="shared" si="55"/>
        <v>3328630.2248802576</v>
      </c>
    </row>
    <row r="143" spans="3:52" x14ac:dyDescent="0.25">
      <c r="C143" t="s">
        <v>137</v>
      </c>
      <c r="D143">
        <v>0.1</v>
      </c>
      <c r="E143">
        <v>0.1</v>
      </c>
      <c r="H143" t="s">
        <v>137</v>
      </c>
      <c r="I143">
        <v>486</v>
      </c>
      <c r="J143">
        <v>596</v>
      </c>
      <c r="K143">
        <v>694</v>
      </c>
      <c r="L143">
        <v>699</v>
      </c>
      <c r="M143">
        <v>694</v>
      </c>
      <c r="O143" t="s">
        <v>137</v>
      </c>
      <c r="P143" s="2">
        <v>1869</v>
      </c>
      <c r="Q143" s="2">
        <v>1961</v>
      </c>
      <c r="R143" s="2">
        <v>2044</v>
      </c>
      <c r="S143" s="2">
        <v>2155</v>
      </c>
      <c r="T143" s="2">
        <v>2244</v>
      </c>
      <c r="Y143" t="s">
        <v>137</v>
      </c>
      <c r="Z143" s="2">
        <v>26544943</v>
      </c>
      <c r="AA143" s="2">
        <v>26846016</v>
      </c>
      <c r="AB143" s="2">
        <v>27156367</v>
      </c>
      <c r="AC143" s="2">
        <v>27474377</v>
      </c>
      <c r="AD143" s="2">
        <v>27797457</v>
      </c>
      <c r="AG143" t="str">
        <f t="shared" si="41"/>
        <v>Nepal</v>
      </c>
      <c r="AH143">
        <f t="shared" si="42"/>
        <v>2684601.6</v>
      </c>
      <c r="AI143">
        <f t="shared" si="43"/>
        <v>55507614148</v>
      </c>
      <c r="AJ143" s="2">
        <f t="shared" si="44"/>
        <v>27156367</v>
      </c>
      <c r="AM143" t="str">
        <f t="shared" si="38"/>
        <v>Nepal</v>
      </c>
      <c r="AN143" s="22">
        <f t="shared" si="45"/>
        <v>2654494.3000000003</v>
      </c>
      <c r="AO143" s="23">
        <f t="shared" si="46"/>
        <v>2684601.6</v>
      </c>
      <c r="AP143">
        <f t="shared" si="47"/>
        <v>49612498467</v>
      </c>
      <c r="AQ143">
        <f t="shared" si="48"/>
        <v>52645037376</v>
      </c>
      <c r="AR143">
        <f t="shared" si="49"/>
        <v>55507614148</v>
      </c>
      <c r="AS143" s="22">
        <f t="shared" si="50"/>
        <v>5.3504547886570363E-5</v>
      </c>
      <c r="AT143" s="28">
        <f t="shared" si="39"/>
        <v>5.0994390617032128E-5</v>
      </c>
      <c r="AU143" s="29">
        <f t="shared" si="51"/>
        <v>0.9530851606323304</v>
      </c>
      <c r="AV143">
        <f t="shared" si="40"/>
        <v>5.3504547886570363E-5</v>
      </c>
      <c r="AW143">
        <f t="shared" si="52"/>
        <v>5.0994390617032128E-5</v>
      </c>
      <c r="AX143">
        <f t="shared" si="53"/>
        <v>4.8601996972581867E-5</v>
      </c>
      <c r="AY143" s="40">
        <f t="shared" si="54"/>
        <v>2684601.6</v>
      </c>
      <c r="AZ143" s="41">
        <f t="shared" si="55"/>
        <v>2697780.8947763382</v>
      </c>
    </row>
    <row r="144" spans="3:52" x14ac:dyDescent="0.25">
      <c r="C144" t="s">
        <v>138</v>
      </c>
      <c r="D144">
        <v>10.3</v>
      </c>
      <c r="E144">
        <v>11</v>
      </c>
      <c r="H144" t="s">
        <v>138</v>
      </c>
      <c r="I144" s="2">
        <v>48174</v>
      </c>
      <c r="J144" s="2">
        <v>46773</v>
      </c>
      <c r="K144" s="2">
        <v>49886</v>
      </c>
      <c r="L144" s="2">
        <v>45961</v>
      </c>
      <c r="M144" s="2">
        <v>47617</v>
      </c>
      <c r="O144" t="s">
        <v>138</v>
      </c>
      <c r="P144" s="2">
        <v>41370</v>
      </c>
      <c r="Q144" s="2">
        <v>41579</v>
      </c>
      <c r="R144" s="2">
        <v>43148</v>
      </c>
      <c r="S144" s="2">
        <v>42486</v>
      </c>
      <c r="T144" s="2">
        <v>43404</v>
      </c>
      <c r="Y144" t="s">
        <v>138</v>
      </c>
      <c r="Z144" s="2">
        <v>16530388</v>
      </c>
      <c r="AA144" s="2">
        <v>16615394</v>
      </c>
      <c r="AB144" s="2">
        <v>16693074</v>
      </c>
      <c r="AC144" s="2">
        <v>16754962</v>
      </c>
      <c r="AD144" s="2">
        <v>16804224</v>
      </c>
      <c r="AG144" t="str">
        <f t="shared" si="41"/>
        <v>Netherlands</v>
      </c>
      <c r="AH144">
        <f t="shared" si="42"/>
        <v>182769334</v>
      </c>
      <c r="AI144">
        <f t="shared" si="43"/>
        <v>720272756952</v>
      </c>
      <c r="AJ144" s="2">
        <f t="shared" si="44"/>
        <v>16693074</v>
      </c>
      <c r="AM144" t="str">
        <f t="shared" si="38"/>
        <v>Netherlands</v>
      </c>
      <c r="AN144" s="22">
        <f t="shared" si="45"/>
        <v>170262996.40000001</v>
      </c>
      <c r="AO144" s="23">
        <f t="shared" si="46"/>
        <v>182769334</v>
      </c>
      <c r="AP144">
        <f t="shared" si="47"/>
        <v>683862151560</v>
      </c>
      <c r="AQ144">
        <f t="shared" si="48"/>
        <v>690851467126</v>
      </c>
      <c r="AR144">
        <f t="shared" si="49"/>
        <v>720272756952</v>
      </c>
      <c r="AS144" s="22">
        <f t="shared" si="50"/>
        <v>2.4897268552090889E-4</v>
      </c>
      <c r="AT144" s="28">
        <f t="shared" si="39"/>
        <v>2.6455662714350997E-4</v>
      </c>
      <c r="AU144" s="29">
        <f t="shared" si="51"/>
        <v>1.0625929771773792</v>
      </c>
      <c r="AV144">
        <f t="shared" si="40"/>
        <v>2.4897268552090889E-4</v>
      </c>
      <c r="AW144">
        <f t="shared" si="52"/>
        <v>2.6455662714350997E-4</v>
      </c>
      <c r="AX144">
        <f t="shared" si="53"/>
        <v>2.811160140684281E-4</v>
      </c>
      <c r="AY144" s="40">
        <f t="shared" si="54"/>
        <v>182769334.00000003</v>
      </c>
      <c r="AZ144" s="41">
        <f t="shared" si="55"/>
        <v>202480206.47642392</v>
      </c>
    </row>
    <row r="145" spans="3:52" x14ac:dyDescent="0.25">
      <c r="C145" t="s">
        <v>139</v>
      </c>
      <c r="D145">
        <v>11.6</v>
      </c>
      <c r="E145">
        <v>15.7</v>
      </c>
      <c r="H145" t="s">
        <v>139</v>
      </c>
      <c r="O145" t="s">
        <v>139</v>
      </c>
      <c r="Y145" t="s">
        <v>139</v>
      </c>
      <c r="Z145" s="2">
        <v>245580</v>
      </c>
      <c r="AA145" s="2">
        <v>250000</v>
      </c>
      <c r="AB145" s="2">
        <v>254000</v>
      </c>
      <c r="AC145" s="2">
        <v>258000</v>
      </c>
      <c r="AD145" s="2">
        <v>262000</v>
      </c>
      <c r="AG145" t="str">
        <f t="shared" si="41"/>
        <v>New Caledonia</v>
      </c>
      <c r="AH145">
        <f t="shared" si="42"/>
        <v>3925000</v>
      </c>
      <c r="AI145">
        <f t="shared" si="43"/>
        <v>0</v>
      </c>
      <c r="AJ145" s="2">
        <f t="shared" si="44"/>
        <v>254000</v>
      </c>
      <c r="AM145" t="str">
        <f t="shared" si="38"/>
        <v>New Caledonia</v>
      </c>
      <c r="AN145" s="22">
        <f t="shared" si="45"/>
        <v>2848728</v>
      </c>
      <c r="AO145" s="23">
        <f t="shared" si="46"/>
        <v>3925000</v>
      </c>
      <c r="AP145">
        <f t="shared" si="47"/>
        <v>0</v>
      </c>
      <c r="AQ145">
        <f t="shared" si="48"/>
        <v>0</v>
      </c>
      <c r="AR145">
        <f t="shared" si="49"/>
        <v>0</v>
      </c>
      <c r="AS145" s="22" t="e">
        <f t="shared" si="50"/>
        <v>#DIV/0!</v>
      </c>
      <c r="AT145" s="28" t="e">
        <f t="shared" si="39"/>
        <v>#DIV/0!</v>
      </c>
      <c r="AU145" s="29" t="e">
        <f t="shared" si="51"/>
        <v>#DIV/0!</v>
      </c>
      <c r="AV145" t="e">
        <f t="shared" si="40"/>
        <v>#DIV/0!</v>
      </c>
      <c r="AW145" t="e">
        <f t="shared" si="52"/>
        <v>#DIV/0!</v>
      </c>
      <c r="AX145" t="e">
        <f t="shared" si="53"/>
        <v>#DIV/0!</v>
      </c>
      <c r="AY145" s="40" t="e">
        <f t="shared" si="54"/>
        <v>#DIV/0!</v>
      </c>
      <c r="AZ145" s="41" t="e">
        <f t="shared" si="55"/>
        <v>#DIV/0!</v>
      </c>
    </row>
    <row r="146" spans="3:52" x14ac:dyDescent="0.25">
      <c r="C146" t="s">
        <v>140</v>
      </c>
      <c r="D146">
        <v>7.5</v>
      </c>
      <c r="E146">
        <v>7.2</v>
      </c>
      <c r="H146" t="s">
        <v>140</v>
      </c>
      <c r="I146" s="2">
        <v>27562</v>
      </c>
      <c r="J146" s="2">
        <v>32846</v>
      </c>
      <c r="K146" s="2">
        <v>37226</v>
      </c>
      <c r="L146" s="2">
        <v>38680</v>
      </c>
      <c r="M146" s="2">
        <v>40842</v>
      </c>
      <c r="O146" t="s">
        <v>140</v>
      </c>
      <c r="P146" s="2">
        <v>30236</v>
      </c>
      <c r="Q146" s="2">
        <v>30337</v>
      </c>
      <c r="R146" s="2">
        <v>31712</v>
      </c>
      <c r="S146" s="2">
        <v>32195</v>
      </c>
      <c r="T146" s="2">
        <v>34227</v>
      </c>
      <c r="Y146" t="s">
        <v>140</v>
      </c>
      <c r="Z146" s="2">
        <v>4315800</v>
      </c>
      <c r="AA146" s="2">
        <v>4367800</v>
      </c>
      <c r="AB146" s="2">
        <v>4405200</v>
      </c>
      <c r="AC146" s="2">
        <v>4433000</v>
      </c>
      <c r="AD146" s="2">
        <v>4470800</v>
      </c>
      <c r="AG146" t="str">
        <f t="shared" si="41"/>
        <v>New Zealand</v>
      </c>
      <c r="AH146">
        <f t="shared" si="42"/>
        <v>31448160</v>
      </c>
      <c r="AI146">
        <f t="shared" si="43"/>
        <v>139697702400</v>
      </c>
      <c r="AJ146" s="2">
        <f t="shared" si="44"/>
        <v>4405200</v>
      </c>
      <c r="AM146" t="str">
        <f t="shared" si="38"/>
        <v>New Zealand</v>
      </c>
      <c r="AN146" s="22">
        <f t="shared" si="45"/>
        <v>32368500</v>
      </c>
      <c r="AO146" s="23">
        <f t="shared" si="46"/>
        <v>31448160</v>
      </c>
      <c r="AP146">
        <f t="shared" si="47"/>
        <v>130492528800</v>
      </c>
      <c r="AQ146">
        <f t="shared" si="48"/>
        <v>132505948600</v>
      </c>
      <c r="AR146">
        <f t="shared" si="49"/>
        <v>139697702400</v>
      </c>
      <c r="AS146" s="22">
        <f t="shared" si="50"/>
        <v>2.4804868368831859E-4</v>
      </c>
      <c r="AT146" s="28">
        <f t="shared" si="39"/>
        <v>2.3733394864357057E-4</v>
      </c>
      <c r="AU146" s="29">
        <f t="shared" si="51"/>
        <v>0.95680390282493322</v>
      </c>
      <c r="AV146">
        <f t="shared" si="40"/>
        <v>2.4804868368831859E-4</v>
      </c>
      <c r="AW146">
        <f t="shared" si="52"/>
        <v>2.3733394864357057E-4</v>
      </c>
      <c r="AX146">
        <f t="shared" si="53"/>
        <v>2.2708204833502059E-4</v>
      </c>
      <c r="AY146" s="40">
        <f t="shared" si="54"/>
        <v>31448160</v>
      </c>
      <c r="AZ146" s="41">
        <f t="shared" si="55"/>
        <v>31722840.408688121</v>
      </c>
    </row>
    <row r="147" spans="3:52" x14ac:dyDescent="0.25">
      <c r="C147" t="s">
        <v>141</v>
      </c>
      <c r="D147">
        <v>0.8</v>
      </c>
      <c r="E147">
        <v>0.8</v>
      </c>
      <c r="H147" t="s">
        <v>141</v>
      </c>
      <c r="I147" s="2">
        <v>1459</v>
      </c>
      <c r="J147" s="2">
        <v>1535</v>
      </c>
      <c r="K147" s="2">
        <v>1676</v>
      </c>
      <c r="L147" s="2">
        <v>1777</v>
      </c>
      <c r="M147" s="2">
        <v>1851</v>
      </c>
      <c r="O147" t="s">
        <v>141</v>
      </c>
      <c r="P147" s="2">
        <v>3787</v>
      </c>
      <c r="Q147" s="2">
        <v>3906</v>
      </c>
      <c r="R147" s="2">
        <v>4215</v>
      </c>
      <c r="S147" s="2">
        <v>4368</v>
      </c>
      <c r="T147" s="2">
        <v>4571</v>
      </c>
      <c r="Y147" t="s">
        <v>141</v>
      </c>
      <c r="Z147" s="2">
        <v>5743329</v>
      </c>
      <c r="AA147" s="2">
        <v>5822209</v>
      </c>
      <c r="AB147" s="2">
        <v>5905146</v>
      </c>
      <c r="AC147" s="2">
        <v>5991733</v>
      </c>
      <c r="AD147" s="2">
        <v>6080478</v>
      </c>
      <c r="AG147" t="str">
        <f t="shared" si="41"/>
        <v>Nicaragua</v>
      </c>
      <c r="AH147">
        <f t="shared" si="42"/>
        <v>4657767.2</v>
      </c>
      <c r="AI147">
        <f t="shared" si="43"/>
        <v>24890190390</v>
      </c>
      <c r="AJ147" s="2">
        <f t="shared" si="44"/>
        <v>5905146</v>
      </c>
      <c r="AM147" t="str">
        <f t="shared" si="38"/>
        <v>Nicaragua</v>
      </c>
      <c r="AN147" s="22">
        <f t="shared" si="45"/>
        <v>4594663.2</v>
      </c>
      <c r="AO147" s="23">
        <f t="shared" si="46"/>
        <v>4657767.2</v>
      </c>
      <c r="AP147">
        <f t="shared" si="47"/>
        <v>21749986923</v>
      </c>
      <c r="AQ147">
        <f t="shared" si="48"/>
        <v>22741548354</v>
      </c>
      <c r="AR147">
        <f t="shared" si="49"/>
        <v>24890190390</v>
      </c>
      <c r="AS147" s="22">
        <f t="shared" si="50"/>
        <v>2.112490097702667E-4</v>
      </c>
      <c r="AT147" s="28">
        <f t="shared" si="39"/>
        <v>2.0481310803891449E-4</v>
      </c>
      <c r="AU147" s="29">
        <f t="shared" si="51"/>
        <v>0.96953405017921146</v>
      </c>
      <c r="AV147">
        <f t="shared" si="40"/>
        <v>2.112490097702667E-4</v>
      </c>
      <c r="AW147">
        <f t="shared" si="52"/>
        <v>2.0481310803891449E-4</v>
      </c>
      <c r="AX147">
        <f t="shared" si="53"/>
        <v>1.9857328216676119E-4</v>
      </c>
      <c r="AY147" s="40">
        <f t="shared" si="54"/>
        <v>4657767.2</v>
      </c>
      <c r="AZ147" s="41">
        <f t="shared" si="55"/>
        <v>4942526.7994978772</v>
      </c>
    </row>
    <row r="148" spans="3:52" x14ac:dyDescent="0.25">
      <c r="C148" t="s">
        <v>142</v>
      </c>
      <c r="D148">
        <v>0.1</v>
      </c>
      <c r="E148">
        <v>0.1</v>
      </c>
      <c r="H148" t="s">
        <v>142</v>
      </c>
      <c r="I148">
        <v>353</v>
      </c>
      <c r="J148">
        <v>360</v>
      </c>
      <c r="K148">
        <v>388</v>
      </c>
      <c r="L148">
        <v>395</v>
      </c>
      <c r="M148">
        <v>413</v>
      </c>
      <c r="O148" t="s">
        <v>142</v>
      </c>
      <c r="P148">
        <v>782</v>
      </c>
      <c r="Q148">
        <v>825</v>
      </c>
      <c r="R148">
        <v>829</v>
      </c>
      <c r="S148">
        <v>899</v>
      </c>
      <c r="T148">
        <v>913</v>
      </c>
      <c r="Y148" t="s">
        <v>142</v>
      </c>
      <c r="Z148" s="2">
        <v>15302948</v>
      </c>
      <c r="AA148" s="2">
        <v>15893746</v>
      </c>
      <c r="AB148" s="2">
        <v>16511462</v>
      </c>
      <c r="AC148" s="2">
        <v>17157042</v>
      </c>
      <c r="AD148" s="2">
        <v>17831270</v>
      </c>
      <c r="AG148" t="str">
        <f t="shared" si="41"/>
        <v>Niger</v>
      </c>
      <c r="AH148">
        <f t="shared" si="42"/>
        <v>1589374.6</v>
      </c>
      <c r="AI148">
        <f t="shared" si="43"/>
        <v>13688001998</v>
      </c>
      <c r="AJ148" s="2">
        <f t="shared" si="44"/>
        <v>16511462</v>
      </c>
      <c r="AM148" t="str">
        <f t="shared" si="38"/>
        <v>Niger</v>
      </c>
      <c r="AN148" s="22">
        <f t="shared" si="45"/>
        <v>1530294.8</v>
      </c>
      <c r="AO148" s="23">
        <f t="shared" si="46"/>
        <v>1589374.6</v>
      </c>
      <c r="AP148">
        <f t="shared" si="47"/>
        <v>11966905336</v>
      </c>
      <c r="AQ148">
        <f t="shared" si="48"/>
        <v>13112340450</v>
      </c>
      <c r="AR148">
        <f t="shared" si="49"/>
        <v>13688001998</v>
      </c>
      <c r="AS148" s="22">
        <f t="shared" si="50"/>
        <v>1.2787723785166242E-4</v>
      </c>
      <c r="AT148" s="28">
        <f t="shared" si="39"/>
        <v>1.2121212121212122E-4</v>
      </c>
      <c r="AU148" s="29">
        <f t="shared" si="51"/>
        <v>0.94787878787878788</v>
      </c>
      <c r="AV148">
        <f t="shared" si="40"/>
        <v>1.2787723785166242E-4</v>
      </c>
      <c r="AW148">
        <f t="shared" si="52"/>
        <v>1.2121212121212122E-4</v>
      </c>
      <c r="AX148">
        <f t="shared" si="53"/>
        <v>1.1489439853076217E-4</v>
      </c>
      <c r="AY148" s="40">
        <f t="shared" si="54"/>
        <v>1589374.6</v>
      </c>
      <c r="AZ148" s="41">
        <f t="shared" si="55"/>
        <v>1572674.7566480809</v>
      </c>
    </row>
    <row r="149" spans="3:52" x14ac:dyDescent="0.25">
      <c r="C149" t="s">
        <v>143</v>
      </c>
      <c r="D149">
        <v>0.5</v>
      </c>
      <c r="E149">
        <v>0.5</v>
      </c>
      <c r="H149" t="s">
        <v>143</v>
      </c>
      <c r="I149" s="2">
        <v>1091</v>
      </c>
      <c r="J149" s="2">
        <v>2294</v>
      </c>
      <c r="K149" s="2">
        <v>2519</v>
      </c>
      <c r="L149" s="2">
        <v>2722</v>
      </c>
      <c r="M149" s="2">
        <v>3010</v>
      </c>
      <c r="O149" t="s">
        <v>143</v>
      </c>
      <c r="P149" s="2">
        <v>4754</v>
      </c>
      <c r="Q149" s="2">
        <v>5048</v>
      </c>
      <c r="R149" s="2">
        <v>5240</v>
      </c>
      <c r="S149" s="2">
        <v>5535</v>
      </c>
      <c r="T149" s="2">
        <v>5863</v>
      </c>
      <c r="Y149" t="s">
        <v>143</v>
      </c>
      <c r="Z149" s="2">
        <v>155381020</v>
      </c>
      <c r="AA149" s="2">
        <v>159707780</v>
      </c>
      <c r="AB149" s="2">
        <v>164192925</v>
      </c>
      <c r="AC149" s="2">
        <v>168833776</v>
      </c>
      <c r="AD149" s="2">
        <v>173615345</v>
      </c>
      <c r="AG149" t="str">
        <f t="shared" si="41"/>
        <v>Nigeria</v>
      </c>
      <c r="AH149">
        <f t="shared" si="42"/>
        <v>79853890</v>
      </c>
      <c r="AI149">
        <f t="shared" si="43"/>
        <v>860370927000</v>
      </c>
      <c r="AJ149" s="2">
        <f t="shared" si="44"/>
        <v>164192925</v>
      </c>
      <c r="AM149" t="str">
        <f t="shared" si="38"/>
        <v>Nigeria</v>
      </c>
      <c r="AN149" s="22">
        <f t="shared" si="45"/>
        <v>77690510</v>
      </c>
      <c r="AO149" s="23">
        <f t="shared" si="46"/>
        <v>79853890</v>
      </c>
      <c r="AP149">
        <f t="shared" si="47"/>
        <v>738681369080</v>
      </c>
      <c r="AQ149">
        <f t="shared" si="48"/>
        <v>806204873440</v>
      </c>
      <c r="AR149">
        <f t="shared" si="49"/>
        <v>860370927000</v>
      </c>
      <c r="AS149" s="22">
        <f t="shared" si="50"/>
        <v>1.0517458981909971E-4</v>
      </c>
      <c r="AT149" s="28">
        <f t="shared" si="39"/>
        <v>9.9049128367670368E-5</v>
      </c>
      <c r="AU149" s="29">
        <f t="shared" si="51"/>
        <v>0.94175911251980982</v>
      </c>
      <c r="AV149">
        <f t="shared" si="40"/>
        <v>1.0517458981909971E-4</v>
      </c>
      <c r="AW149">
        <f t="shared" si="52"/>
        <v>9.9049128367670368E-5</v>
      </c>
      <c r="AX149">
        <f t="shared" si="53"/>
        <v>9.3280419227397969E-5</v>
      </c>
      <c r="AY149" s="40">
        <f t="shared" si="54"/>
        <v>79853890</v>
      </c>
      <c r="AZ149" s="41">
        <f t="shared" si="55"/>
        <v>80255760.761625022</v>
      </c>
    </row>
    <row r="150" spans="3:52" x14ac:dyDescent="0.25">
      <c r="C150" t="s">
        <v>144</v>
      </c>
      <c r="H150" t="s">
        <v>144</v>
      </c>
      <c r="O150" t="s">
        <v>144</v>
      </c>
      <c r="Y150" t="s">
        <v>144</v>
      </c>
      <c r="Z150" s="2">
        <v>55278</v>
      </c>
      <c r="AA150" s="2">
        <v>53860</v>
      </c>
      <c r="AB150" s="2">
        <v>53230</v>
      </c>
      <c r="AC150" s="2">
        <v>53305</v>
      </c>
      <c r="AD150" s="2">
        <v>53855</v>
      </c>
      <c r="AG150" t="str">
        <f t="shared" si="41"/>
        <v>Northern Mariana Islands</v>
      </c>
      <c r="AH150">
        <f t="shared" si="42"/>
        <v>0</v>
      </c>
      <c r="AI150">
        <f t="shared" si="43"/>
        <v>0</v>
      </c>
      <c r="AJ150" s="2">
        <f t="shared" si="44"/>
        <v>53230</v>
      </c>
      <c r="AM150" t="str">
        <f t="shared" si="38"/>
        <v>Northern Mariana Islands</v>
      </c>
      <c r="AN150" s="22">
        <f t="shared" si="45"/>
        <v>0</v>
      </c>
      <c r="AO150" s="23">
        <f t="shared" si="46"/>
        <v>0</v>
      </c>
      <c r="AP150">
        <f t="shared" si="47"/>
        <v>0</v>
      </c>
      <c r="AQ150">
        <f t="shared" si="48"/>
        <v>0</v>
      </c>
      <c r="AR150">
        <f t="shared" si="49"/>
        <v>0</v>
      </c>
      <c r="AS150" s="22" t="e">
        <f t="shared" si="50"/>
        <v>#DIV/0!</v>
      </c>
      <c r="AT150" s="28" t="e">
        <f t="shared" si="39"/>
        <v>#DIV/0!</v>
      </c>
      <c r="AU150" s="29" t="e">
        <f t="shared" si="51"/>
        <v>#DIV/0!</v>
      </c>
      <c r="AV150" t="e">
        <f t="shared" si="40"/>
        <v>#DIV/0!</v>
      </c>
      <c r="AW150" t="e">
        <f t="shared" si="52"/>
        <v>#DIV/0!</v>
      </c>
      <c r="AX150" t="e">
        <f t="shared" si="53"/>
        <v>#DIV/0!</v>
      </c>
      <c r="AY150" s="40" t="e">
        <f t="shared" si="54"/>
        <v>#DIV/0!</v>
      </c>
      <c r="AZ150" s="41" t="e">
        <f t="shared" si="55"/>
        <v>#DIV/0!</v>
      </c>
    </row>
    <row r="151" spans="3:52" x14ac:dyDescent="0.25">
      <c r="C151" t="s">
        <v>145</v>
      </c>
      <c r="D151">
        <v>9.6999999999999993</v>
      </c>
      <c r="E151">
        <v>11.7</v>
      </c>
      <c r="H151" t="s">
        <v>145</v>
      </c>
      <c r="I151" s="2">
        <v>78457</v>
      </c>
      <c r="J151" s="2">
        <v>86096</v>
      </c>
      <c r="K151" s="2">
        <v>99091</v>
      </c>
      <c r="L151" s="2">
        <v>99636</v>
      </c>
      <c r="M151" s="2">
        <v>100819</v>
      </c>
      <c r="O151" t="s">
        <v>145</v>
      </c>
      <c r="P151" s="2">
        <v>55297</v>
      </c>
      <c r="Q151" s="2">
        <v>57739</v>
      </c>
      <c r="R151" s="2">
        <v>61896</v>
      </c>
      <c r="S151" s="2">
        <v>64839</v>
      </c>
      <c r="T151" s="2">
        <v>65461</v>
      </c>
      <c r="Y151" t="s">
        <v>145</v>
      </c>
      <c r="Z151" s="2">
        <v>4828726</v>
      </c>
      <c r="AA151" s="2">
        <v>4889252</v>
      </c>
      <c r="AB151" s="2">
        <v>4953088</v>
      </c>
      <c r="AC151" s="2">
        <v>5018573</v>
      </c>
      <c r="AD151" s="2">
        <v>5084190</v>
      </c>
      <c r="AG151" t="str">
        <f t="shared" si="41"/>
        <v>Norway</v>
      </c>
      <c r="AH151">
        <f t="shared" si="42"/>
        <v>57204248.399999999</v>
      </c>
      <c r="AI151">
        <f t="shared" si="43"/>
        <v>306576334848</v>
      </c>
      <c r="AJ151" s="2">
        <f t="shared" si="44"/>
        <v>4953088</v>
      </c>
      <c r="AM151" t="str">
        <f t="shared" si="38"/>
        <v>Norway</v>
      </c>
      <c r="AN151" s="22">
        <f t="shared" si="45"/>
        <v>46838642.199999996</v>
      </c>
      <c r="AO151" s="23">
        <f t="shared" si="46"/>
        <v>57204248.399999999</v>
      </c>
      <c r="AP151">
        <f t="shared" si="47"/>
        <v>267014061622</v>
      </c>
      <c r="AQ151">
        <f t="shared" si="48"/>
        <v>282300521228</v>
      </c>
      <c r="AR151">
        <f t="shared" si="49"/>
        <v>306576334848</v>
      </c>
      <c r="AS151" s="22">
        <f t="shared" si="50"/>
        <v>1.7541638786914299E-4</v>
      </c>
      <c r="AT151" s="28">
        <f t="shared" si="39"/>
        <v>2.0263599993072272E-4</v>
      </c>
      <c r="AU151" s="29">
        <f t="shared" si="51"/>
        <v>1.1551714317700179</v>
      </c>
      <c r="AV151">
        <f t="shared" si="40"/>
        <v>1.7541638786914299E-4</v>
      </c>
      <c r="AW151">
        <f t="shared" si="52"/>
        <v>2.026359999307227E-4</v>
      </c>
      <c r="AX151">
        <f t="shared" si="53"/>
        <v>2.3407931816812221E-4</v>
      </c>
      <c r="AY151" s="40">
        <f t="shared" si="54"/>
        <v>57204248.399999991</v>
      </c>
      <c r="AZ151" s="41">
        <f t="shared" si="55"/>
        <v>71763179.427701771</v>
      </c>
    </row>
    <row r="152" spans="3:52" x14ac:dyDescent="0.25">
      <c r="C152" t="s">
        <v>146</v>
      </c>
      <c r="D152">
        <v>15.1</v>
      </c>
      <c r="E152">
        <v>20.399999999999999</v>
      </c>
      <c r="H152" t="s">
        <v>146</v>
      </c>
      <c r="I152" s="2">
        <v>18114</v>
      </c>
      <c r="J152" s="2">
        <v>20984</v>
      </c>
      <c r="K152" s="2">
        <v>23133</v>
      </c>
      <c r="L152" s="2">
        <v>23624</v>
      </c>
      <c r="M152" s="2">
        <v>22181</v>
      </c>
      <c r="O152" t="s">
        <v>146</v>
      </c>
      <c r="P152" s="2">
        <v>46309</v>
      </c>
      <c r="Q152" s="2">
        <v>47030</v>
      </c>
      <c r="R152" s="2">
        <v>46430</v>
      </c>
      <c r="S152" s="2">
        <v>45269</v>
      </c>
      <c r="T152" s="2">
        <v>44052</v>
      </c>
      <c r="Y152" t="s">
        <v>146</v>
      </c>
      <c r="Z152" s="2">
        <v>2663224</v>
      </c>
      <c r="AA152" s="2">
        <v>2802768</v>
      </c>
      <c r="AB152" s="2">
        <v>3024774</v>
      </c>
      <c r="AC152" s="2">
        <v>3314001</v>
      </c>
      <c r="AD152" s="2">
        <v>3632444</v>
      </c>
      <c r="AG152" t="str">
        <f t="shared" si="41"/>
        <v>Oman</v>
      </c>
      <c r="AH152">
        <f t="shared" si="42"/>
        <v>57176467.199999996</v>
      </c>
      <c r="AI152">
        <f t="shared" si="43"/>
        <v>140440256820</v>
      </c>
      <c r="AJ152" s="2">
        <f t="shared" si="44"/>
        <v>3024774</v>
      </c>
      <c r="AM152" t="str">
        <f t="shared" si="38"/>
        <v>Oman</v>
      </c>
      <c r="AN152" s="22">
        <f t="shared" si="45"/>
        <v>40214682.399999999</v>
      </c>
      <c r="AO152" s="23">
        <f t="shared" si="46"/>
        <v>57176467.199999996</v>
      </c>
      <c r="AP152">
        <f t="shared" si="47"/>
        <v>123331240216</v>
      </c>
      <c r="AQ152">
        <f t="shared" si="48"/>
        <v>131814179040</v>
      </c>
      <c r="AR152">
        <f t="shared" si="49"/>
        <v>140440256820</v>
      </c>
      <c r="AS152" s="22">
        <f t="shared" si="50"/>
        <v>3.2607052624759766E-4</v>
      </c>
      <c r="AT152" s="28">
        <f t="shared" si="39"/>
        <v>4.3376568147990643E-4</v>
      </c>
      <c r="AU152" s="29">
        <f t="shared" si="51"/>
        <v>1.33028178434788</v>
      </c>
      <c r="AV152">
        <f t="shared" si="40"/>
        <v>3.2607052624759766E-4</v>
      </c>
      <c r="AW152">
        <f t="shared" si="52"/>
        <v>4.3376568147990649E-4</v>
      </c>
      <c r="AX152">
        <f t="shared" si="53"/>
        <v>5.770305847479641E-4</v>
      </c>
      <c r="AY152" s="40">
        <f t="shared" si="54"/>
        <v>57176467.200000003</v>
      </c>
      <c r="AZ152" s="41">
        <f t="shared" si="55"/>
        <v>81038323.514998853</v>
      </c>
    </row>
    <row r="153" spans="3:52" x14ac:dyDescent="0.25">
      <c r="C153" t="s">
        <v>147</v>
      </c>
      <c r="D153">
        <v>0.9</v>
      </c>
      <c r="E153">
        <v>0.9</v>
      </c>
      <c r="H153" t="s">
        <v>147</v>
      </c>
      <c r="I153">
        <v>987</v>
      </c>
      <c r="J153" s="2">
        <v>1023</v>
      </c>
      <c r="K153" s="2">
        <v>1213</v>
      </c>
      <c r="L153" s="2">
        <v>1255</v>
      </c>
      <c r="M153" s="2">
        <v>1299</v>
      </c>
      <c r="O153" t="s">
        <v>147</v>
      </c>
      <c r="P153" s="2">
        <v>4097</v>
      </c>
      <c r="Q153" s="2">
        <v>4139</v>
      </c>
      <c r="R153" s="2">
        <v>4263</v>
      </c>
      <c r="S153" s="2">
        <v>4437</v>
      </c>
      <c r="T153" s="2">
        <v>4699</v>
      </c>
      <c r="Y153" t="s">
        <v>147</v>
      </c>
      <c r="Z153" s="2">
        <v>170093999</v>
      </c>
      <c r="AA153" s="2">
        <v>173149306</v>
      </c>
      <c r="AB153" s="2">
        <v>176166353</v>
      </c>
      <c r="AC153" s="2">
        <v>179160111</v>
      </c>
      <c r="AD153" s="2">
        <v>182142594</v>
      </c>
      <c r="AG153" t="str">
        <f t="shared" si="41"/>
        <v>Pakistan</v>
      </c>
      <c r="AH153">
        <f t="shared" si="42"/>
        <v>155834375.40000001</v>
      </c>
      <c r="AI153">
        <f t="shared" si="43"/>
        <v>750997162839</v>
      </c>
      <c r="AJ153" s="2">
        <f t="shared" si="44"/>
        <v>176166353</v>
      </c>
      <c r="AM153" t="str">
        <f t="shared" si="38"/>
        <v>Pakistan</v>
      </c>
      <c r="AN153" s="22">
        <f t="shared" si="45"/>
        <v>153084599.09999999</v>
      </c>
      <c r="AO153" s="23">
        <f t="shared" si="46"/>
        <v>155834375.40000001</v>
      </c>
      <c r="AP153">
        <f t="shared" si="47"/>
        <v>696875113903</v>
      </c>
      <c r="AQ153">
        <f t="shared" si="48"/>
        <v>716664977534</v>
      </c>
      <c r="AR153">
        <f t="shared" si="49"/>
        <v>750997162839</v>
      </c>
      <c r="AS153" s="22">
        <f t="shared" si="50"/>
        <v>2.1967293141322917E-4</v>
      </c>
      <c r="AT153" s="28">
        <f t="shared" si="39"/>
        <v>2.1744382701135542E-4</v>
      </c>
      <c r="AU153" s="29">
        <f t="shared" si="51"/>
        <v>0.98985262140613695</v>
      </c>
      <c r="AV153">
        <f t="shared" si="40"/>
        <v>2.1967293141322917E-4</v>
      </c>
      <c r="AW153">
        <f t="shared" si="52"/>
        <v>2.1744382701135542E-4</v>
      </c>
      <c r="AX153">
        <f t="shared" si="53"/>
        <v>2.1523734217577273E-4</v>
      </c>
      <c r="AY153" s="40">
        <f t="shared" si="54"/>
        <v>155834375.40000001</v>
      </c>
      <c r="AZ153" s="41">
        <f t="shared" si="55"/>
        <v>161642633.31101236</v>
      </c>
    </row>
    <row r="154" spans="3:52" x14ac:dyDescent="0.25">
      <c r="C154" t="s">
        <v>148</v>
      </c>
      <c r="D154">
        <v>10.3</v>
      </c>
      <c r="E154">
        <v>10.6</v>
      </c>
      <c r="H154" t="s">
        <v>148</v>
      </c>
      <c r="I154" s="2">
        <v>9743</v>
      </c>
      <c r="J154" s="2">
        <v>9651</v>
      </c>
      <c r="K154" s="2">
        <v>10549</v>
      </c>
      <c r="L154" s="2">
        <v>11202</v>
      </c>
      <c r="M154" s="2">
        <v>11810</v>
      </c>
      <c r="O154" t="s">
        <v>148</v>
      </c>
      <c r="P154" s="2">
        <v>12701</v>
      </c>
      <c r="Q154" s="2">
        <v>13197</v>
      </c>
      <c r="R154" s="2">
        <v>14080</v>
      </c>
      <c r="S154" s="2">
        <v>15034</v>
      </c>
      <c r="T154" s="2">
        <v>15092</v>
      </c>
      <c r="Y154" t="s">
        <v>148</v>
      </c>
      <c r="Z154" s="2">
        <v>20344</v>
      </c>
      <c r="AA154" s="2">
        <v>20470</v>
      </c>
      <c r="AB154" s="2">
        <v>20606</v>
      </c>
      <c r="AC154" s="2">
        <v>20754</v>
      </c>
      <c r="AD154" s="2">
        <v>20918</v>
      </c>
      <c r="AG154" t="str">
        <f t="shared" si="41"/>
        <v>Palau</v>
      </c>
      <c r="AH154">
        <f t="shared" si="42"/>
        <v>216982</v>
      </c>
      <c r="AI154">
        <f t="shared" si="43"/>
        <v>290132480</v>
      </c>
      <c r="AJ154" s="2">
        <f t="shared" si="44"/>
        <v>20606</v>
      </c>
      <c r="AM154" t="str">
        <f t="shared" si="38"/>
        <v>Palau</v>
      </c>
      <c r="AN154" s="22">
        <f t="shared" si="45"/>
        <v>209543.2</v>
      </c>
      <c r="AO154" s="23">
        <f t="shared" si="46"/>
        <v>216982</v>
      </c>
      <c r="AP154">
        <f t="shared" si="47"/>
        <v>258389144</v>
      </c>
      <c r="AQ154">
        <f t="shared" si="48"/>
        <v>270142590</v>
      </c>
      <c r="AR154">
        <f t="shared" si="49"/>
        <v>290132480</v>
      </c>
      <c r="AS154" s="22">
        <f t="shared" si="50"/>
        <v>8.1095976694748446E-4</v>
      </c>
      <c r="AT154" s="28">
        <f t="shared" si="39"/>
        <v>8.0321285140562252E-4</v>
      </c>
      <c r="AU154" s="29">
        <f t="shared" si="51"/>
        <v>0.99044722579638944</v>
      </c>
      <c r="AV154">
        <f t="shared" si="40"/>
        <v>8.1095976694748446E-4</v>
      </c>
      <c r="AW154">
        <f t="shared" si="52"/>
        <v>8.0321285140562252E-4</v>
      </c>
      <c r="AX154">
        <f t="shared" si="53"/>
        <v>7.9553994039870644E-4</v>
      </c>
      <c r="AY154" s="40">
        <f t="shared" si="54"/>
        <v>216982</v>
      </c>
      <c r="AZ154" s="41">
        <f t="shared" si="55"/>
        <v>230811.97584692889</v>
      </c>
    </row>
    <row r="155" spans="3:52" x14ac:dyDescent="0.25">
      <c r="C155" t="s">
        <v>149</v>
      </c>
      <c r="D155">
        <v>2.4</v>
      </c>
      <c r="E155">
        <v>2.6</v>
      </c>
      <c r="H155" t="s">
        <v>149</v>
      </c>
      <c r="I155" s="2">
        <v>7170</v>
      </c>
      <c r="J155" s="2">
        <v>7834</v>
      </c>
      <c r="K155" s="2">
        <v>8895</v>
      </c>
      <c r="L155" s="2">
        <v>9982</v>
      </c>
      <c r="M155" s="2">
        <v>11037</v>
      </c>
      <c r="O155" t="s">
        <v>149</v>
      </c>
      <c r="P155" s="2">
        <v>13895</v>
      </c>
      <c r="Q155" s="2">
        <v>14634</v>
      </c>
      <c r="R155" s="2">
        <v>16254</v>
      </c>
      <c r="S155" s="2">
        <v>17935</v>
      </c>
      <c r="T155" s="2">
        <v>19411</v>
      </c>
      <c r="Y155" t="s">
        <v>149</v>
      </c>
      <c r="Z155" s="2">
        <v>3615846</v>
      </c>
      <c r="AA155" s="2">
        <v>3678128</v>
      </c>
      <c r="AB155" s="2">
        <v>3740282</v>
      </c>
      <c r="AC155" s="2">
        <v>3802281</v>
      </c>
      <c r="AD155" s="2">
        <v>3864170</v>
      </c>
      <c r="AG155" t="str">
        <f t="shared" si="41"/>
        <v>Panama</v>
      </c>
      <c r="AH155">
        <f t="shared" si="42"/>
        <v>9563132.8000000007</v>
      </c>
      <c r="AI155">
        <f t="shared" si="43"/>
        <v>60794543628</v>
      </c>
      <c r="AJ155" s="2">
        <f t="shared" si="44"/>
        <v>3740282</v>
      </c>
      <c r="AM155" t="str">
        <f t="shared" si="38"/>
        <v>Panama</v>
      </c>
      <c r="AN155" s="22">
        <f t="shared" si="45"/>
        <v>8678030.4000000004</v>
      </c>
      <c r="AO155" s="23">
        <f t="shared" si="46"/>
        <v>9563132.8000000007</v>
      </c>
      <c r="AP155">
        <f t="shared" si="47"/>
        <v>50242180170</v>
      </c>
      <c r="AQ155">
        <f t="shared" si="48"/>
        <v>53825725152</v>
      </c>
      <c r="AR155">
        <f t="shared" si="49"/>
        <v>60794543628</v>
      </c>
      <c r="AS155" s="22">
        <f t="shared" si="50"/>
        <v>1.7272400143936669E-4</v>
      </c>
      <c r="AT155" s="28">
        <f t="shared" si="39"/>
        <v>1.7766844335110018E-4</v>
      </c>
      <c r="AU155" s="29">
        <f t="shared" si="51"/>
        <v>1.0286262584848072</v>
      </c>
      <c r="AV155">
        <f t="shared" si="40"/>
        <v>1.7272400143936669E-4</v>
      </c>
      <c r="AW155">
        <f t="shared" si="52"/>
        <v>1.7766844335110021E-4</v>
      </c>
      <c r="AX155">
        <f t="shared" si="53"/>
        <v>1.8275442613506208E-4</v>
      </c>
      <c r="AY155" s="40">
        <f t="shared" si="54"/>
        <v>9563132.8000000026</v>
      </c>
      <c r="AZ155" s="41">
        <f t="shared" si="55"/>
        <v>11110471.932878135</v>
      </c>
    </row>
    <row r="156" spans="3:52" x14ac:dyDescent="0.25">
      <c r="C156" t="s">
        <v>150</v>
      </c>
      <c r="D156">
        <v>0.5</v>
      </c>
      <c r="E156">
        <v>0.5</v>
      </c>
      <c r="H156" t="s">
        <v>150</v>
      </c>
      <c r="I156" s="2">
        <v>1180</v>
      </c>
      <c r="J156" s="2">
        <v>1382</v>
      </c>
      <c r="K156" s="2">
        <v>1767</v>
      </c>
      <c r="L156" s="2">
        <v>2184</v>
      </c>
      <c r="M156" s="2">
        <v>2088</v>
      </c>
      <c r="O156" t="s">
        <v>150</v>
      </c>
      <c r="P156" s="2">
        <v>1941</v>
      </c>
      <c r="Q156" s="2">
        <v>2074</v>
      </c>
      <c r="R156" s="2">
        <v>2254</v>
      </c>
      <c r="S156" s="2">
        <v>2424</v>
      </c>
      <c r="T156" s="2">
        <v>2538</v>
      </c>
      <c r="Y156" t="s">
        <v>150</v>
      </c>
      <c r="Z156" s="2">
        <v>6704829</v>
      </c>
      <c r="AA156" s="2">
        <v>6858945</v>
      </c>
      <c r="AB156" s="2">
        <v>7012977</v>
      </c>
      <c r="AC156" s="2">
        <v>7167010</v>
      </c>
      <c r="AD156" s="2">
        <v>7321262</v>
      </c>
      <c r="AG156" t="str">
        <f t="shared" si="41"/>
        <v>Papua New Guinea</v>
      </c>
      <c r="AH156">
        <f t="shared" si="42"/>
        <v>3429472.5</v>
      </c>
      <c r="AI156">
        <f t="shared" si="43"/>
        <v>15807250158</v>
      </c>
      <c r="AJ156" s="2">
        <f t="shared" si="44"/>
        <v>7012977</v>
      </c>
      <c r="AM156" t="str">
        <f t="shared" si="38"/>
        <v>Papua New Guinea</v>
      </c>
      <c r="AN156" s="22">
        <f t="shared" si="45"/>
        <v>3352414.5</v>
      </c>
      <c r="AO156" s="23">
        <f t="shared" si="46"/>
        <v>3429472.5</v>
      </c>
      <c r="AP156">
        <f t="shared" si="47"/>
        <v>13014073089</v>
      </c>
      <c r="AQ156">
        <f t="shared" si="48"/>
        <v>14225451930</v>
      </c>
      <c r="AR156">
        <f t="shared" si="49"/>
        <v>15807250158</v>
      </c>
      <c r="AS156" s="22">
        <f t="shared" si="50"/>
        <v>2.5759917568263783E-4</v>
      </c>
      <c r="AT156" s="28">
        <f t="shared" si="39"/>
        <v>2.4108003857280618E-4</v>
      </c>
      <c r="AU156" s="29">
        <f t="shared" si="51"/>
        <v>0.93587270973963355</v>
      </c>
      <c r="AV156">
        <f t="shared" si="40"/>
        <v>2.5759917568263783E-4</v>
      </c>
      <c r="AW156">
        <f t="shared" si="52"/>
        <v>2.4108003857280618E-4</v>
      </c>
      <c r="AX156">
        <f t="shared" si="53"/>
        <v>2.2562022896326751E-4</v>
      </c>
      <c r="AY156" s="40">
        <f t="shared" si="54"/>
        <v>3429472.5</v>
      </c>
      <c r="AZ156" s="41">
        <f t="shared" si="55"/>
        <v>3566435.3999276063</v>
      </c>
    </row>
    <row r="157" spans="3:52" x14ac:dyDescent="0.25">
      <c r="C157" t="s">
        <v>151</v>
      </c>
      <c r="D157">
        <v>0.7</v>
      </c>
      <c r="E157">
        <v>0.8</v>
      </c>
      <c r="H157" t="s">
        <v>151</v>
      </c>
      <c r="I157" s="2">
        <v>2510</v>
      </c>
      <c r="J157" s="2">
        <v>3101</v>
      </c>
      <c r="K157" s="2">
        <v>3814</v>
      </c>
      <c r="L157" s="2">
        <v>3680</v>
      </c>
      <c r="M157" s="2">
        <v>4403</v>
      </c>
      <c r="O157" t="s">
        <v>151</v>
      </c>
      <c r="P157" s="2">
        <v>6111</v>
      </c>
      <c r="Q157" s="2">
        <v>6873</v>
      </c>
      <c r="R157" s="2">
        <v>7186</v>
      </c>
      <c r="S157" s="2">
        <v>7097</v>
      </c>
      <c r="T157" s="2">
        <v>8043</v>
      </c>
      <c r="Y157" t="s">
        <v>151</v>
      </c>
      <c r="Z157" s="2">
        <v>6347383</v>
      </c>
      <c r="AA157" s="2">
        <v>6459721</v>
      </c>
      <c r="AB157" s="2">
        <v>6573097</v>
      </c>
      <c r="AC157" s="2">
        <v>6687361</v>
      </c>
      <c r="AD157" s="2">
        <v>6802295</v>
      </c>
      <c r="AG157" t="str">
        <f t="shared" si="41"/>
        <v>Paraguay</v>
      </c>
      <c r="AH157">
        <f t="shared" si="42"/>
        <v>5167776.8000000007</v>
      </c>
      <c r="AI157">
        <f t="shared" si="43"/>
        <v>47234275042</v>
      </c>
      <c r="AJ157" s="2">
        <f t="shared" si="44"/>
        <v>6573097</v>
      </c>
      <c r="AM157" t="str">
        <f t="shared" si="38"/>
        <v>Paraguay</v>
      </c>
      <c r="AN157" s="22">
        <f t="shared" si="45"/>
        <v>4443168.0999999996</v>
      </c>
      <c r="AO157" s="23">
        <f t="shared" si="46"/>
        <v>5167776.8000000007</v>
      </c>
      <c r="AP157">
        <f t="shared" si="47"/>
        <v>38788857513</v>
      </c>
      <c r="AQ157">
        <f t="shared" si="48"/>
        <v>44397662433</v>
      </c>
      <c r="AR157">
        <f t="shared" si="49"/>
        <v>47234275042</v>
      </c>
      <c r="AS157" s="22">
        <f t="shared" si="50"/>
        <v>1.1454753722794959E-4</v>
      </c>
      <c r="AT157" s="28">
        <f t="shared" si="39"/>
        <v>1.1639749745380476E-4</v>
      </c>
      <c r="AU157" s="29">
        <f t="shared" si="51"/>
        <v>1.0161501527717156</v>
      </c>
      <c r="AV157">
        <f t="shared" si="40"/>
        <v>1.1454753722794959E-4</v>
      </c>
      <c r="AW157">
        <f t="shared" si="52"/>
        <v>1.1639749745380476E-4</v>
      </c>
      <c r="AX157">
        <f t="shared" si="53"/>
        <v>1.1827733481992909E-4</v>
      </c>
      <c r="AY157" s="40">
        <f t="shared" si="54"/>
        <v>5167776.8000000007</v>
      </c>
      <c r="AZ157" s="41">
        <f t="shared" si="55"/>
        <v>5586744.1641192539</v>
      </c>
    </row>
    <row r="158" spans="3:52" x14ac:dyDescent="0.25">
      <c r="C158" t="s">
        <v>152</v>
      </c>
      <c r="D158">
        <v>1.6</v>
      </c>
      <c r="E158">
        <v>2</v>
      </c>
      <c r="H158" t="s">
        <v>152</v>
      </c>
      <c r="I158" s="2">
        <v>4189</v>
      </c>
      <c r="J158" s="2">
        <v>5075</v>
      </c>
      <c r="K158" s="2">
        <v>5759</v>
      </c>
      <c r="L158" s="2">
        <v>6424</v>
      </c>
      <c r="M158" s="2">
        <v>6660</v>
      </c>
      <c r="O158" t="s">
        <v>152</v>
      </c>
      <c r="P158" s="2">
        <v>8960</v>
      </c>
      <c r="Q158" s="2">
        <v>9724</v>
      </c>
      <c r="R158" s="2">
        <v>10429</v>
      </c>
      <c r="S158" s="2">
        <v>11103</v>
      </c>
      <c r="T158" s="2">
        <v>11775</v>
      </c>
      <c r="Y158" t="s">
        <v>152</v>
      </c>
      <c r="Z158" s="2">
        <v>28934303</v>
      </c>
      <c r="AA158" s="2">
        <v>29262830</v>
      </c>
      <c r="AB158" s="2">
        <v>29614887</v>
      </c>
      <c r="AC158" s="2">
        <v>29987800</v>
      </c>
      <c r="AD158" s="2">
        <v>30375603</v>
      </c>
      <c r="AG158" t="str">
        <f t="shared" si="41"/>
        <v>Peru</v>
      </c>
      <c r="AH158">
        <f t="shared" si="42"/>
        <v>58525660</v>
      </c>
      <c r="AI158">
        <f t="shared" si="43"/>
        <v>308853656523</v>
      </c>
      <c r="AJ158" s="2">
        <f t="shared" si="44"/>
        <v>29614887</v>
      </c>
      <c r="AM158" t="str">
        <f t="shared" si="38"/>
        <v>Peru</v>
      </c>
      <c r="AN158" s="22">
        <f t="shared" si="45"/>
        <v>46294884.800000004</v>
      </c>
      <c r="AO158" s="23">
        <f t="shared" si="46"/>
        <v>58525660</v>
      </c>
      <c r="AP158">
        <f t="shared" si="47"/>
        <v>259251354880</v>
      </c>
      <c r="AQ158">
        <f t="shared" si="48"/>
        <v>284551758920</v>
      </c>
      <c r="AR158">
        <f t="shared" si="49"/>
        <v>308853656523</v>
      </c>
      <c r="AS158" s="22">
        <f t="shared" si="50"/>
        <v>1.785714285714286E-4</v>
      </c>
      <c r="AT158" s="28">
        <f t="shared" si="39"/>
        <v>2.0567667626491157E-4</v>
      </c>
      <c r="AU158" s="29">
        <f t="shared" si="51"/>
        <v>1.1517893870835045</v>
      </c>
      <c r="AV158">
        <f t="shared" si="40"/>
        <v>1.785714285714286E-4</v>
      </c>
      <c r="AW158">
        <f t="shared" si="52"/>
        <v>2.0567667626491154E-4</v>
      </c>
      <c r="AX158">
        <f t="shared" si="53"/>
        <v>2.3689621289253488E-4</v>
      </c>
      <c r="AY158" s="40">
        <f t="shared" si="54"/>
        <v>58525659.999999993</v>
      </c>
      <c r="AZ158" s="41">
        <f t="shared" si="55"/>
        <v>73166261.568310454</v>
      </c>
    </row>
    <row r="159" spans="3:52" x14ac:dyDescent="0.25">
      <c r="C159" t="s">
        <v>153</v>
      </c>
      <c r="D159">
        <v>0.8</v>
      </c>
      <c r="E159">
        <v>0.9</v>
      </c>
      <c r="H159" t="s">
        <v>153</v>
      </c>
      <c r="I159" s="2">
        <v>1832</v>
      </c>
      <c r="J159" s="2">
        <v>2136</v>
      </c>
      <c r="K159" s="2">
        <v>2358</v>
      </c>
      <c r="L159" s="2">
        <v>2587</v>
      </c>
      <c r="M159" s="2">
        <v>2765</v>
      </c>
      <c r="O159" t="s">
        <v>153</v>
      </c>
      <c r="P159" s="2">
        <v>5140</v>
      </c>
      <c r="Q159" s="2">
        <v>5506</v>
      </c>
      <c r="R159" s="2">
        <v>5719</v>
      </c>
      <c r="S159" s="2">
        <v>6110</v>
      </c>
      <c r="T159" s="2">
        <v>6533</v>
      </c>
      <c r="Y159" t="s">
        <v>153</v>
      </c>
      <c r="Z159" s="2">
        <v>91886400</v>
      </c>
      <c r="AA159" s="2">
        <v>93444322</v>
      </c>
      <c r="AB159" s="2">
        <v>95053437</v>
      </c>
      <c r="AC159" s="2">
        <v>96706764</v>
      </c>
      <c r="AD159" s="2">
        <v>98393574</v>
      </c>
      <c r="AG159" t="str">
        <f t="shared" si="41"/>
        <v>Philippines</v>
      </c>
      <c r="AH159">
        <f t="shared" si="42"/>
        <v>84099889.799999997</v>
      </c>
      <c r="AI159">
        <f t="shared" si="43"/>
        <v>543610606203</v>
      </c>
      <c r="AJ159" s="2">
        <f t="shared" si="44"/>
        <v>95053437</v>
      </c>
      <c r="AM159" t="str">
        <f t="shared" si="38"/>
        <v>Philippines</v>
      </c>
      <c r="AN159" s="22">
        <f t="shared" si="45"/>
        <v>73509120</v>
      </c>
      <c r="AO159" s="23">
        <f t="shared" si="46"/>
        <v>84099889.799999997</v>
      </c>
      <c r="AP159">
        <f t="shared" si="47"/>
        <v>472296096000</v>
      </c>
      <c r="AQ159">
        <f t="shared" si="48"/>
        <v>514504436932</v>
      </c>
      <c r="AR159">
        <f t="shared" si="49"/>
        <v>543610606203</v>
      </c>
      <c r="AS159" s="22">
        <f t="shared" si="50"/>
        <v>1.5564202334630351E-4</v>
      </c>
      <c r="AT159" s="28">
        <f t="shared" si="39"/>
        <v>1.634580457682528E-4</v>
      </c>
      <c r="AU159" s="29">
        <f t="shared" si="51"/>
        <v>1.0502179440610242</v>
      </c>
      <c r="AV159">
        <f t="shared" si="40"/>
        <v>1.5564202334630351E-4</v>
      </c>
      <c r="AW159">
        <f t="shared" si="52"/>
        <v>1.634580457682528E-4</v>
      </c>
      <c r="AX159">
        <f t="shared" si="53"/>
        <v>1.7166657276696724E-4</v>
      </c>
      <c r="AY159" s="40">
        <f t="shared" si="54"/>
        <v>84099889.799999997</v>
      </c>
      <c r="AZ159" s="41">
        <f t="shared" si="55"/>
        <v>93319769.686642468</v>
      </c>
    </row>
    <row r="160" spans="3:52" x14ac:dyDescent="0.25">
      <c r="C160" t="s">
        <v>154</v>
      </c>
      <c r="D160">
        <v>7.8</v>
      </c>
      <c r="E160">
        <v>8.3000000000000007</v>
      </c>
      <c r="H160" t="s">
        <v>154</v>
      </c>
      <c r="I160" s="2">
        <v>11295</v>
      </c>
      <c r="J160" s="2">
        <v>12304</v>
      </c>
      <c r="K160" s="2">
        <v>13385</v>
      </c>
      <c r="L160" s="2">
        <v>12721</v>
      </c>
      <c r="M160" s="2">
        <v>13432</v>
      </c>
      <c r="O160" t="s">
        <v>154</v>
      </c>
      <c r="P160" s="2">
        <v>18973</v>
      </c>
      <c r="Q160" s="2">
        <v>20384</v>
      </c>
      <c r="R160" s="2">
        <v>21748</v>
      </c>
      <c r="S160" s="2">
        <v>22350</v>
      </c>
      <c r="T160" s="2">
        <v>23275</v>
      </c>
      <c r="Y160" t="s">
        <v>154</v>
      </c>
      <c r="Z160" s="2">
        <v>38151603</v>
      </c>
      <c r="AA160" s="2">
        <v>38183683</v>
      </c>
      <c r="AB160" s="2">
        <v>38534157</v>
      </c>
      <c r="AC160" s="2">
        <v>38535873</v>
      </c>
      <c r="AD160" s="2">
        <v>38530725</v>
      </c>
      <c r="AG160" t="str">
        <f t="shared" si="41"/>
        <v>Poland</v>
      </c>
      <c r="AH160">
        <f t="shared" si="42"/>
        <v>316924568.90000004</v>
      </c>
      <c r="AI160">
        <f t="shared" si="43"/>
        <v>838040846436</v>
      </c>
      <c r="AJ160" s="2">
        <f t="shared" si="44"/>
        <v>38534157</v>
      </c>
      <c r="AM160" t="str">
        <f t="shared" si="38"/>
        <v>Poland</v>
      </c>
      <c r="AN160" s="22">
        <f t="shared" si="45"/>
        <v>297582503.39999998</v>
      </c>
      <c r="AO160" s="23">
        <f t="shared" si="46"/>
        <v>316924568.90000004</v>
      </c>
      <c r="AP160">
        <f t="shared" si="47"/>
        <v>723850363719</v>
      </c>
      <c r="AQ160">
        <f t="shared" si="48"/>
        <v>778336194272</v>
      </c>
      <c r="AR160">
        <f t="shared" si="49"/>
        <v>838040846436</v>
      </c>
      <c r="AS160" s="22">
        <f t="shared" si="50"/>
        <v>4.111105254835819E-4</v>
      </c>
      <c r="AT160" s="28">
        <f t="shared" si="39"/>
        <v>4.0718210361067507E-4</v>
      </c>
      <c r="AU160" s="29">
        <f t="shared" si="51"/>
        <v>0.99044436561606908</v>
      </c>
      <c r="AV160">
        <f t="shared" si="40"/>
        <v>4.111105254835819E-4</v>
      </c>
      <c r="AW160">
        <f t="shared" si="52"/>
        <v>4.0718210361067507E-4</v>
      </c>
      <c r="AX160">
        <f t="shared" si="53"/>
        <v>4.0329122030089158E-4</v>
      </c>
      <c r="AY160" s="40">
        <f t="shared" si="54"/>
        <v>316924568.90000004</v>
      </c>
      <c r="AZ160" s="41">
        <f t="shared" si="55"/>
        <v>337974515.62116653</v>
      </c>
    </row>
    <row r="161" spans="3:52" x14ac:dyDescent="0.25">
      <c r="C161" t="s">
        <v>155</v>
      </c>
      <c r="D161">
        <v>5.4</v>
      </c>
      <c r="E161">
        <v>5</v>
      </c>
      <c r="H161" t="s">
        <v>155</v>
      </c>
      <c r="I161" s="2">
        <v>22153</v>
      </c>
      <c r="J161" s="2">
        <v>21653</v>
      </c>
      <c r="K161" s="2">
        <v>22533</v>
      </c>
      <c r="L161" s="2">
        <v>20175</v>
      </c>
      <c r="M161" s="2">
        <v>21029</v>
      </c>
      <c r="O161" t="s">
        <v>155</v>
      </c>
      <c r="P161" s="2">
        <v>25278</v>
      </c>
      <c r="Q161" s="2">
        <v>25869</v>
      </c>
      <c r="R161" s="2">
        <v>25828</v>
      </c>
      <c r="S161" s="2">
        <v>25448</v>
      </c>
      <c r="T161" s="2">
        <v>25892</v>
      </c>
      <c r="Y161" t="s">
        <v>155</v>
      </c>
      <c r="Z161" s="2">
        <v>10568247</v>
      </c>
      <c r="AA161" s="2">
        <v>10573100</v>
      </c>
      <c r="AB161" s="2">
        <v>10557560</v>
      </c>
      <c r="AC161" s="2">
        <v>10514844</v>
      </c>
      <c r="AD161" s="2">
        <v>10459806</v>
      </c>
      <c r="AG161" t="str">
        <f t="shared" si="41"/>
        <v>Portugal</v>
      </c>
      <c r="AH161">
        <f t="shared" si="42"/>
        <v>52865500</v>
      </c>
      <c r="AI161">
        <f t="shared" si="43"/>
        <v>272680659680</v>
      </c>
      <c r="AJ161" s="2">
        <f t="shared" si="44"/>
        <v>10557560</v>
      </c>
      <c r="AM161" t="str">
        <f t="shared" si="38"/>
        <v>Portugal</v>
      </c>
      <c r="AN161" s="22">
        <f t="shared" si="45"/>
        <v>57068533.800000004</v>
      </c>
      <c r="AO161" s="23">
        <f t="shared" si="46"/>
        <v>52865500</v>
      </c>
      <c r="AP161">
        <f t="shared" si="47"/>
        <v>267144147666</v>
      </c>
      <c r="AQ161">
        <f t="shared" si="48"/>
        <v>273515523900</v>
      </c>
      <c r="AR161">
        <f t="shared" si="49"/>
        <v>272680659680</v>
      </c>
      <c r="AS161" s="22">
        <f t="shared" si="50"/>
        <v>2.1362449560882984E-4</v>
      </c>
      <c r="AT161" s="28">
        <f t="shared" si="39"/>
        <v>1.932815338822529E-4</v>
      </c>
      <c r="AU161" s="29">
        <f t="shared" si="51"/>
        <v>0.90477233582881256</v>
      </c>
      <c r="AV161">
        <f t="shared" si="40"/>
        <v>2.1362449560882984E-4</v>
      </c>
      <c r="AW161">
        <f t="shared" si="52"/>
        <v>1.932815338822529E-4</v>
      </c>
      <c r="AX161">
        <f t="shared" si="53"/>
        <v>1.7487578488322174E-4</v>
      </c>
      <c r="AY161" s="40">
        <f t="shared" si="54"/>
        <v>52865500</v>
      </c>
      <c r="AZ161" s="41">
        <f t="shared" si="55"/>
        <v>47685244.384014674</v>
      </c>
    </row>
    <row r="162" spans="3:52" x14ac:dyDescent="0.25">
      <c r="C162" t="s">
        <v>156</v>
      </c>
      <c r="H162" t="s">
        <v>156</v>
      </c>
      <c r="I162" s="2">
        <v>25497</v>
      </c>
      <c r="J162" s="2">
        <v>26106</v>
      </c>
      <c r="K162" s="2">
        <v>26788</v>
      </c>
      <c r="L162" s="2">
        <v>27795</v>
      </c>
      <c r="O162" t="s">
        <v>156</v>
      </c>
      <c r="P162" s="2">
        <v>32289</v>
      </c>
      <c r="Q162" s="2">
        <v>32712</v>
      </c>
      <c r="R162" s="2">
        <v>33581</v>
      </c>
      <c r="S162" s="2">
        <v>34674</v>
      </c>
      <c r="Y162" t="s">
        <v>156</v>
      </c>
      <c r="Z162" s="2">
        <v>3740410</v>
      </c>
      <c r="AA162" s="2">
        <v>3721208</v>
      </c>
      <c r="AB162" s="2">
        <v>3686580</v>
      </c>
      <c r="AC162" s="2">
        <v>3651545</v>
      </c>
      <c r="AD162" s="2">
        <v>3615086</v>
      </c>
      <c r="AG162" t="str">
        <f t="shared" si="41"/>
        <v>Puerto Rico</v>
      </c>
      <c r="AH162">
        <f t="shared" si="42"/>
        <v>0</v>
      </c>
      <c r="AI162">
        <f t="shared" si="43"/>
        <v>123799042980</v>
      </c>
      <c r="AJ162" s="2">
        <f t="shared" si="44"/>
        <v>3686580</v>
      </c>
      <c r="AM162" t="str">
        <f t="shared" si="38"/>
        <v>Puerto Rico</v>
      </c>
      <c r="AN162" s="22">
        <f t="shared" si="45"/>
        <v>0</v>
      </c>
      <c r="AO162" s="23">
        <f t="shared" si="46"/>
        <v>0</v>
      </c>
      <c r="AP162">
        <f t="shared" si="47"/>
        <v>120774098490</v>
      </c>
      <c r="AQ162">
        <f t="shared" si="48"/>
        <v>121728156096</v>
      </c>
      <c r="AR162">
        <f t="shared" si="49"/>
        <v>123799042980</v>
      </c>
      <c r="AS162" s="22">
        <f t="shared" si="50"/>
        <v>0</v>
      </c>
      <c r="AT162" s="28">
        <f t="shared" si="39"/>
        <v>0</v>
      </c>
      <c r="AU162" s="29" t="e">
        <f t="shared" si="51"/>
        <v>#DIV/0!</v>
      </c>
      <c r="AV162">
        <f t="shared" si="40"/>
        <v>0</v>
      </c>
      <c r="AW162" t="e">
        <f t="shared" si="52"/>
        <v>#DIV/0!</v>
      </c>
      <c r="AX162" t="e">
        <f t="shared" si="53"/>
        <v>#DIV/0!</v>
      </c>
      <c r="AY162" s="40" t="e">
        <f t="shared" si="54"/>
        <v>#DIV/0!</v>
      </c>
      <c r="AZ162" s="41" t="e">
        <f t="shared" si="55"/>
        <v>#DIV/0!</v>
      </c>
    </row>
    <row r="163" spans="3:52" x14ac:dyDescent="0.25">
      <c r="C163" t="s">
        <v>157</v>
      </c>
      <c r="D163">
        <v>42.3</v>
      </c>
      <c r="E163">
        <v>40.299999999999997</v>
      </c>
      <c r="H163" t="s">
        <v>157</v>
      </c>
      <c r="I163" s="2">
        <v>62528</v>
      </c>
      <c r="J163" s="2">
        <v>71510</v>
      </c>
      <c r="K163" s="2">
        <v>88861</v>
      </c>
      <c r="L163" s="2">
        <v>92633</v>
      </c>
      <c r="M163" s="2">
        <v>93352</v>
      </c>
      <c r="O163" t="s">
        <v>157</v>
      </c>
      <c r="P163" s="2">
        <v>118159</v>
      </c>
      <c r="Q163" s="2">
        <v>124785</v>
      </c>
      <c r="R163" s="2">
        <v>133734</v>
      </c>
      <c r="S163" s="2">
        <v>130054</v>
      </c>
      <c r="T163" s="2">
        <v>131758</v>
      </c>
      <c r="Y163" t="s">
        <v>157</v>
      </c>
      <c r="Z163" s="2">
        <v>1564082</v>
      </c>
      <c r="AA163" s="2">
        <v>1749713</v>
      </c>
      <c r="AB163" s="2">
        <v>1910902</v>
      </c>
      <c r="AC163" s="2">
        <v>2050514</v>
      </c>
      <c r="AD163" s="2">
        <v>2168673</v>
      </c>
      <c r="AG163" t="str">
        <f t="shared" si="41"/>
        <v>Qatar</v>
      </c>
      <c r="AH163">
        <f t="shared" si="42"/>
        <v>70513433.899999991</v>
      </c>
      <c r="AI163">
        <f t="shared" si="43"/>
        <v>255552568068</v>
      </c>
      <c r="AJ163" s="2">
        <f t="shared" si="44"/>
        <v>1910902</v>
      </c>
      <c r="AM163" t="str">
        <f t="shared" si="38"/>
        <v>Qatar</v>
      </c>
      <c r="AN163" s="22">
        <f t="shared" si="45"/>
        <v>66160668.599999994</v>
      </c>
      <c r="AO163" s="23">
        <f t="shared" si="46"/>
        <v>70513433.899999991</v>
      </c>
      <c r="AP163">
        <f t="shared" si="47"/>
        <v>184810365038</v>
      </c>
      <c r="AQ163">
        <f t="shared" si="48"/>
        <v>218337936705</v>
      </c>
      <c r="AR163">
        <f t="shared" si="49"/>
        <v>255552568068</v>
      </c>
      <c r="AS163" s="22">
        <f t="shared" si="50"/>
        <v>3.5799219695495051E-4</v>
      </c>
      <c r="AT163" s="28">
        <f t="shared" si="39"/>
        <v>3.2295548343150212E-4</v>
      </c>
      <c r="AU163" s="29">
        <f t="shared" si="51"/>
        <v>0.90212995193340095</v>
      </c>
      <c r="AV163">
        <f t="shared" si="40"/>
        <v>3.5799219695495051E-4</v>
      </c>
      <c r="AW163">
        <f t="shared" si="52"/>
        <v>3.2295548343150212E-4</v>
      </c>
      <c r="AX163">
        <f t="shared" si="53"/>
        <v>2.9134781474468926E-4</v>
      </c>
      <c r="AY163" s="40">
        <f t="shared" si="54"/>
        <v>70513433.899999991</v>
      </c>
      <c r="AZ163" s="41">
        <f t="shared" si="55"/>
        <v>74454682.259005263</v>
      </c>
    </row>
    <row r="164" spans="3:52" x14ac:dyDescent="0.25">
      <c r="C164" t="s">
        <v>158</v>
      </c>
      <c r="D164">
        <v>3.9</v>
      </c>
      <c r="E164">
        <v>3.9</v>
      </c>
      <c r="H164" t="s">
        <v>158</v>
      </c>
      <c r="I164" s="2">
        <v>8069</v>
      </c>
      <c r="J164" s="2">
        <v>8139</v>
      </c>
      <c r="K164" s="2">
        <v>9064</v>
      </c>
      <c r="L164" s="2">
        <v>8437</v>
      </c>
      <c r="M164" s="2">
        <v>9499</v>
      </c>
      <c r="O164" t="s">
        <v>158</v>
      </c>
      <c r="P164" s="2">
        <v>15588</v>
      </c>
      <c r="Q164" s="2">
        <v>16254</v>
      </c>
      <c r="R164" s="2">
        <v>17116</v>
      </c>
      <c r="S164" s="2">
        <v>17708</v>
      </c>
      <c r="T164" s="2">
        <v>18635</v>
      </c>
      <c r="Y164" t="s">
        <v>158</v>
      </c>
      <c r="Z164" s="2">
        <v>20367487</v>
      </c>
      <c r="AA164" s="2">
        <v>20246871</v>
      </c>
      <c r="AB164" s="2">
        <v>20147528</v>
      </c>
      <c r="AC164" s="2">
        <v>20076727</v>
      </c>
      <c r="AD164" s="2">
        <v>19963581</v>
      </c>
      <c r="AG164" t="str">
        <f t="shared" si="41"/>
        <v>Romania</v>
      </c>
      <c r="AH164">
        <f t="shared" si="42"/>
        <v>78962796.899999991</v>
      </c>
      <c r="AI164">
        <f t="shared" si="43"/>
        <v>344845089248</v>
      </c>
      <c r="AJ164" s="2">
        <f t="shared" si="44"/>
        <v>20147528</v>
      </c>
      <c r="AM164" t="str">
        <f t="shared" si="38"/>
        <v>Romania</v>
      </c>
      <c r="AN164" s="22">
        <f t="shared" si="45"/>
        <v>79433199.299999997</v>
      </c>
      <c r="AO164" s="23">
        <f t="shared" si="46"/>
        <v>78962796.899999991</v>
      </c>
      <c r="AP164">
        <f t="shared" si="47"/>
        <v>317488387356</v>
      </c>
      <c r="AQ164">
        <f t="shared" si="48"/>
        <v>329092641234</v>
      </c>
      <c r="AR164">
        <f t="shared" si="49"/>
        <v>344845089248</v>
      </c>
      <c r="AS164" s="22">
        <f t="shared" si="50"/>
        <v>2.5019245573518092E-4</v>
      </c>
      <c r="AT164" s="28">
        <f t="shared" si="39"/>
        <v>2.3994093761535619E-4</v>
      </c>
      <c r="AU164" s="29">
        <f t="shared" si="51"/>
        <v>0.9590254706533774</v>
      </c>
      <c r="AV164">
        <f t="shared" si="40"/>
        <v>2.5019245573518092E-4</v>
      </c>
      <c r="AW164">
        <f t="shared" si="52"/>
        <v>2.3994093761535619E-4</v>
      </c>
      <c r="AX164">
        <f t="shared" si="53"/>
        <v>2.3010947062557965E-4</v>
      </c>
      <c r="AY164" s="40">
        <f t="shared" si="54"/>
        <v>78962796.899999991</v>
      </c>
      <c r="AZ164" s="41">
        <f t="shared" si="55"/>
        <v>79352120.934688047</v>
      </c>
    </row>
    <row r="165" spans="3:52" x14ac:dyDescent="0.25">
      <c r="C165" t="s">
        <v>159</v>
      </c>
      <c r="D165">
        <v>11.1</v>
      </c>
      <c r="E165">
        <v>12.2</v>
      </c>
      <c r="H165" t="s">
        <v>159</v>
      </c>
      <c r="I165" s="2">
        <v>8616</v>
      </c>
      <c r="J165" s="2">
        <v>10710</v>
      </c>
      <c r="K165" s="2">
        <v>13324</v>
      </c>
      <c r="L165" s="2">
        <v>14091</v>
      </c>
      <c r="M165" s="2">
        <v>14612</v>
      </c>
      <c r="O165" t="s">
        <v>159</v>
      </c>
      <c r="P165" s="2">
        <v>19486</v>
      </c>
      <c r="Q165" s="2">
        <v>20541</v>
      </c>
      <c r="R165" s="2">
        <v>22570</v>
      </c>
      <c r="S165" s="2">
        <v>23504</v>
      </c>
      <c r="T165" s="2">
        <v>24120</v>
      </c>
      <c r="Y165" t="s">
        <v>159</v>
      </c>
      <c r="Z165" s="2">
        <v>141909244</v>
      </c>
      <c r="AA165" s="2">
        <v>142385523</v>
      </c>
      <c r="AB165" s="2">
        <v>142956460</v>
      </c>
      <c r="AC165" s="2">
        <v>143178000</v>
      </c>
      <c r="AD165" s="2">
        <v>143499861</v>
      </c>
      <c r="AG165" t="str">
        <f t="shared" si="41"/>
        <v>Russian Federation</v>
      </c>
      <c r="AH165">
        <f t="shared" si="42"/>
        <v>1737103380.5999999</v>
      </c>
      <c r="AI165">
        <f t="shared" si="43"/>
        <v>3226527302200</v>
      </c>
      <c r="AJ165" s="2">
        <f t="shared" si="44"/>
        <v>142956460</v>
      </c>
      <c r="AM165" t="str">
        <f t="shared" si="38"/>
        <v>Russian Federation</v>
      </c>
      <c r="AN165" s="22">
        <f t="shared" si="45"/>
        <v>1575192608.3999999</v>
      </c>
      <c r="AO165" s="23">
        <f t="shared" si="46"/>
        <v>1737103380.5999999</v>
      </c>
      <c r="AP165">
        <f t="shared" si="47"/>
        <v>2765243528584</v>
      </c>
      <c r="AQ165">
        <f t="shared" si="48"/>
        <v>2924741027943</v>
      </c>
      <c r="AR165">
        <f t="shared" si="49"/>
        <v>3226527302200</v>
      </c>
      <c r="AS165" s="22">
        <f t="shared" si="50"/>
        <v>5.69639741352766E-4</v>
      </c>
      <c r="AT165" s="28">
        <f t="shared" si="39"/>
        <v>5.9393408305340536E-4</v>
      </c>
      <c r="AU165" s="29">
        <f t="shared" si="51"/>
        <v>1.0426486074215009</v>
      </c>
      <c r="AV165">
        <f t="shared" si="40"/>
        <v>5.69639741352766E-4</v>
      </c>
      <c r="AW165">
        <f t="shared" si="52"/>
        <v>5.9393408305340547E-4</v>
      </c>
      <c r="AX165">
        <f t="shared" si="53"/>
        <v>6.1926454459579913E-4</v>
      </c>
      <c r="AY165" s="40">
        <f t="shared" si="54"/>
        <v>1737103380.6000001</v>
      </c>
      <c r="AZ165" s="41">
        <f t="shared" si="55"/>
        <v>1998073960.4227953</v>
      </c>
    </row>
    <row r="166" spans="3:52" x14ac:dyDescent="0.25">
      <c r="C166" t="s">
        <v>160</v>
      </c>
      <c r="D166">
        <v>0.1</v>
      </c>
      <c r="E166">
        <v>0.1</v>
      </c>
      <c r="H166" t="s">
        <v>160</v>
      </c>
      <c r="I166">
        <v>495</v>
      </c>
      <c r="J166">
        <v>519</v>
      </c>
      <c r="K166">
        <v>575</v>
      </c>
      <c r="L166">
        <v>623</v>
      </c>
      <c r="M166">
        <v>633</v>
      </c>
      <c r="O166" t="s">
        <v>160</v>
      </c>
      <c r="P166" s="2">
        <v>1189</v>
      </c>
      <c r="Q166" s="2">
        <v>1242</v>
      </c>
      <c r="R166" s="2">
        <v>1324</v>
      </c>
      <c r="S166" s="2">
        <v>1406</v>
      </c>
      <c r="T166" s="2">
        <v>1452</v>
      </c>
      <c r="Y166" t="s">
        <v>160</v>
      </c>
      <c r="Z166" s="2">
        <v>10529668</v>
      </c>
      <c r="AA166" s="2">
        <v>10836732</v>
      </c>
      <c r="AB166" s="2">
        <v>11144315</v>
      </c>
      <c r="AC166" s="2">
        <v>11457801</v>
      </c>
      <c r="AD166" s="2">
        <v>11776522</v>
      </c>
      <c r="AG166" t="str">
        <f t="shared" si="41"/>
        <v>Rwanda</v>
      </c>
      <c r="AH166">
        <f t="shared" si="42"/>
        <v>1083673.2</v>
      </c>
      <c r="AI166">
        <f t="shared" si="43"/>
        <v>14755073060</v>
      </c>
      <c r="AJ166" s="2">
        <f t="shared" si="44"/>
        <v>11144315</v>
      </c>
      <c r="AM166" t="str">
        <f t="shared" si="38"/>
        <v>Rwanda</v>
      </c>
      <c r="AN166" s="22">
        <f t="shared" si="45"/>
        <v>1052966.8</v>
      </c>
      <c r="AO166" s="23">
        <f t="shared" si="46"/>
        <v>1083673.2</v>
      </c>
      <c r="AP166">
        <f t="shared" si="47"/>
        <v>12519775252</v>
      </c>
      <c r="AQ166">
        <f t="shared" si="48"/>
        <v>13459221144</v>
      </c>
      <c r="AR166">
        <f t="shared" si="49"/>
        <v>14755073060</v>
      </c>
      <c r="AS166" s="22">
        <f t="shared" si="50"/>
        <v>8.4104289318755266E-5</v>
      </c>
      <c r="AT166" s="28">
        <f t="shared" si="39"/>
        <v>8.0515297906602257E-5</v>
      </c>
      <c r="AU166" s="29">
        <f t="shared" si="51"/>
        <v>0.95732689210950073</v>
      </c>
      <c r="AV166">
        <f t="shared" si="40"/>
        <v>8.4104289318755266E-5</v>
      </c>
      <c r="AW166">
        <f t="shared" si="52"/>
        <v>8.0515297906602257E-5</v>
      </c>
      <c r="AX166">
        <f t="shared" si="53"/>
        <v>7.7079459912198127E-5</v>
      </c>
      <c r="AY166" s="40">
        <f t="shared" si="54"/>
        <v>1083673.2</v>
      </c>
      <c r="AZ166" s="41">
        <f t="shared" si="55"/>
        <v>1137313.0624298246</v>
      </c>
    </row>
    <row r="167" spans="3:52" x14ac:dyDescent="0.25">
      <c r="C167" t="s">
        <v>161</v>
      </c>
      <c r="D167">
        <v>0.9</v>
      </c>
      <c r="E167">
        <v>0.9</v>
      </c>
      <c r="H167" t="s">
        <v>161</v>
      </c>
      <c r="I167" s="2">
        <v>2713</v>
      </c>
      <c r="J167" s="2">
        <v>3080</v>
      </c>
      <c r="K167" s="2">
        <v>3371</v>
      </c>
      <c r="L167" s="2">
        <v>3623</v>
      </c>
      <c r="M167" s="2">
        <v>3647</v>
      </c>
      <c r="O167" t="s">
        <v>161</v>
      </c>
      <c r="P167" s="2">
        <v>4673</v>
      </c>
      <c r="Q167" s="2">
        <v>4721</v>
      </c>
      <c r="R167" s="2">
        <v>4846</v>
      </c>
      <c r="S167" s="2">
        <v>5037</v>
      </c>
      <c r="T167" s="2">
        <v>5054</v>
      </c>
      <c r="Y167" t="s">
        <v>161</v>
      </c>
      <c r="Z167" s="2">
        <v>184704</v>
      </c>
      <c r="AA167" s="2">
        <v>186029</v>
      </c>
      <c r="AB167" s="2">
        <v>187429</v>
      </c>
      <c r="AC167" s="2">
        <v>188889</v>
      </c>
      <c r="AD167" s="2">
        <v>190372</v>
      </c>
      <c r="AG167" t="str">
        <f t="shared" si="41"/>
        <v>Samoa</v>
      </c>
      <c r="AH167">
        <f t="shared" si="42"/>
        <v>167426.1</v>
      </c>
      <c r="AI167">
        <f t="shared" si="43"/>
        <v>908280934</v>
      </c>
      <c r="AJ167" s="2">
        <f t="shared" si="44"/>
        <v>187429</v>
      </c>
      <c r="AM167" t="str">
        <f t="shared" si="38"/>
        <v>Samoa</v>
      </c>
      <c r="AN167" s="22">
        <f t="shared" si="45"/>
        <v>166233.60000000001</v>
      </c>
      <c r="AO167" s="23">
        <f t="shared" si="46"/>
        <v>167426.1</v>
      </c>
      <c r="AP167">
        <f t="shared" si="47"/>
        <v>863121792</v>
      </c>
      <c r="AQ167">
        <f t="shared" si="48"/>
        <v>878242909</v>
      </c>
      <c r="AR167">
        <f t="shared" si="49"/>
        <v>908280934</v>
      </c>
      <c r="AS167" s="22">
        <f t="shared" si="50"/>
        <v>1.9259576289321637E-4</v>
      </c>
      <c r="AT167" s="28">
        <f t="shared" si="39"/>
        <v>1.9063757678457955E-4</v>
      </c>
      <c r="AU167" s="29">
        <f t="shared" si="51"/>
        <v>0.98983266257148905</v>
      </c>
      <c r="AV167">
        <f t="shared" si="40"/>
        <v>1.9259576289321637E-4</v>
      </c>
      <c r="AW167">
        <f t="shared" si="52"/>
        <v>1.9063757678457955E-4</v>
      </c>
      <c r="AX167">
        <f t="shared" si="53"/>
        <v>1.8869930021485706E-4</v>
      </c>
      <c r="AY167" s="40">
        <f t="shared" si="54"/>
        <v>167426.1</v>
      </c>
      <c r="AZ167" s="41">
        <f t="shared" si="55"/>
        <v>171391.97664429678</v>
      </c>
    </row>
    <row r="168" spans="3:52" x14ac:dyDescent="0.25">
      <c r="C168" t="s">
        <v>162</v>
      </c>
      <c r="H168" t="s">
        <v>162</v>
      </c>
      <c r="O168" t="s">
        <v>162</v>
      </c>
      <c r="Y168" t="s">
        <v>162</v>
      </c>
      <c r="Z168" s="2">
        <v>30698</v>
      </c>
      <c r="AA168" s="2">
        <v>30861</v>
      </c>
      <c r="AB168" s="2">
        <v>31048</v>
      </c>
      <c r="AC168" s="2">
        <v>31247</v>
      </c>
      <c r="AD168" s="2">
        <v>31448</v>
      </c>
      <c r="AG168" t="str">
        <f t="shared" si="41"/>
        <v>San Marino</v>
      </c>
      <c r="AH168">
        <f t="shared" si="42"/>
        <v>0</v>
      </c>
      <c r="AI168">
        <f t="shared" si="43"/>
        <v>0</v>
      </c>
      <c r="AJ168" s="2">
        <f t="shared" si="44"/>
        <v>31048</v>
      </c>
      <c r="AM168" t="str">
        <f t="shared" si="38"/>
        <v>San Marino</v>
      </c>
      <c r="AN168" s="22">
        <f t="shared" si="45"/>
        <v>0</v>
      </c>
      <c r="AO168" s="23">
        <f t="shared" si="46"/>
        <v>0</v>
      </c>
      <c r="AP168">
        <f t="shared" si="47"/>
        <v>0</v>
      </c>
      <c r="AQ168">
        <f t="shared" si="48"/>
        <v>0</v>
      </c>
      <c r="AR168">
        <f t="shared" si="49"/>
        <v>0</v>
      </c>
      <c r="AS168" s="22" t="e">
        <f t="shared" si="50"/>
        <v>#DIV/0!</v>
      </c>
      <c r="AT168" s="28" t="e">
        <f t="shared" si="39"/>
        <v>#DIV/0!</v>
      </c>
      <c r="AU168" s="29" t="e">
        <f t="shared" si="51"/>
        <v>#DIV/0!</v>
      </c>
      <c r="AV168" t="e">
        <f t="shared" si="40"/>
        <v>#DIV/0!</v>
      </c>
      <c r="AW168" t="e">
        <f t="shared" si="52"/>
        <v>#DIV/0!</v>
      </c>
      <c r="AX168" t="e">
        <f t="shared" si="53"/>
        <v>#DIV/0!</v>
      </c>
      <c r="AY168" s="40" t="e">
        <f t="shared" si="54"/>
        <v>#DIV/0!</v>
      </c>
      <c r="AZ168" s="41" t="e">
        <f t="shared" si="55"/>
        <v>#DIV/0!</v>
      </c>
    </row>
    <row r="169" spans="3:52" x14ac:dyDescent="0.25">
      <c r="C169" t="s">
        <v>163</v>
      </c>
      <c r="D169">
        <v>0.5</v>
      </c>
      <c r="E169">
        <v>0.6</v>
      </c>
      <c r="H169" t="s">
        <v>163</v>
      </c>
      <c r="I169" s="2">
        <v>1134</v>
      </c>
      <c r="J169" s="2">
        <v>1128</v>
      </c>
      <c r="K169" s="2">
        <v>1355</v>
      </c>
      <c r="L169" s="2">
        <v>1400</v>
      </c>
      <c r="M169" s="2">
        <v>1610</v>
      </c>
      <c r="O169" t="s">
        <v>163</v>
      </c>
      <c r="P169" s="2">
        <v>2617</v>
      </c>
      <c r="Q169" s="2">
        <v>2691</v>
      </c>
      <c r="R169" s="2">
        <v>2801</v>
      </c>
      <c r="S169" s="2">
        <v>2887</v>
      </c>
      <c r="T169" s="2">
        <v>2970</v>
      </c>
      <c r="Y169" t="s">
        <v>163</v>
      </c>
      <c r="Z169" s="2">
        <v>173240</v>
      </c>
      <c r="AA169" s="2">
        <v>178228</v>
      </c>
      <c r="AB169" s="2">
        <v>183177</v>
      </c>
      <c r="AC169" s="2">
        <v>188098</v>
      </c>
      <c r="AD169" s="2">
        <v>192993</v>
      </c>
      <c r="AG169" t="str">
        <f t="shared" si="41"/>
        <v>Sao Tome and Principe</v>
      </c>
      <c r="AH169">
        <f t="shared" si="42"/>
        <v>106936.8</v>
      </c>
      <c r="AI169">
        <f t="shared" si="43"/>
        <v>513078777</v>
      </c>
      <c r="AJ169" s="2">
        <f t="shared" si="44"/>
        <v>183177</v>
      </c>
      <c r="AM169" t="str">
        <f t="shared" si="38"/>
        <v>Sao Tome and Principe</v>
      </c>
      <c r="AN169" s="22">
        <f t="shared" si="45"/>
        <v>86620</v>
      </c>
      <c r="AO169" s="23">
        <f t="shared" si="46"/>
        <v>106936.8</v>
      </c>
      <c r="AP169">
        <f t="shared" si="47"/>
        <v>453369080</v>
      </c>
      <c r="AQ169">
        <f t="shared" si="48"/>
        <v>479611548</v>
      </c>
      <c r="AR169">
        <f t="shared" si="49"/>
        <v>513078777</v>
      </c>
      <c r="AS169" s="22">
        <f t="shared" si="50"/>
        <v>1.9105846388995032E-4</v>
      </c>
      <c r="AT169" s="28">
        <f t="shared" si="39"/>
        <v>2.2296544035674471E-4</v>
      </c>
      <c r="AU169" s="29">
        <f t="shared" si="51"/>
        <v>1.1670011148272019</v>
      </c>
      <c r="AV169">
        <f t="shared" si="40"/>
        <v>1.9105846388995032E-4</v>
      </c>
      <c r="AW169">
        <f t="shared" si="52"/>
        <v>2.2296544035674474E-4</v>
      </c>
      <c r="AX169">
        <f t="shared" si="53"/>
        <v>2.6020091746425906E-4</v>
      </c>
      <c r="AY169" s="40">
        <f t="shared" si="54"/>
        <v>106936.80000000002</v>
      </c>
      <c r="AZ169" s="41">
        <f t="shared" si="55"/>
        <v>133503.56850683998</v>
      </c>
    </row>
    <row r="170" spans="3:52" x14ac:dyDescent="0.25">
      <c r="C170" t="s">
        <v>164</v>
      </c>
      <c r="D170">
        <v>16.100000000000001</v>
      </c>
      <c r="E170">
        <v>17</v>
      </c>
      <c r="H170" t="s">
        <v>164</v>
      </c>
      <c r="I170" s="2">
        <v>16013</v>
      </c>
      <c r="J170" s="2">
        <v>19327</v>
      </c>
      <c r="K170" s="2">
        <v>24116</v>
      </c>
      <c r="L170" s="2">
        <v>25946</v>
      </c>
      <c r="M170" s="2">
        <v>25852</v>
      </c>
      <c r="O170" t="s">
        <v>164</v>
      </c>
      <c r="P170" s="2">
        <v>42371</v>
      </c>
      <c r="Q170" s="2">
        <v>45292</v>
      </c>
      <c r="R170" s="2">
        <v>49230</v>
      </c>
      <c r="S170" s="2">
        <v>52016</v>
      </c>
      <c r="T170" s="2">
        <v>53780</v>
      </c>
      <c r="Y170" t="s">
        <v>164</v>
      </c>
      <c r="Z170" s="2">
        <v>26796375</v>
      </c>
      <c r="AA170" s="2">
        <v>27258387</v>
      </c>
      <c r="AB170" s="2">
        <v>27761728</v>
      </c>
      <c r="AC170" s="2">
        <v>28287855</v>
      </c>
      <c r="AD170" s="2">
        <v>28828870</v>
      </c>
      <c r="AG170" t="str">
        <f t="shared" si="41"/>
        <v>Saudi Arabia</v>
      </c>
      <c r="AH170">
        <f t="shared" si="42"/>
        <v>463392579</v>
      </c>
      <c r="AI170">
        <f t="shared" si="43"/>
        <v>1366709869440</v>
      </c>
      <c r="AJ170" s="2">
        <f t="shared" si="44"/>
        <v>27761728</v>
      </c>
      <c r="AM170" t="str">
        <f t="shared" si="38"/>
        <v>Saudi Arabia</v>
      </c>
      <c r="AN170" s="22">
        <f t="shared" si="45"/>
        <v>431421637.50000006</v>
      </c>
      <c r="AO170" s="23">
        <f t="shared" si="46"/>
        <v>463392579</v>
      </c>
      <c r="AP170">
        <f t="shared" si="47"/>
        <v>1135389205125</v>
      </c>
      <c r="AQ170">
        <f t="shared" si="48"/>
        <v>1234586864004</v>
      </c>
      <c r="AR170">
        <f t="shared" si="49"/>
        <v>1366709869440</v>
      </c>
      <c r="AS170" s="22">
        <f t="shared" si="50"/>
        <v>3.7997687097307125E-4</v>
      </c>
      <c r="AT170" s="28">
        <f t="shared" si="39"/>
        <v>3.7534222379228117E-4</v>
      </c>
      <c r="AU170" s="29">
        <f t="shared" si="51"/>
        <v>0.98780281765855549</v>
      </c>
      <c r="AV170">
        <f t="shared" si="40"/>
        <v>3.7997687097307125E-4</v>
      </c>
      <c r="AW170">
        <f t="shared" si="52"/>
        <v>3.7534222379228117E-4</v>
      </c>
      <c r="AX170">
        <f t="shared" si="53"/>
        <v>3.7076410624824343E-4</v>
      </c>
      <c r="AY170" s="40">
        <f t="shared" si="54"/>
        <v>463392578.99999994</v>
      </c>
      <c r="AZ170" s="41">
        <f t="shared" si="55"/>
        <v>506726963.24357504</v>
      </c>
    </row>
    <row r="171" spans="3:52" x14ac:dyDescent="0.25">
      <c r="C171" t="s">
        <v>165</v>
      </c>
      <c r="D171">
        <v>0.5</v>
      </c>
      <c r="E171">
        <v>0.5</v>
      </c>
      <c r="H171" t="s">
        <v>165</v>
      </c>
      <c r="I171" s="2">
        <v>1018</v>
      </c>
      <c r="J171">
        <v>999</v>
      </c>
      <c r="K171" s="2">
        <v>1083</v>
      </c>
      <c r="L171" s="2">
        <v>1023</v>
      </c>
      <c r="M171" s="2">
        <v>1072</v>
      </c>
      <c r="O171" t="s">
        <v>165</v>
      </c>
      <c r="P171" s="2">
        <v>2086</v>
      </c>
      <c r="Q171" s="2">
        <v>2140</v>
      </c>
      <c r="R171" s="2">
        <v>2163</v>
      </c>
      <c r="S171" s="2">
        <v>2212</v>
      </c>
      <c r="T171" s="2">
        <v>2269</v>
      </c>
      <c r="Y171" t="s">
        <v>165</v>
      </c>
      <c r="Z171" s="2">
        <v>12586827</v>
      </c>
      <c r="AA171" s="2">
        <v>12950564</v>
      </c>
      <c r="AB171" s="2">
        <v>13330737</v>
      </c>
      <c r="AC171" s="2">
        <v>13726021</v>
      </c>
      <c r="AD171" s="2">
        <v>14133280</v>
      </c>
      <c r="AG171" t="str">
        <f t="shared" si="41"/>
        <v>Senegal</v>
      </c>
      <c r="AH171">
        <f t="shared" si="42"/>
        <v>6475282</v>
      </c>
      <c r="AI171">
        <f t="shared" si="43"/>
        <v>28834384131</v>
      </c>
      <c r="AJ171" s="2">
        <f t="shared" si="44"/>
        <v>13330737</v>
      </c>
      <c r="AM171" t="str">
        <f t="shared" si="38"/>
        <v>Senegal</v>
      </c>
      <c r="AN171" s="22">
        <f t="shared" si="45"/>
        <v>6293413.5</v>
      </c>
      <c r="AO171" s="23">
        <f t="shared" si="46"/>
        <v>6475282</v>
      </c>
      <c r="AP171">
        <f t="shared" si="47"/>
        <v>26256121122</v>
      </c>
      <c r="AQ171">
        <f t="shared" si="48"/>
        <v>27714206960</v>
      </c>
      <c r="AR171">
        <f t="shared" si="49"/>
        <v>28834384131</v>
      </c>
      <c r="AS171" s="22">
        <f t="shared" si="50"/>
        <v>2.3969319271332693E-4</v>
      </c>
      <c r="AT171" s="28">
        <f t="shared" si="39"/>
        <v>2.3364485981308412E-4</v>
      </c>
      <c r="AU171" s="29">
        <f t="shared" si="51"/>
        <v>0.97476635514018706</v>
      </c>
      <c r="AV171">
        <f t="shared" si="40"/>
        <v>2.3969319271332693E-4</v>
      </c>
      <c r="AW171">
        <f t="shared" si="52"/>
        <v>2.3364485981308412E-4</v>
      </c>
      <c r="AX171">
        <f t="shared" si="53"/>
        <v>2.2774914839723999E-4</v>
      </c>
      <c r="AY171" s="40">
        <f t="shared" si="54"/>
        <v>6475282</v>
      </c>
      <c r="AZ171" s="41">
        <f t="shared" si="55"/>
        <v>6567006.430394141</v>
      </c>
    </row>
    <row r="172" spans="3:52" x14ac:dyDescent="0.25">
      <c r="C172" t="s">
        <v>166</v>
      </c>
      <c r="D172">
        <v>6.3</v>
      </c>
      <c r="E172">
        <v>6.3</v>
      </c>
      <c r="H172" t="s">
        <v>166</v>
      </c>
      <c r="I172" s="2">
        <v>5498</v>
      </c>
      <c r="J172" s="2">
        <v>5073</v>
      </c>
      <c r="K172" s="2">
        <v>6048</v>
      </c>
      <c r="L172" s="2">
        <v>5294</v>
      </c>
      <c r="M172" s="2">
        <v>5935</v>
      </c>
      <c r="O172" t="s">
        <v>166</v>
      </c>
      <c r="P172" s="2">
        <v>11192</v>
      </c>
      <c r="Q172" s="2">
        <v>11093</v>
      </c>
      <c r="R172" s="2">
        <v>11900</v>
      </c>
      <c r="S172" s="2">
        <v>11801</v>
      </c>
      <c r="T172" s="2">
        <v>12374</v>
      </c>
      <c r="Y172" t="s">
        <v>166</v>
      </c>
      <c r="Z172" s="2">
        <v>7320807</v>
      </c>
      <c r="AA172" s="2">
        <v>7291436</v>
      </c>
      <c r="AB172" s="2">
        <v>7234099</v>
      </c>
      <c r="AC172" s="2">
        <v>7199077</v>
      </c>
      <c r="AD172" s="2">
        <v>7163976</v>
      </c>
      <c r="AG172" t="str">
        <f t="shared" si="41"/>
        <v>Serbia</v>
      </c>
      <c r="AH172">
        <f t="shared" si="42"/>
        <v>45936046.799999997</v>
      </c>
      <c r="AI172">
        <f t="shared" si="43"/>
        <v>86085778100</v>
      </c>
      <c r="AJ172" s="2">
        <f t="shared" si="44"/>
        <v>7234099</v>
      </c>
      <c r="AM172" t="str">
        <f t="shared" si="38"/>
        <v>Serbia</v>
      </c>
      <c r="AN172" s="22">
        <f t="shared" si="45"/>
        <v>46121084.100000001</v>
      </c>
      <c r="AO172" s="23">
        <f t="shared" si="46"/>
        <v>45936046.799999997</v>
      </c>
      <c r="AP172">
        <f t="shared" si="47"/>
        <v>81934471944</v>
      </c>
      <c r="AQ172">
        <f t="shared" si="48"/>
        <v>80883899548</v>
      </c>
      <c r="AR172">
        <f t="shared" si="49"/>
        <v>86085778100</v>
      </c>
      <c r="AS172" s="22">
        <f t="shared" si="50"/>
        <v>5.6290207290922087E-4</v>
      </c>
      <c r="AT172" s="28">
        <f t="shared" si="39"/>
        <v>5.6792571892184257E-4</v>
      </c>
      <c r="AU172" s="29">
        <f t="shared" si="51"/>
        <v>1.0089245470116288</v>
      </c>
      <c r="AV172">
        <f t="shared" si="40"/>
        <v>5.6290207290922087E-4</v>
      </c>
      <c r="AW172">
        <f t="shared" si="52"/>
        <v>5.6792571892184257E-4</v>
      </c>
      <c r="AX172">
        <f t="shared" si="53"/>
        <v>5.7299419869947361E-4</v>
      </c>
      <c r="AY172" s="40">
        <f t="shared" si="54"/>
        <v>45936046.799999997</v>
      </c>
      <c r="AZ172" s="41">
        <f t="shared" si="55"/>
        <v>49326651.441830195</v>
      </c>
    </row>
    <row r="173" spans="3:52" x14ac:dyDescent="0.25">
      <c r="C173" t="s">
        <v>167</v>
      </c>
      <c r="D173">
        <v>8.6999999999999993</v>
      </c>
      <c r="E173">
        <v>7.8</v>
      </c>
      <c r="H173" t="s">
        <v>167</v>
      </c>
      <c r="I173" s="2">
        <v>9707</v>
      </c>
      <c r="J173" s="2">
        <v>10843</v>
      </c>
      <c r="K173" s="2">
        <v>12118</v>
      </c>
      <c r="L173" s="2">
        <v>11689</v>
      </c>
      <c r="M173" s="2">
        <v>14220</v>
      </c>
      <c r="O173" t="s">
        <v>167</v>
      </c>
      <c r="P173" s="2">
        <v>19621</v>
      </c>
      <c r="Q173" s="2">
        <v>20401</v>
      </c>
      <c r="R173" s="2">
        <v>22425</v>
      </c>
      <c r="S173" s="2">
        <v>23249</v>
      </c>
      <c r="T173" s="2">
        <v>24189</v>
      </c>
      <c r="Y173" t="s">
        <v>167</v>
      </c>
      <c r="Z173" s="2">
        <v>87298</v>
      </c>
      <c r="AA173" s="2">
        <v>89770</v>
      </c>
      <c r="AB173" s="2">
        <v>87441</v>
      </c>
      <c r="AC173" s="2">
        <v>88303</v>
      </c>
      <c r="AD173" s="2">
        <v>89173</v>
      </c>
      <c r="AG173" t="str">
        <f t="shared" si="41"/>
        <v>Seychelles</v>
      </c>
      <c r="AH173">
        <f t="shared" si="42"/>
        <v>700206</v>
      </c>
      <c r="AI173">
        <f t="shared" si="43"/>
        <v>1960864425</v>
      </c>
      <c r="AJ173" s="2">
        <f t="shared" si="44"/>
        <v>87441</v>
      </c>
      <c r="AM173" t="str">
        <f t="shared" si="38"/>
        <v>Seychelles</v>
      </c>
      <c r="AN173" s="22">
        <f t="shared" si="45"/>
        <v>759492.6</v>
      </c>
      <c r="AO173" s="23">
        <f t="shared" si="46"/>
        <v>700206</v>
      </c>
      <c r="AP173">
        <f t="shared" si="47"/>
        <v>1712874058</v>
      </c>
      <c r="AQ173">
        <f t="shared" si="48"/>
        <v>1831397770</v>
      </c>
      <c r="AR173">
        <f t="shared" si="49"/>
        <v>1960864425</v>
      </c>
      <c r="AS173" s="22">
        <f t="shared" si="50"/>
        <v>4.434024769379746E-4</v>
      </c>
      <c r="AT173" s="28">
        <f t="shared" si="39"/>
        <v>3.8233419930395568E-4</v>
      </c>
      <c r="AU173" s="29">
        <f t="shared" si="51"/>
        <v>0.86227348557964534</v>
      </c>
      <c r="AV173">
        <f t="shared" si="40"/>
        <v>4.434024769379746E-4</v>
      </c>
      <c r="AW173">
        <f t="shared" si="52"/>
        <v>3.8233419930395568E-4</v>
      </c>
      <c r="AX173">
        <f t="shared" si="53"/>
        <v>3.2967664269012469E-4</v>
      </c>
      <c r="AY173" s="40">
        <f t="shared" si="54"/>
        <v>700206</v>
      </c>
      <c r="AZ173" s="41">
        <f t="shared" si="55"/>
        <v>646451.20040450175</v>
      </c>
    </row>
    <row r="174" spans="3:52" x14ac:dyDescent="0.25">
      <c r="C174" t="s">
        <v>168</v>
      </c>
      <c r="D174">
        <v>0.1</v>
      </c>
      <c r="E174">
        <v>0.1</v>
      </c>
      <c r="H174" t="s">
        <v>168</v>
      </c>
      <c r="I174">
        <v>435</v>
      </c>
      <c r="J174">
        <v>448</v>
      </c>
      <c r="K174">
        <v>500</v>
      </c>
      <c r="L174">
        <v>633</v>
      </c>
      <c r="M174">
        <v>809</v>
      </c>
      <c r="O174" t="s">
        <v>168</v>
      </c>
      <c r="P174" s="2">
        <v>1262</v>
      </c>
      <c r="Q174" s="2">
        <v>1320</v>
      </c>
      <c r="R174" s="2">
        <v>1400</v>
      </c>
      <c r="S174" s="2">
        <v>1610</v>
      </c>
      <c r="T174" s="2">
        <v>1927</v>
      </c>
      <c r="Y174" t="s">
        <v>168</v>
      </c>
      <c r="Z174" s="2">
        <v>5641182</v>
      </c>
      <c r="AA174" s="2">
        <v>5751976</v>
      </c>
      <c r="AB174" s="2">
        <v>5865491</v>
      </c>
      <c r="AC174" s="2">
        <v>5978727</v>
      </c>
      <c r="AD174" s="2">
        <v>6092075</v>
      </c>
      <c r="AG174" t="str">
        <f t="shared" si="41"/>
        <v>Sierra Leone</v>
      </c>
      <c r="AH174">
        <f t="shared" si="42"/>
        <v>575197.6</v>
      </c>
      <c r="AI174">
        <f t="shared" si="43"/>
        <v>8211687400</v>
      </c>
      <c r="AJ174" s="2">
        <f t="shared" si="44"/>
        <v>5865491</v>
      </c>
      <c r="AM174" t="str">
        <f t="shared" si="38"/>
        <v>Sierra Leone</v>
      </c>
      <c r="AN174" s="22">
        <f t="shared" si="45"/>
        <v>564118.20000000007</v>
      </c>
      <c r="AO174" s="23">
        <f t="shared" si="46"/>
        <v>575197.6</v>
      </c>
      <c r="AP174">
        <f t="shared" si="47"/>
        <v>7119171684</v>
      </c>
      <c r="AQ174">
        <f t="shared" si="48"/>
        <v>7592608320</v>
      </c>
      <c r="AR174">
        <f t="shared" si="49"/>
        <v>8211687400</v>
      </c>
      <c r="AS174" s="22">
        <f t="shared" si="50"/>
        <v>7.9239302694136308E-5</v>
      </c>
      <c r="AT174" s="28">
        <f t="shared" si="39"/>
        <v>7.5757575757575758E-5</v>
      </c>
      <c r="AU174" s="29">
        <f t="shared" si="51"/>
        <v>0.95606060606060583</v>
      </c>
      <c r="AV174">
        <f t="shared" si="40"/>
        <v>7.9239302694136308E-5</v>
      </c>
      <c r="AW174">
        <f t="shared" si="52"/>
        <v>7.5757575757575758E-5</v>
      </c>
      <c r="AX174">
        <f t="shared" si="53"/>
        <v>7.2428833792470145E-5</v>
      </c>
      <c r="AY174" s="40">
        <f t="shared" si="54"/>
        <v>575197.6</v>
      </c>
      <c r="AZ174" s="41">
        <f t="shared" si="55"/>
        <v>594762.94185032125</v>
      </c>
    </row>
    <row r="175" spans="3:52" x14ac:dyDescent="0.25">
      <c r="C175" t="s">
        <v>169</v>
      </c>
      <c r="D175">
        <v>5</v>
      </c>
      <c r="E175">
        <v>2.7</v>
      </c>
      <c r="H175" t="s">
        <v>169</v>
      </c>
      <c r="I175" s="2">
        <v>38577</v>
      </c>
      <c r="J175" s="2">
        <v>46570</v>
      </c>
      <c r="K175" s="2">
        <v>52871</v>
      </c>
      <c r="L175" s="2">
        <v>54007</v>
      </c>
      <c r="M175" s="2">
        <v>55182</v>
      </c>
      <c r="O175" t="s">
        <v>169</v>
      </c>
      <c r="P175" s="2">
        <v>61466</v>
      </c>
      <c r="Q175" s="2">
        <v>70433</v>
      </c>
      <c r="R175" s="2">
        <v>74594</v>
      </c>
      <c r="S175" s="2">
        <v>75914</v>
      </c>
      <c r="T175" s="2">
        <v>78744</v>
      </c>
      <c r="Y175" t="s">
        <v>169</v>
      </c>
      <c r="Z175" s="2">
        <v>4987600</v>
      </c>
      <c r="AA175" s="2">
        <v>5076700</v>
      </c>
      <c r="AB175" s="2">
        <v>5183700</v>
      </c>
      <c r="AC175" s="2">
        <v>5312400</v>
      </c>
      <c r="AD175" s="2">
        <v>5399200</v>
      </c>
      <c r="AG175" t="str">
        <f t="shared" si="41"/>
        <v>Singapore</v>
      </c>
      <c r="AH175">
        <f t="shared" si="42"/>
        <v>13707090</v>
      </c>
      <c r="AI175">
        <f t="shared" si="43"/>
        <v>386672917800</v>
      </c>
      <c r="AJ175" s="2">
        <f t="shared" si="44"/>
        <v>5183700</v>
      </c>
      <c r="AM175" t="str">
        <f t="shared" si="38"/>
        <v>Singapore</v>
      </c>
      <c r="AN175" s="22">
        <f t="shared" si="45"/>
        <v>24938000</v>
      </c>
      <c r="AO175" s="23">
        <f t="shared" si="46"/>
        <v>13707090</v>
      </c>
      <c r="AP175">
        <f t="shared" si="47"/>
        <v>306567821600</v>
      </c>
      <c r="AQ175">
        <f t="shared" si="48"/>
        <v>357567211100</v>
      </c>
      <c r="AR175">
        <f t="shared" si="49"/>
        <v>386672917800</v>
      </c>
      <c r="AS175" s="22">
        <f t="shared" si="50"/>
        <v>8.1345784661438839E-5</v>
      </c>
      <c r="AT175" s="28">
        <f t="shared" si="39"/>
        <v>3.8334303522496554E-5</v>
      </c>
      <c r="AU175" s="29">
        <f t="shared" si="51"/>
        <v>0.4712512600627547</v>
      </c>
      <c r="AV175">
        <f t="shared" si="40"/>
        <v>8.1345784661438839E-5</v>
      </c>
      <c r="AW175">
        <f t="shared" si="52"/>
        <v>3.8334303522496554E-5</v>
      </c>
      <c r="AX175">
        <f t="shared" si="53"/>
        <v>1.8065088838604598E-5</v>
      </c>
      <c r="AY175" s="40">
        <f t="shared" si="54"/>
        <v>13707089.999999998</v>
      </c>
      <c r="AZ175" s="41">
        <f t="shared" si="55"/>
        <v>6985280.6115394533</v>
      </c>
    </row>
    <row r="176" spans="3:52" x14ac:dyDescent="0.25">
      <c r="C176" t="s">
        <v>170</v>
      </c>
      <c r="H176" t="s">
        <v>170</v>
      </c>
      <c r="O176" t="s">
        <v>170</v>
      </c>
      <c r="Y176" t="s">
        <v>170</v>
      </c>
      <c r="Z176" s="2">
        <v>39133</v>
      </c>
      <c r="AA176" s="2">
        <v>37850</v>
      </c>
      <c r="AB176" s="2">
        <v>38486</v>
      </c>
      <c r="AC176" s="2">
        <v>39088</v>
      </c>
      <c r="AD176" s="2">
        <v>39689</v>
      </c>
      <c r="AG176" t="str">
        <f t="shared" si="41"/>
        <v>Sint Maarten (Dutch part)</v>
      </c>
      <c r="AH176">
        <f t="shared" si="42"/>
        <v>0</v>
      </c>
      <c r="AI176">
        <f t="shared" si="43"/>
        <v>0</v>
      </c>
      <c r="AJ176" s="2">
        <f t="shared" si="44"/>
        <v>38486</v>
      </c>
      <c r="AM176" t="str">
        <f t="shared" si="38"/>
        <v>Sint Maarten (Dutch part)</v>
      </c>
      <c r="AN176" s="22">
        <f t="shared" si="45"/>
        <v>0</v>
      </c>
      <c r="AO176" s="23">
        <f t="shared" si="46"/>
        <v>0</v>
      </c>
      <c r="AP176">
        <f t="shared" si="47"/>
        <v>0</v>
      </c>
      <c r="AQ176">
        <f t="shared" si="48"/>
        <v>0</v>
      </c>
      <c r="AR176">
        <f t="shared" si="49"/>
        <v>0</v>
      </c>
      <c r="AS176" s="22" t="e">
        <f t="shared" si="50"/>
        <v>#DIV/0!</v>
      </c>
      <c r="AT176" s="28" t="e">
        <f t="shared" si="39"/>
        <v>#DIV/0!</v>
      </c>
      <c r="AU176" s="29" t="e">
        <f t="shared" si="51"/>
        <v>#DIV/0!</v>
      </c>
      <c r="AV176" t="e">
        <f t="shared" si="40"/>
        <v>#DIV/0!</v>
      </c>
      <c r="AW176" t="e">
        <f t="shared" si="52"/>
        <v>#DIV/0!</v>
      </c>
      <c r="AX176" t="e">
        <f t="shared" si="53"/>
        <v>#DIV/0!</v>
      </c>
      <c r="AY176" s="40" t="e">
        <f t="shared" si="54"/>
        <v>#DIV/0!</v>
      </c>
      <c r="AZ176" s="41" t="e">
        <f t="shared" si="55"/>
        <v>#DIV/0!</v>
      </c>
    </row>
    <row r="177" spans="3:52" x14ac:dyDescent="0.25">
      <c r="C177" t="s">
        <v>171</v>
      </c>
      <c r="D177">
        <v>6.3</v>
      </c>
      <c r="E177">
        <v>6.7</v>
      </c>
      <c r="H177" t="s">
        <v>171</v>
      </c>
      <c r="I177" s="2">
        <v>16196</v>
      </c>
      <c r="J177" s="2">
        <v>16151</v>
      </c>
      <c r="K177" s="2">
        <v>17760</v>
      </c>
      <c r="L177" s="2">
        <v>16893</v>
      </c>
      <c r="O177" t="s">
        <v>171</v>
      </c>
      <c r="P177" s="2">
        <v>22894</v>
      </c>
      <c r="Q177" s="2">
        <v>23904</v>
      </c>
      <c r="R177" s="2">
        <v>25128</v>
      </c>
      <c r="S177" s="2">
        <v>25333</v>
      </c>
      <c r="Y177" t="s">
        <v>171</v>
      </c>
      <c r="Z177" s="2">
        <v>5386406</v>
      </c>
      <c r="AA177" s="2">
        <v>5391428</v>
      </c>
      <c r="AB177" s="2">
        <v>5398384</v>
      </c>
      <c r="AC177" s="2">
        <v>5407579</v>
      </c>
      <c r="AD177" s="2">
        <v>5414095</v>
      </c>
      <c r="AG177" t="str">
        <f t="shared" si="41"/>
        <v>Slovak Republic</v>
      </c>
      <c r="AH177">
        <f t="shared" si="42"/>
        <v>36122567.600000001</v>
      </c>
      <c r="AI177">
        <f t="shared" si="43"/>
        <v>135650593152</v>
      </c>
      <c r="AJ177" s="2">
        <f t="shared" si="44"/>
        <v>5398384</v>
      </c>
      <c r="AM177" t="str">
        <f t="shared" si="38"/>
        <v>Slovak Republic</v>
      </c>
      <c r="AN177" s="22">
        <f t="shared" si="45"/>
        <v>33934357.799999997</v>
      </c>
      <c r="AO177" s="23">
        <f t="shared" si="46"/>
        <v>36122567.600000001</v>
      </c>
      <c r="AP177">
        <f t="shared" si="47"/>
        <v>123316378964</v>
      </c>
      <c r="AQ177">
        <f t="shared" si="48"/>
        <v>128876694912</v>
      </c>
      <c r="AR177">
        <f t="shared" si="49"/>
        <v>135650593152</v>
      </c>
      <c r="AS177" s="22">
        <f t="shared" si="50"/>
        <v>2.7518127020179957E-4</v>
      </c>
      <c r="AT177" s="28">
        <f t="shared" si="39"/>
        <v>2.8028781793842039E-4</v>
      </c>
      <c r="AU177" s="29">
        <f t="shared" si="51"/>
        <v>1.0185570323622535</v>
      </c>
      <c r="AV177">
        <f t="shared" si="40"/>
        <v>2.7518127020179957E-4</v>
      </c>
      <c r="AW177">
        <f t="shared" si="52"/>
        <v>2.8028781793842039E-4</v>
      </c>
      <c r="AX177">
        <f t="shared" si="53"/>
        <v>2.8548912804664907E-4</v>
      </c>
      <c r="AY177" s="40">
        <f t="shared" si="54"/>
        <v>36122567.600000001</v>
      </c>
      <c r="AZ177" s="41">
        <f t="shared" si="55"/>
        <v>38726769.557975225</v>
      </c>
    </row>
    <row r="178" spans="3:52" x14ac:dyDescent="0.25">
      <c r="C178" t="s">
        <v>172</v>
      </c>
      <c r="D178">
        <v>7.5</v>
      </c>
      <c r="E178">
        <v>7.5</v>
      </c>
      <c r="H178" t="s">
        <v>172</v>
      </c>
      <c r="I178" s="2">
        <v>24051</v>
      </c>
      <c r="J178" s="2">
        <v>22898</v>
      </c>
      <c r="K178" s="2">
        <v>24478</v>
      </c>
      <c r="L178" s="2">
        <v>22059</v>
      </c>
      <c r="O178" t="s">
        <v>172</v>
      </c>
      <c r="P178" s="2">
        <v>26965</v>
      </c>
      <c r="Q178" s="2">
        <v>26955</v>
      </c>
      <c r="R178" s="2">
        <v>28156</v>
      </c>
      <c r="S178" s="2">
        <v>27915</v>
      </c>
      <c r="Y178" t="s">
        <v>172</v>
      </c>
      <c r="Z178" s="2">
        <v>2039669</v>
      </c>
      <c r="AA178" s="2">
        <v>2048583</v>
      </c>
      <c r="AB178" s="2">
        <v>2052843</v>
      </c>
      <c r="AC178" s="2">
        <v>2057159</v>
      </c>
      <c r="AD178" s="2">
        <v>2060484</v>
      </c>
      <c r="AG178" t="str">
        <f t="shared" si="41"/>
        <v>Slovenia</v>
      </c>
      <c r="AH178">
        <f t="shared" si="42"/>
        <v>15364372.5</v>
      </c>
      <c r="AI178">
        <f t="shared" si="43"/>
        <v>57799847508</v>
      </c>
      <c r="AJ178" s="2">
        <f t="shared" si="44"/>
        <v>2052843</v>
      </c>
      <c r="AM178" t="str">
        <f t="shared" si="38"/>
        <v>Slovenia</v>
      </c>
      <c r="AN178" s="22">
        <f t="shared" si="45"/>
        <v>15297517.5</v>
      </c>
      <c r="AO178" s="23">
        <f t="shared" si="46"/>
        <v>15364372.5</v>
      </c>
      <c r="AP178">
        <f t="shared" si="47"/>
        <v>54999674585</v>
      </c>
      <c r="AQ178">
        <f t="shared" si="48"/>
        <v>55219554765</v>
      </c>
      <c r="AR178">
        <f t="shared" si="49"/>
        <v>57799847508</v>
      </c>
      <c r="AS178" s="22">
        <f t="shared" si="50"/>
        <v>2.7813832746152419E-4</v>
      </c>
      <c r="AT178" s="28">
        <f t="shared" si="39"/>
        <v>2.7824151363383418E-4</v>
      </c>
      <c r="AU178" s="29">
        <f t="shared" si="51"/>
        <v>1.0003709886848451</v>
      </c>
      <c r="AV178">
        <f t="shared" si="40"/>
        <v>2.7813832746152419E-4</v>
      </c>
      <c r="AW178">
        <f t="shared" si="52"/>
        <v>2.7824151363383418E-4</v>
      </c>
      <c r="AX178">
        <f t="shared" si="53"/>
        <v>2.7834473808704648E-4</v>
      </c>
      <c r="AY178" s="40">
        <f t="shared" si="54"/>
        <v>15364372.5</v>
      </c>
      <c r="AZ178" s="41">
        <f t="shared" si="55"/>
        <v>16088283.416085485</v>
      </c>
    </row>
    <row r="179" spans="3:52" x14ac:dyDescent="0.25">
      <c r="C179" t="s">
        <v>173</v>
      </c>
      <c r="D179">
        <v>0.4</v>
      </c>
      <c r="E179">
        <v>0.4</v>
      </c>
      <c r="H179" t="s">
        <v>173</v>
      </c>
      <c r="I179" s="2">
        <v>1161</v>
      </c>
      <c r="J179" s="2">
        <v>1295</v>
      </c>
      <c r="K179" s="2">
        <v>1614</v>
      </c>
      <c r="L179" s="2">
        <v>1819</v>
      </c>
      <c r="M179" s="2">
        <v>1954</v>
      </c>
      <c r="O179" t="s">
        <v>173</v>
      </c>
      <c r="P179" s="2">
        <v>1641</v>
      </c>
      <c r="Q179" s="2">
        <v>1752</v>
      </c>
      <c r="R179" s="2">
        <v>1935</v>
      </c>
      <c r="S179" s="2">
        <v>2021</v>
      </c>
      <c r="T179" s="2">
        <v>2068</v>
      </c>
      <c r="Y179" t="s">
        <v>173</v>
      </c>
      <c r="Z179" s="2">
        <v>514964</v>
      </c>
      <c r="AA179" s="2">
        <v>526447</v>
      </c>
      <c r="AB179" s="2">
        <v>537997</v>
      </c>
      <c r="AC179" s="2">
        <v>549598</v>
      </c>
      <c r="AD179" s="2">
        <v>561231</v>
      </c>
      <c r="AG179" t="str">
        <f t="shared" si="41"/>
        <v>Solomon Islands</v>
      </c>
      <c r="AH179">
        <f t="shared" si="42"/>
        <v>210578.80000000002</v>
      </c>
      <c r="AI179">
        <f t="shared" si="43"/>
        <v>1041024195</v>
      </c>
      <c r="AJ179" s="2">
        <f t="shared" si="44"/>
        <v>537997</v>
      </c>
      <c r="AM179" t="str">
        <f t="shared" si="38"/>
        <v>Solomon Islands</v>
      </c>
      <c r="AN179" s="22">
        <f t="shared" si="45"/>
        <v>205985.6</v>
      </c>
      <c r="AO179" s="23">
        <f t="shared" si="46"/>
        <v>210578.80000000002</v>
      </c>
      <c r="AP179">
        <f t="shared" si="47"/>
        <v>845055924</v>
      </c>
      <c r="AQ179">
        <f t="shared" si="48"/>
        <v>922335144</v>
      </c>
      <c r="AR179">
        <f t="shared" si="49"/>
        <v>1041024195</v>
      </c>
      <c r="AS179" s="22">
        <f t="shared" si="50"/>
        <v>2.4375380865326022E-4</v>
      </c>
      <c r="AT179" s="28">
        <f t="shared" si="39"/>
        <v>2.2831050228310504E-4</v>
      </c>
      <c r="AU179" s="29">
        <f t="shared" si="51"/>
        <v>0.93664383561643838</v>
      </c>
      <c r="AV179">
        <f t="shared" si="40"/>
        <v>2.4375380865326022E-4</v>
      </c>
      <c r="AW179">
        <f t="shared" si="52"/>
        <v>2.2831050228310504E-4</v>
      </c>
      <c r="AX179">
        <f t="shared" si="53"/>
        <v>2.1384562456996313E-4</v>
      </c>
      <c r="AY179" s="40">
        <f t="shared" si="54"/>
        <v>210578.80000000002</v>
      </c>
      <c r="AZ179" s="41">
        <f t="shared" si="55"/>
        <v>222618.46917221809</v>
      </c>
    </row>
    <row r="180" spans="3:52" x14ac:dyDescent="0.25">
      <c r="C180" t="s">
        <v>174</v>
      </c>
      <c r="D180">
        <v>0.1</v>
      </c>
      <c r="E180">
        <v>0.1</v>
      </c>
      <c r="H180" t="s">
        <v>174</v>
      </c>
      <c r="O180" t="s">
        <v>174</v>
      </c>
      <c r="Y180" t="s">
        <v>174</v>
      </c>
      <c r="Z180" s="2">
        <v>9380854</v>
      </c>
      <c r="AA180" s="2">
        <v>9636173</v>
      </c>
      <c r="AB180" s="2">
        <v>9907903</v>
      </c>
      <c r="AC180" s="2">
        <v>10195134</v>
      </c>
      <c r="AD180" s="2">
        <v>10495583</v>
      </c>
      <c r="AG180" t="str">
        <f t="shared" si="41"/>
        <v>Somalia</v>
      </c>
      <c r="AH180">
        <f t="shared" si="42"/>
        <v>963617.3</v>
      </c>
      <c r="AI180">
        <f t="shared" si="43"/>
        <v>0</v>
      </c>
      <c r="AJ180" s="2">
        <f t="shared" si="44"/>
        <v>9907903</v>
      </c>
      <c r="AM180" t="str">
        <f t="shared" si="38"/>
        <v>Somalia</v>
      </c>
      <c r="AN180" s="22">
        <f t="shared" si="45"/>
        <v>938085.4</v>
      </c>
      <c r="AO180" s="23">
        <f t="shared" si="46"/>
        <v>963617.3</v>
      </c>
      <c r="AP180">
        <f t="shared" si="47"/>
        <v>0</v>
      </c>
      <c r="AQ180">
        <f t="shared" si="48"/>
        <v>0</v>
      </c>
      <c r="AR180">
        <f t="shared" si="49"/>
        <v>0</v>
      </c>
      <c r="AS180" s="22" t="e">
        <f t="shared" si="50"/>
        <v>#DIV/0!</v>
      </c>
      <c r="AT180" s="28" t="e">
        <f t="shared" si="39"/>
        <v>#DIV/0!</v>
      </c>
      <c r="AU180" s="29" t="e">
        <f t="shared" si="51"/>
        <v>#DIV/0!</v>
      </c>
      <c r="AV180" t="e">
        <f t="shared" si="40"/>
        <v>#DIV/0!</v>
      </c>
      <c r="AW180" t="e">
        <f t="shared" si="52"/>
        <v>#DIV/0!</v>
      </c>
      <c r="AX180" t="e">
        <f t="shared" si="53"/>
        <v>#DIV/0!</v>
      </c>
      <c r="AY180" s="40" t="e">
        <f t="shared" si="54"/>
        <v>#DIV/0!</v>
      </c>
      <c r="AZ180" s="41" t="e">
        <f t="shared" si="55"/>
        <v>#DIV/0!</v>
      </c>
    </row>
    <row r="181" spans="3:52" x14ac:dyDescent="0.25">
      <c r="C181" t="s">
        <v>175</v>
      </c>
      <c r="D181">
        <v>10</v>
      </c>
      <c r="E181">
        <v>9</v>
      </c>
      <c r="H181" t="s">
        <v>175</v>
      </c>
      <c r="I181" s="2">
        <v>5658</v>
      </c>
      <c r="J181" s="2">
        <v>7176</v>
      </c>
      <c r="K181" s="2">
        <v>7831</v>
      </c>
      <c r="L181" s="2">
        <v>7314</v>
      </c>
      <c r="M181" s="2">
        <v>6618</v>
      </c>
      <c r="O181" t="s">
        <v>175</v>
      </c>
      <c r="P181" s="2">
        <v>11093</v>
      </c>
      <c r="Q181" s="2">
        <v>11426</v>
      </c>
      <c r="R181" s="2">
        <v>11910</v>
      </c>
      <c r="S181" s="2">
        <v>12252</v>
      </c>
      <c r="T181" s="2">
        <v>12504</v>
      </c>
      <c r="Y181" t="s">
        <v>175</v>
      </c>
      <c r="Z181" s="2">
        <v>50222996</v>
      </c>
      <c r="AA181" s="2">
        <v>50895698</v>
      </c>
      <c r="AB181" s="2">
        <v>51579599</v>
      </c>
      <c r="AC181" s="2">
        <v>52274945</v>
      </c>
      <c r="AD181" s="2">
        <v>52981991</v>
      </c>
      <c r="AG181" t="str">
        <f t="shared" si="41"/>
        <v>South Africa</v>
      </c>
      <c r="AH181">
        <f t="shared" si="42"/>
        <v>458061282</v>
      </c>
      <c r="AI181">
        <f t="shared" si="43"/>
        <v>614313024090</v>
      </c>
      <c r="AJ181" s="2">
        <f t="shared" si="44"/>
        <v>51579599</v>
      </c>
      <c r="AM181" t="str">
        <f t="shared" si="38"/>
        <v>South Africa</v>
      </c>
      <c r="AN181" s="22">
        <f t="shared" si="45"/>
        <v>502229960</v>
      </c>
      <c r="AO181" s="23">
        <f t="shared" si="46"/>
        <v>458061282</v>
      </c>
      <c r="AP181">
        <f t="shared" si="47"/>
        <v>557123694628</v>
      </c>
      <c r="AQ181">
        <f t="shared" si="48"/>
        <v>581534245348</v>
      </c>
      <c r="AR181">
        <f t="shared" si="49"/>
        <v>614313024090</v>
      </c>
      <c r="AS181" s="22">
        <f t="shared" si="50"/>
        <v>9.014693951140359E-4</v>
      </c>
      <c r="AT181" s="28">
        <f t="shared" si="39"/>
        <v>7.8767722737615965E-4</v>
      </c>
      <c r="AU181" s="29">
        <f t="shared" si="51"/>
        <v>0.87377034832837386</v>
      </c>
      <c r="AV181">
        <f t="shared" si="40"/>
        <v>9.014693951140359E-4</v>
      </c>
      <c r="AW181">
        <f t="shared" si="52"/>
        <v>7.8767722737615965E-4</v>
      </c>
      <c r="AX181">
        <f t="shared" si="53"/>
        <v>6.8824900533479472E-4</v>
      </c>
      <c r="AY181" s="40">
        <f t="shared" si="54"/>
        <v>458061282</v>
      </c>
      <c r="AZ181" s="41">
        <f t="shared" si="55"/>
        <v>422800327.79415226</v>
      </c>
    </row>
    <row r="182" spans="3:52" x14ac:dyDescent="0.25">
      <c r="C182" t="s">
        <v>176</v>
      </c>
      <c r="H182" t="s">
        <v>176</v>
      </c>
      <c r="I182" s="2">
        <v>1397</v>
      </c>
      <c r="J182" s="2">
        <v>1644</v>
      </c>
      <c r="K182" s="2">
        <v>2002</v>
      </c>
      <c r="L182">
        <v>974</v>
      </c>
      <c r="M182" s="2">
        <v>1221</v>
      </c>
      <c r="O182" t="s">
        <v>176</v>
      </c>
      <c r="P182" s="2">
        <v>3861</v>
      </c>
      <c r="Q182" s="2">
        <v>3860</v>
      </c>
      <c r="R182" s="2">
        <v>3868</v>
      </c>
      <c r="S182" s="2">
        <v>1923</v>
      </c>
      <c r="T182" s="2">
        <v>2330</v>
      </c>
      <c r="Y182" t="s">
        <v>176</v>
      </c>
      <c r="Z182" s="2">
        <v>9520571</v>
      </c>
      <c r="AA182" s="2">
        <v>9940929</v>
      </c>
      <c r="AB182" s="2">
        <v>10381110</v>
      </c>
      <c r="AC182" s="2">
        <v>10837527</v>
      </c>
      <c r="AD182" s="2">
        <v>11296173</v>
      </c>
      <c r="AG182" t="str">
        <f t="shared" si="41"/>
        <v>South Sudan</v>
      </c>
      <c r="AH182">
        <f t="shared" si="42"/>
        <v>0</v>
      </c>
      <c r="AI182">
        <f t="shared" si="43"/>
        <v>40154133480</v>
      </c>
      <c r="AJ182" s="2">
        <f t="shared" si="44"/>
        <v>10381110</v>
      </c>
      <c r="AM182" t="str">
        <f t="shared" si="38"/>
        <v>South Sudan</v>
      </c>
      <c r="AN182" s="22">
        <f t="shared" si="45"/>
        <v>0</v>
      </c>
      <c r="AO182" s="23">
        <f t="shared" si="46"/>
        <v>0</v>
      </c>
      <c r="AP182">
        <f t="shared" si="47"/>
        <v>36758924631</v>
      </c>
      <c r="AQ182">
        <f t="shared" si="48"/>
        <v>38371985940</v>
      </c>
      <c r="AR182">
        <f t="shared" si="49"/>
        <v>40154133480</v>
      </c>
      <c r="AS182" s="22">
        <f t="shared" si="50"/>
        <v>0</v>
      </c>
      <c r="AT182" s="28">
        <f t="shared" si="39"/>
        <v>0</v>
      </c>
      <c r="AU182" s="29" t="e">
        <f t="shared" si="51"/>
        <v>#DIV/0!</v>
      </c>
      <c r="AV182">
        <f t="shared" si="40"/>
        <v>0</v>
      </c>
      <c r="AW182" t="e">
        <f t="shared" si="52"/>
        <v>#DIV/0!</v>
      </c>
      <c r="AX182" t="e">
        <f t="shared" si="53"/>
        <v>#DIV/0!</v>
      </c>
      <c r="AY182" s="40" t="e">
        <f t="shared" si="54"/>
        <v>#DIV/0!</v>
      </c>
      <c r="AZ182" s="41" t="e">
        <f t="shared" si="55"/>
        <v>#DIV/0!</v>
      </c>
    </row>
    <row r="183" spans="3:52" x14ac:dyDescent="0.25">
      <c r="C183" t="s">
        <v>177</v>
      </c>
      <c r="D183">
        <v>6.2</v>
      </c>
      <c r="E183">
        <v>5.8</v>
      </c>
      <c r="H183" t="s">
        <v>177</v>
      </c>
      <c r="I183" s="2">
        <v>31368</v>
      </c>
      <c r="J183" s="2">
        <v>29732</v>
      </c>
      <c r="K183" s="2">
        <v>31118</v>
      </c>
      <c r="L183" s="2">
        <v>28282</v>
      </c>
      <c r="M183" s="2">
        <v>29118</v>
      </c>
      <c r="O183" t="s">
        <v>177</v>
      </c>
      <c r="P183" s="2">
        <v>31950</v>
      </c>
      <c r="Q183" s="2">
        <v>31298</v>
      </c>
      <c r="R183" s="2">
        <v>31732</v>
      </c>
      <c r="S183" s="2">
        <v>31511</v>
      </c>
      <c r="T183" s="2">
        <v>32103</v>
      </c>
      <c r="Y183" t="s">
        <v>177</v>
      </c>
      <c r="Z183" s="2">
        <v>46362946</v>
      </c>
      <c r="AA183" s="2">
        <v>46576897</v>
      </c>
      <c r="AB183" s="2">
        <v>46742697</v>
      </c>
      <c r="AC183" s="2">
        <v>46761264</v>
      </c>
      <c r="AD183" s="2">
        <v>46647421</v>
      </c>
      <c r="AG183" t="str">
        <f t="shared" si="41"/>
        <v>Spain</v>
      </c>
      <c r="AH183">
        <f t="shared" si="42"/>
        <v>270146002.59999996</v>
      </c>
      <c r="AI183">
        <f t="shared" si="43"/>
        <v>1483239261204</v>
      </c>
      <c r="AJ183" s="2">
        <f t="shared" si="44"/>
        <v>46742697</v>
      </c>
      <c r="AM183" t="str">
        <f t="shared" si="38"/>
        <v>Spain</v>
      </c>
      <c r="AN183" s="22">
        <f t="shared" si="45"/>
        <v>287450265.19999999</v>
      </c>
      <c r="AO183" s="23">
        <f t="shared" si="46"/>
        <v>270146002.59999996</v>
      </c>
      <c r="AP183">
        <f t="shared" si="47"/>
        <v>1481296124700</v>
      </c>
      <c r="AQ183">
        <f t="shared" si="48"/>
        <v>1457763722306</v>
      </c>
      <c r="AR183">
        <f t="shared" si="49"/>
        <v>1483239261204</v>
      </c>
      <c r="AS183" s="22">
        <f t="shared" si="50"/>
        <v>1.9405320813771517E-4</v>
      </c>
      <c r="AT183" s="28">
        <f t="shared" si="39"/>
        <v>1.8531535561377722E-4</v>
      </c>
      <c r="AU183" s="29">
        <f t="shared" si="51"/>
        <v>0.95497187288067453</v>
      </c>
      <c r="AV183">
        <f t="shared" si="40"/>
        <v>1.9405320813771517E-4</v>
      </c>
      <c r="AW183">
        <f t="shared" si="52"/>
        <v>1.8531535561377722E-4</v>
      </c>
      <c r="AX183">
        <f t="shared" si="53"/>
        <v>1.7697095222403704E-4</v>
      </c>
      <c r="AY183" s="40">
        <f t="shared" si="54"/>
        <v>270146002.59999996</v>
      </c>
      <c r="AZ183" s="41">
        <f t="shared" si="55"/>
        <v>262490264.43134907</v>
      </c>
    </row>
    <row r="184" spans="3:52" x14ac:dyDescent="0.25">
      <c r="C184" t="s">
        <v>178</v>
      </c>
      <c r="D184">
        <v>0.6</v>
      </c>
      <c r="E184">
        <v>0.6</v>
      </c>
      <c r="H184" t="s">
        <v>178</v>
      </c>
      <c r="I184" s="2">
        <v>2057</v>
      </c>
      <c r="J184" s="2">
        <v>2400</v>
      </c>
      <c r="K184" s="2">
        <v>2836</v>
      </c>
      <c r="L184" s="2">
        <v>2922</v>
      </c>
      <c r="M184" s="2">
        <v>3280</v>
      </c>
      <c r="O184" t="s">
        <v>178</v>
      </c>
      <c r="P184" s="2">
        <v>6860</v>
      </c>
      <c r="Q184" s="2">
        <v>7426</v>
      </c>
      <c r="R184" s="2">
        <v>8112</v>
      </c>
      <c r="S184" s="2">
        <v>9010</v>
      </c>
      <c r="T184" s="2">
        <v>9736</v>
      </c>
      <c r="Y184" t="s">
        <v>178</v>
      </c>
      <c r="Z184" s="2">
        <v>20450000</v>
      </c>
      <c r="AA184" s="2">
        <v>20653000</v>
      </c>
      <c r="AB184" s="2">
        <v>20869000</v>
      </c>
      <c r="AC184" s="2">
        <v>20328000</v>
      </c>
      <c r="AD184" s="2">
        <v>20483000</v>
      </c>
      <c r="AG184" t="str">
        <f t="shared" si="41"/>
        <v>Sri Lanka</v>
      </c>
      <c r="AH184">
        <f t="shared" si="42"/>
        <v>12391800</v>
      </c>
      <c r="AI184">
        <f t="shared" si="43"/>
        <v>169289328000</v>
      </c>
      <c r="AJ184" s="2">
        <f t="shared" si="44"/>
        <v>20869000</v>
      </c>
      <c r="AM184" t="str">
        <f t="shared" si="38"/>
        <v>Sri Lanka</v>
      </c>
      <c r="AN184" s="22">
        <f t="shared" si="45"/>
        <v>12270000</v>
      </c>
      <c r="AO184" s="23">
        <f t="shared" si="46"/>
        <v>12391800</v>
      </c>
      <c r="AP184">
        <f t="shared" si="47"/>
        <v>140287000000</v>
      </c>
      <c r="AQ184">
        <f t="shared" si="48"/>
        <v>153369178000</v>
      </c>
      <c r="AR184">
        <f t="shared" si="49"/>
        <v>169289328000</v>
      </c>
      <c r="AS184" s="22">
        <f t="shared" si="50"/>
        <v>8.7463556851311955E-5</v>
      </c>
      <c r="AT184" s="28">
        <f t="shared" si="39"/>
        <v>8.0797199030433606E-5</v>
      </c>
      <c r="AU184" s="29">
        <f t="shared" si="51"/>
        <v>0.92378130891462418</v>
      </c>
      <c r="AV184">
        <f t="shared" si="40"/>
        <v>8.7463556851311955E-5</v>
      </c>
      <c r="AW184">
        <f t="shared" si="52"/>
        <v>8.0797199030433606E-5</v>
      </c>
      <c r="AX184">
        <f t="shared" si="53"/>
        <v>7.4638942276969355E-5</v>
      </c>
      <c r="AY184" s="40">
        <f t="shared" si="54"/>
        <v>12391800</v>
      </c>
      <c r="AZ184" s="41">
        <f t="shared" si="55"/>
        <v>12635576.380698932</v>
      </c>
    </row>
    <row r="185" spans="3:52" x14ac:dyDescent="0.25">
      <c r="C185" t="s">
        <v>179</v>
      </c>
      <c r="D185">
        <v>5</v>
      </c>
      <c r="E185">
        <v>4.8</v>
      </c>
      <c r="H185" t="s">
        <v>179</v>
      </c>
      <c r="I185" s="2">
        <v>13703</v>
      </c>
      <c r="J185" s="2">
        <v>13222</v>
      </c>
      <c r="K185" s="2">
        <v>13746</v>
      </c>
      <c r="L185" s="2">
        <v>13658</v>
      </c>
      <c r="M185" s="2">
        <v>13710</v>
      </c>
      <c r="O185" t="s">
        <v>179</v>
      </c>
      <c r="P185" s="2">
        <v>20748</v>
      </c>
      <c r="Q185" s="2">
        <v>20069</v>
      </c>
      <c r="R185" s="2">
        <v>20585</v>
      </c>
      <c r="S185" s="2">
        <v>20451</v>
      </c>
      <c r="T185" s="2">
        <v>20929</v>
      </c>
      <c r="Y185" t="s">
        <v>179</v>
      </c>
      <c r="Z185" s="2">
        <v>51731</v>
      </c>
      <c r="AA185" s="2">
        <v>52352</v>
      </c>
      <c r="AB185" s="2">
        <v>52971</v>
      </c>
      <c r="AC185" s="2">
        <v>53584</v>
      </c>
      <c r="AD185" s="2">
        <v>54191</v>
      </c>
      <c r="AG185" t="str">
        <f t="shared" si="41"/>
        <v>St. Kitts and Nevis</v>
      </c>
      <c r="AH185">
        <f t="shared" si="42"/>
        <v>251289.59999999998</v>
      </c>
      <c r="AI185">
        <f t="shared" si="43"/>
        <v>1090408035</v>
      </c>
      <c r="AJ185" s="2">
        <f t="shared" si="44"/>
        <v>52971</v>
      </c>
      <c r="AM185" t="str">
        <f t="shared" si="38"/>
        <v>St. Kitts and Nevis</v>
      </c>
      <c r="AN185" s="22">
        <f t="shared" si="45"/>
        <v>258655</v>
      </c>
      <c r="AO185" s="23">
        <f t="shared" si="46"/>
        <v>251289.59999999998</v>
      </c>
      <c r="AP185">
        <f t="shared" si="47"/>
        <v>1073314788</v>
      </c>
      <c r="AQ185">
        <f t="shared" si="48"/>
        <v>1050652288</v>
      </c>
      <c r="AR185">
        <f t="shared" si="49"/>
        <v>1090408035</v>
      </c>
      <c r="AS185" s="22">
        <f t="shared" si="50"/>
        <v>2.4098708309234625E-4</v>
      </c>
      <c r="AT185" s="28">
        <f t="shared" si="39"/>
        <v>2.3917484677861376E-4</v>
      </c>
      <c r="AU185" s="29">
        <f t="shared" si="51"/>
        <v>0.99247994419253571</v>
      </c>
      <c r="AV185">
        <f t="shared" si="40"/>
        <v>2.4098708309234625E-4</v>
      </c>
      <c r="AW185">
        <f t="shared" si="52"/>
        <v>2.3917484677861376E-4</v>
      </c>
      <c r="AX185">
        <f t="shared" si="53"/>
        <v>2.3737623858309688E-4</v>
      </c>
      <c r="AY185" s="40">
        <f t="shared" si="54"/>
        <v>251289.59999999998</v>
      </c>
      <c r="AZ185" s="41">
        <f t="shared" si="55"/>
        <v>258836.95786908586</v>
      </c>
    </row>
    <row r="186" spans="3:52" x14ac:dyDescent="0.25">
      <c r="C186" t="s">
        <v>180</v>
      </c>
      <c r="D186">
        <v>2.2000000000000002</v>
      </c>
      <c r="E186">
        <v>2.2999999999999998</v>
      </c>
      <c r="H186" t="s">
        <v>180</v>
      </c>
      <c r="I186" s="2">
        <v>6735</v>
      </c>
      <c r="J186" s="2">
        <v>7059</v>
      </c>
      <c r="K186" s="2">
        <v>7229</v>
      </c>
      <c r="L186" s="2">
        <v>7288</v>
      </c>
      <c r="M186" s="2">
        <v>7309</v>
      </c>
      <c r="O186" t="s">
        <v>180</v>
      </c>
      <c r="P186" s="2">
        <v>10428</v>
      </c>
      <c r="Q186" s="2">
        <v>10348</v>
      </c>
      <c r="R186" s="2">
        <v>10587</v>
      </c>
      <c r="S186" s="2">
        <v>10540</v>
      </c>
      <c r="T186" s="2">
        <v>10560</v>
      </c>
      <c r="Y186" t="s">
        <v>180</v>
      </c>
      <c r="Z186" s="2">
        <v>175200</v>
      </c>
      <c r="AA186" s="2">
        <v>177397</v>
      </c>
      <c r="AB186" s="2">
        <v>179271</v>
      </c>
      <c r="AC186" s="2">
        <v>180870</v>
      </c>
      <c r="AD186" s="2">
        <v>182273</v>
      </c>
      <c r="AG186" t="str">
        <f t="shared" si="41"/>
        <v>St. Lucia</v>
      </c>
      <c r="AH186">
        <f t="shared" si="42"/>
        <v>408013.1</v>
      </c>
      <c r="AI186">
        <f t="shared" si="43"/>
        <v>1897942077</v>
      </c>
      <c r="AJ186" s="2">
        <f t="shared" si="44"/>
        <v>179271</v>
      </c>
      <c r="AM186" t="str">
        <f t="shared" si="38"/>
        <v>St. Lucia</v>
      </c>
      <c r="AN186" s="22">
        <f t="shared" si="45"/>
        <v>385440.00000000006</v>
      </c>
      <c r="AO186" s="23">
        <f t="shared" si="46"/>
        <v>408013.1</v>
      </c>
      <c r="AP186">
        <f t="shared" si="47"/>
        <v>1826985600</v>
      </c>
      <c r="AQ186">
        <f t="shared" si="48"/>
        <v>1835704156</v>
      </c>
      <c r="AR186">
        <f t="shared" si="49"/>
        <v>1897942077</v>
      </c>
      <c r="AS186" s="22">
        <f t="shared" si="50"/>
        <v>2.1097046413502113E-4</v>
      </c>
      <c r="AT186" s="28">
        <f t="shared" si="39"/>
        <v>2.2226517201391573E-4</v>
      </c>
      <c r="AU186" s="29">
        <f t="shared" si="51"/>
        <v>1.0535369153459604</v>
      </c>
      <c r="AV186">
        <f t="shared" si="40"/>
        <v>2.1097046413502113E-4</v>
      </c>
      <c r="AW186">
        <f t="shared" si="52"/>
        <v>2.2226517201391573E-4</v>
      </c>
      <c r="AX186">
        <f t="shared" si="53"/>
        <v>2.3416456371238005E-4</v>
      </c>
      <c r="AY186" s="40">
        <f t="shared" si="54"/>
        <v>408013.1</v>
      </c>
      <c r="AZ186" s="41">
        <f t="shared" si="55"/>
        <v>444430.77841207344</v>
      </c>
    </row>
    <row r="187" spans="3:52" x14ac:dyDescent="0.25">
      <c r="C187" t="s">
        <v>181</v>
      </c>
      <c r="H187" t="s">
        <v>181</v>
      </c>
      <c r="O187" t="s">
        <v>181</v>
      </c>
      <c r="Y187" t="s">
        <v>181</v>
      </c>
      <c r="Z187" s="2">
        <v>29820</v>
      </c>
      <c r="AA187" s="2">
        <v>30235</v>
      </c>
      <c r="AB187" s="2">
        <v>30615</v>
      </c>
      <c r="AC187" s="2">
        <v>30959</v>
      </c>
      <c r="AD187" s="2">
        <v>31264</v>
      </c>
      <c r="AG187" t="str">
        <f t="shared" si="41"/>
        <v>St. Martin (French part)</v>
      </c>
      <c r="AH187">
        <f t="shared" si="42"/>
        <v>0</v>
      </c>
      <c r="AI187">
        <f t="shared" si="43"/>
        <v>0</v>
      </c>
      <c r="AJ187" s="2">
        <f t="shared" si="44"/>
        <v>30615</v>
      </c>
      <c r="AM187" t="str">
        <f t="shared" si="38"/>
        <v>St. Martin (French part)</v>
      </c>
      <c r="AN187" s="22">
        <f t="shared" si="45"/>
        <v>0</v>
      </c>
      <c r="AO187" s="23">
        <f t="shared" si="46"/>
        <v>0</v>
      </c>
      <c r="AP187">
        <f t="shared" si="47"/>
        <v>0</v>
      </c>
      <c r="AQ187">
        <f t="shared" si="48"/>
        <v>0</v>
      </c>
      <c r="AR187">
        <f t="shared" si="49"/>
        <v>0</v>
      </c>
      <c r="AS187" s="22" t="e">
        <f t="shared" si="50"/>
        <v>#DIV/0!</v>
      </c>
      <c r="AT187" s="28" t="e">
        <f t="shared" si="39"/>
        <v>#DIV/0!</v>
      </c>
      <c r="AU187" s="29" t="e">
        <f t="shared" si="51"/>
        <v>#DIV/0!</v>
      </c>
      <c r="AV187" t="e">
        <f t="shared" si="40"/>
        <v>#DIV/0!</v>
      </c>
      <c r="AW187" t="e">
        <f t="shared" si="52"/>
        <v>#DIV/0!</v>
      </c>
      <c r="AX187" t="e">
        <f t="shared" si="53"/>
        <v>#DIV/0!</v>
      </c>
      <c r="AY187" s="40" t="e">
        <f t="shared" si="54"/>
        <v>#DIV/0!</v>
      </c>
      <c r="AZ187" s="41" t="e">
        <f t="shared" si="55"/>
        <v>#DIV/0!</v>
      </c>
    </row>
    <row r="188" spans="3:52" x14ac:dyDescent="0.25">
      <c r="C188" t="s">
        <v>182</v>
      </c>
      <c r="D188">
        <v>1.8</v>
      </c>
      <c r="E188">
        <v>1.9</v>
      </c>
      <c r="H188" t="s">
        <v>182</v>
      </c>
      <c r="I188" s="2">
        <v>6177</v>
      </c>
      <c r="J188" s="2">
        <v>6234</v>
      </c>
      <c r="K188" s="2">
        <v>6191</v>
      </c>
      <c r="L188" s="2">
        <v>6349</v>
      </c>
      <c r="M188" s="2">
        <v>6634</v>
      </c>
      <c r="O188" t="s">
        <v>182</v>
      </c>
      <c r="P188" s="2">
        <v>9951</v>
      </c>
      <c r="Q188" s="2">
        <v>9732</v>
      </c>
      <c r="R188" s="2">
        <v>9883</v>
      </c>
      <c r="S188" s="2">
        <v>10215</v>
      </c>
      <c r="T188" s="2">
        <v>10663</v>
      </c>
      <c r="Y188" t="s">
        <v>182</v>
      </c>
      <c r="Z188" s="2">
        <v>109249</v>
      </c>
      <c r="AA188" s="2">
        <v>109316</v>
      </c>
      <c r="AB188" s="2">
        <v>109357</v>
      </c>
      <c r="AC188" s="2">
        <v>109373</v>
      </c>
      <c r="AD188" s="2">
        <v>109373</v>
      </c>
      <c r="AG188" t="str">
        <f t="shared" si="41"/>
        <v>St. Vincent and the Grenadines</v>
      </c>
      <c r="AH188">
        <f t="shared" si="42"/>
        <v>207700.4</v>
      </c>
      <c r="AI188">
        <f t="shared" si="43"/>
        <v>1080775231</v>
      </c>
      <c r="AJ188" s="2">
        <f t="shared" si="44"/>
        <v>109357</v>
      </c>
      <c r="AM188" t="str">
        <f t="shared" si="38"/>
        <v>St. Vincent and the Grenadines</v>
      </c>
      <c r="AN188" s="22">
        <f t="shared" si="45"/>
        <v>196648.2</v>
      </c>
      <c r="AO188" s="23">
        <f t="shared" si="46"/>
        <v>207700.4</v>
      </c>
      <c r="AP188">
        <f t="shared" si="47"/>
        <v>1087136799</v>
      </c>
      <c r="AQ188">
        <f t="shared" si="48"/>
        <v>1063863312</v>
      </c>
      <c r="AR188">
        <f t="shared" si="49"/>
        <v>1080775231</v>
      </c>
      <c r="AS188" s="22">
        <f t="shared" si="50"/>
        <v>1.8088634308109739E-4</v>
      </c>
      <c r="AT188" s="28">
        <f t="shared" si="39"/>
        <v>1.9523222359227291E-4</v>
      </c>
      <c r="AU188" s="29">
        <f t="shared" si="51"/>
        <v>1.0793088094259486</v>
      </c>
      <c r="AV188">
        <f t="shared" si="40"/>
        <v>1.8088634308109739E-4</v>
      </c>
      <c r="AW188">
        <f t="shared" si="52"/>
        <v>1.9523222359227291E-4</v>
      </c>
      <c r="AX188">
        <f t="shared" si="53"/>
        <v>2.1071585880695669E-4</v>
      </c>
      <c r="AY188" s="40">
        <f t="shared" si="54"/>
        <v>207700.4</v>
      </c>
      <c r="AZ188" s="41">
        <f t="shared" si="55"/>
        <v>227736.48097745201</v>
      </c>
    </row>
    <row r="189" spans="3:52" x14ac:dyDescent="0.25">
      <c r="C189" t="s">
        <v>183</v>
      </c>
      <c r="D189">
        <v>0.3</v>
      </c>
      <c r="E189">
        <v>0.3</v>
      </c>
      <c r="H189" t="s">
        <v>183</v>
      </c>
      <c r="I189" s="2">
        <v>1191</v>
      </c>
      <c r="J189" s="2">
        <v>1440</v>
      </c>
      <c r="K189" s="2">
        <v>1617</v>
      </c>
      <c r="L189" s="2">
        <v>1695</v>
      </c>
      <c r="M189" s="2">
        <v>1753</v>
      </c>
      <c r="O189" t="s">
        <v>183</v>
      </c>
      <c r="P189" s="2">
        <v>3201</v>
      </c>
      <c r="Q189" s="2">
        <v>3263</v>
      </c>
      <c r="R189" s="2">
        <v>3524</v>
      </c>
      <c r="S189" s="2">
        <v>3607</v>
      </c>
      <c r="T189" s="2">
        <v>3372</v>
      </c>
      <c r="Y189" t="s">
        <v>183</v>
      </c>
      <c r="Z189" s="2">
        <v>34853178</v>
      </c>
      <c r="AA189" s="2">
        <v>35652002</v>
      </c>
      <c r="AB189" s="2">
        <v>36430923</v>
      </c>
      <c r="AC189" s="2">
        <v>37195349</v>
      </c>
      <c r="AD189" s="2">
        <v>37964306</v>
      </c>
      <c r="AG189" t="str">
        <f t="shared" si="41"/>
        <v>Sudan</v>
      </c>
      <c r="AH189">
        <f t="shared" si="42"/>
        <v>10695600.6</v>
      </c>
      <c r="AI189">
        <f t="shared" si="43"/>
        <v>128382572652</v>
      </c>
      <c r="AJ189" s="2">
        <f t="shared" si="44"/>
        <v>36430923</v>
      </c>
      <c r="AM189" t="str">
        <f t="shared" si="38"/>
        <v>Sudan</v>
      </c>
      <c r="AN189" s="22">
        <f t="shared" si="45"/>
        <v>10455953.4</v>
      </c>
      <c r="AO189" s="23">
        <f t="shared" si="46"/>
        <v>10695600.6</v>
      </c>
      <c r="AP189">
        <f t="shared" si="47"/>
        <v>111565022778</v>
      </c>
      <c r="AQ189">
        <f t="shared" si="48"/>
        <v>116332482526</v>
      </c>
      <c r="AR189">
        <f t="shared" si="49"/>
        <v>128382572652</v>
      </c>
      <c r="AS189" s="22">
        <f t="shared" si="50"/>
        <v>9.372071227741331E-5</v>
      </c>
      <c r="AT189" s="28">
        <f t="shared" si="39"/>
        <v>9.1939932577382778E-5</v>
      </c>
      <c r="AU189" s="29">
        <f t="shared" si="51"/>
        <v>0.9809990806006742</v>
      </c>
      <c r="AV189">
        <f t="shared" si="40"/>
        <v>9.372071227741331E-5</v>
      </c>
      <c r="AW189">
        <f t="shared" si="52"/>
        <v>9.1939932577382778E-5</v>
      </c>
      <c r="AX189">
        <f t="shared" si="53"/>
        <v>9.019298932890048E-5</v>
      </c>
      <c r="AY189" s="40">
        <f t="shared" si="54"/>
        <v>10695600.6</v>
      </c>
      <c r="AZ189" s="41">
        <f t="shared" si="55"/>
        <v>11579208.005218627</v>
      </c>
    </row>
    <row r="190" spans="3:52" x14ac:dyDescent="0.25">
      <c r="C190" t="s">
        <v>184</v>
      </c>
      <c r="D190">
        <v>4.7</v>
      </c>
      <c r="E190">
        <v>4.5</v>
      </c>
      <c r="H190" t="s">
        <v>184</v>
      </c>
      <c r="I190" s="2">
        <v>7450</v>
      </c>
      <c r="J190" s="2">
        <v>8321</v>
      </c>
      <c r="K190" s="2">
        <v>8236</v>
      </c>
      <c r="L190" s="2">
        <v>9376</v>
      </c>
      <c r="M190" s="2">
        <v>9700</v>
      </c>
      <c r="O190" t="s">
        <v>184</v>
      </c>
      <c r="P190" s="2">
        <v>13256</v>
      </c>
      <c r="Q190" s="2">
        <v>13855</v>
      </c>
      <c r="R190" s="2">
        <v>14740</v>
      </c>
      <c r="S190" s="2">
        <v>15440</v>
      </c>
      <c r="T190" s="2">
        <v>16226</v>
      </c>
      <c r="Y190" t="s">
        <v>184</v>
      </c>
      <c r="Z190" s="2">
        <v>520173</v>
      </c>
      <c r="AA190" s="2">
        <v>524960</v>
      </c>
      <c r="AB190" s="2">
        <v>529761</v>
      </c>
      <c r="AC190" s="2">
        <v>534541</v>
      </c>
      <c r="AD190" s="2">
        <v>539276</v>
      </c>
      <c r="AG190" t="str">
        <f t="shared" si="41"/>
        <v>Suriname</v>
      </c>
      <c r="AH190">
        <f t="shared" si="42"/>
        <v>2362320</v>
      </c>
      <c r="AI190">
        <f t="shared" si="43"/>
        <v>7808677140</v>
      </c>
      <c r="AJ190" s="2">
        <f>AB190</f>
        <v>529761</v>
      </c>
      <c r="AM190" t="str">
        <f t="shared" si="38"/>
        <v>Suriname</v>
      </c>
      <c r="AN190" s="22">
        <f t="shared" si="45"/>
        <v>2444813.1</v>
      </c>
      <c r="AO190" s="23">
        <f t="shared" si="46"/>
        <v>2362320</v>
      </c>
      <c r="AP190">
        <f t="shared" si="47"/>
        <v>6895413288</v>
      </c>
      <c r="AQ190">
        <f t="shared" si="48"/>
        <v>7273320800</v>
      </c>
      <c r="AR190">
        <f t="shared" si="49"/>
        <v>7808677140</v>
      </c>
      <c r="AS190" s="22">
        <f t="shared" si="50"/>
        <v>3.5455642727821364E-4</v>
      </c>
      <c r="AT190" s="28">
        <f t="shared" si="39"/>
        <v>3.247924936845904E-4</v>
      </c>
      <c r="AU190" s="29">
        <f t="shared" si="51"/>
        <v>0.9160530417623256</v>
      </c>
      <c r="AV190">
        <f t="shared" si="40"/>
        <v>3.5455642727821364E-4</v>
      </c>
      <c r="AW190">
        <f t="shared" si="52"/>
        <v>3.247924936845904E-4</v>
      </c>
      <c r="AX190">
        <f t="shared" si="53"/>
        <v>2.9752715178133995E-4</v>
      </c>
      <c r="AY190" s="40">
        <f t="shared" si="54"/>
        <v>2362320</v>
      </c>
      <c r="AZ190" s="41">
        <f t="shared" si="55"/>
        <v>2323293.4686442595</v>
      </c>
    </row>
    <row r="191" spans="3:52" x14ac:dyDescent="0.25">
      <c r="C191" t="s">
        <v>185</v>
      </c>
      <c r="D191">
        <v>0.9</v>
      </c>
      <c r="E191">
        <v>0.9</v>
      </c>
      <c r="H191" t="s">
        <v>185</v>
      </c>
      <c r="I191" s="2">
        <v>2679</v>
      </c>
      <c r="J191" s="2">
        <v>3262</v>
      </c>
      <c r="K191" s="2">
        <v>3420</v>
      </c>
      <c r="L191" s="2">
        <v>3290</v>
      </c>
      <c r="M191" s="2">
        <v>3034</v>
      </c>
      <c r="O191" t="s">
        <v>185</v>
      </c>
      <c r="P191" s="2">
        <v>6297</v>
      </c>
      <c r="Q191" s="2">
        <v>6386</v>
      </c>
      <c r="R191" s="2">
        <v>6367</v>
      </c>
      <c r="S191" s="2">
        <v>6502</v>
      </c>
      <c r="T191" s="2">
        <v>6683</v>
      </c>
      <c r="Y191" t="s">
        <v>185</v>
      </c>
      <c r="Z191" s="2">
        <v>1173678</v>
      </c>
      <c r="AA191" s="2">
        <v>1193148</v>
      </c>
      <c r="AB191" s="2">
        <v>1212159</v>
      </c>
      <c r="AC191" s="2">
        <v>1230985</v>
      </c>
      <c r="AD191" s="2">
        <v>1249514</v>
      </c>
      <c r="AG191" t="str">
        <f t="shared" si="41"/>
        <v>Swaziland</v>
      </c>
      <c r="AH191">
        <f t="shared" si="42"/>
        <v>1073833.2</v>
      </c>
      <c r="AI191">
        <f t="shared" si="43"/>
        <v>7717816353</v>
      </c>
      <c r="AJ191" s="2">
        <f t="shared" si="44"/>
        <v>1212159</v>
      </c>
      <c r="AM191" t="str">
        <f t="shared" si="38"/>
        <v>Swaziland</v>
      </c>
      <c r="AN191" s="22">
        <f t="shared" si="45"/>
        <v>1056310.2</v>
      </c>
      <c r="AO191" s="23">
        <f t="shared" si="46"/>
        <v>1073833.2</v>
      </c>
      <c r="AP191">
        <f t="shared" si="47"/>
        <v>7390650366</v>
      </c>
      <c r="AQ191">
        <f t="shared" si="48"/>
        <v>7619443128</v>
      </c>
      <c r="AR191">
        <f t="shared" si="49"/>
        <v>7717816353</v>
      </c>
      <c r="AS191" s="22">
        <f t="shared" si="50"/>
        <v>1.4292520247737017E-4</v>
      </c>
      <c r="AT191" s="28">
        <f t="shared" si="39"/>
        <v>1.40933291575321E-4</v>
      </c>
      <c r="AU191" s="29">
        <f t="shared" si="51"/>
        <v>0.98606326338866268</v>
      </c>
      <c r="AV191">
        <f t="shared" si="40"/>
        <v>1.4292520247737017E-4</v>
      </c>
      <c r="AW191">
        <f t="shared" si="52"/>
        <v>1.40933291575321E-4</v>
      </c>
      <c r="AX191">
        <f t="shared" si="53"/>
        <v>1.3896914141086695E-4</v>
      </c>
      <c r="AY191" s="40">
        <f t="shared" si="54"/>
        <v>1073833.2</v>
      </c>
      <c r="AZ191" s="41">
        <f t="shared" si="55"/>
        <v>1072538.3121431584</v>
      </c>
    </row>
    <row r="192" spans="3:52" x14ac:dyDescent="0.25">
      <c r="C192" t="s">
        <v>186</v>
      </c>
      <c r="D192">
        <v>4.7</v>
      </c>
      <c r="E192">
        <v>5.6</v>
      </c>
      <c r="H192" t="s">
        <v>186</v>
      </c>
      <c r="I192" s="2">
        <v>43640</v>
      </c>
      <c r="J192" s="2">
        <v>49377</v>
      </c>
      <c r="K192" s="2">
        <v>56724</v>
      </c>
      <c r="L192" s="2">
        <v>55039</v>
      </c>
      <c r="M192" s="2">
        <v>58164</v>
      </c>
      <c r="O192" t="s">
        <v>186</v>
      </c>
      <c r="P192" s="2">
        <v>37607</v>
      </c>
      <c r="Q192" s="2">
        <v>39569</v>
      </c>
      <c r="R192" s="2">
        <v>41763</v>
      </c>
      <c r="S192" s="2">
        <v>42022</v>
      </c>
      <c r="T192" s="2">
        <v>43455</v>
      </c>
      <c r="Y192" t="s">
        <v>186</v>
      </c>
      <c r="Z192" s="2">
        <v>9298515</v>
      </c>
      <c r="AA192" s="2">
        <v>9378126</v>
      </c>
      <c r="AB192" s="2">
        <v>9449213</v>
      </c>
      <c r="AC192" s="2">
        <v>9519374</v>
      </c>
      <c r="AD192" s="2">
        <v>9592552</v>
      </c>
      <c r="AG192" t="str">
        <f t="shared" si="41"/>
        <v>Sweden</v>
      </c>
      <c r="AH192">
        <f t="shared" si="42"/>
        <v>52517505.599999994</v>
      </c>
      <c r="AI192">
        <f t="shared" si="43"/>
        <v>394627482519</v>
      </c>
      <c r="AJ192" s="2">
        <f t="shared" si="44"/>
        <v>9449213</v>
      </c>
      <c r="AM192" t="str">
        <f t="shared" si="38"/>
        <v>Sweden</v>
      </c>
      <c r="AN192" s="22">
        <f t="shared" si="45"/>
        <v>43703020.5</v>
      </c>
      <c r="AO192" s="23">
        <f t="shared" si="46"/>
        <v>52517505.599999994</v>
      </c>
      <c r="AP192">
        <f t="shared" si="47"/>
        <v>349689253605</v>
      </c>
      <c r="AQ192">
        <f t="shared" si="48"/>
        <v>371083067694</v>
      </c>
      <c r="AR192">
        <f t="shared" si="49"/>
        <v>394627482519</v>
      </c>
      <c r="AS192" s="22">
        <f t="shared" si="50"/>
        <v>1.2497673305501635E-4</v>
      </c>
      <c r="AT192" s="28">
        <f t="shared" si="39"/>
        <v>1.415249311329576E-4</v>
      </c>
      <c r="AU192" s="29">
        <f t="shared" si="51"/>
        <v>1.1324102308759865</v>
      </c>
      <c r="AV192">
        <f t="shared" si="40"/>
        <v>1.2497673305501635E-4</v>
      </c>
      <c r="AW192">
        <f t="shared" si="52"/>
        <v>1.415249311329576E-4</v>
      </c>
      <c r="AX192">
        <f t="shared" si="53"/>
        <v>1.602642799389806E-4</v>
      </c>
      <c r="AY192" s="40">
        <f t="shared" si="54"/>
        <v>52517505.599999994</v>
      </c>
      <c r="AZ192" s="41">
        <f t="shared" si="55"/>
        <v>63244689.330040187</v>
      </c>
    </row>
    <row r="193" spans="3:52" x14ac:dyDescent="0.25">
      <c r="C193" t="s">
        <v>187</v>
      </c>
      <c r="D193">
        <v>5.4</v>
      </c>
      <c r="E193">
        <v>5</v>
      </c>
      <c r="H193" t="s">
        <v>187</v>
      </c>
      <c r="I193" s="2">
        <v>65790</v>
      </c>
      <c r="J193" s="2">
        <v>70174</v>
      </c>
      <c r="K193" s="2">
        <v>83270</v>
      </c>
      <c r="L193" s="2">
        <v>78929</v>
      </c>
      <c r="M193" s="2">
        <v>80528</v>
      </c>
      <c r="O193" t="s">
        <v>187</v>
      </c>
      <c r="P193" s="2">
        <v>47317</v>
      </c>
      <c r="Q193" s="2">
        <v>48492</v>
      </c>
      <c r="R193" s="2">
        <v>51302</v>
      </c>
      <c r="S193" s="2">
        <v>52145</v>
      </c>
      <c r="T193" s="2">
        <v>53705</v>
      </c>
      <c r="Y193" t="s">
        <v>187</v>
      </c>
      <c r="Z193" s="2">
        <v>7743831</v>
      </c>
      <c r="AA193" s="2">
        <v>7824909</v>
      </c>
      <c r="AB193" s="2">
        <v>7912398</v>
      </c>
      <c r="AC193" s="2">
        <v>7996861</v>
      </c>
      <c r="AD193" s="2">
        <v>8081482</v>
      </c>
      <c r="AG193" t="str">
        <f t="shared" si="41"/>
        <v>Switzerland</v>
      </c>
      <c r="AH193">
        <f t="shared" si="42"/>
        <v>39124545</v>
      </c>
      <c r="AI193">
        <f t="shared" si="43"/>
        <v>405921842196</v>
      </c>
      <c r="AJ193" s="2">
        <f t="shared" si="44"/>
        <v>7912398</v>
      </c>
      <c r="AM193" t="str">
        <f t="shared" si="38"/>
        <v>Switzerland</v>
      </c>
      <c r="AN193" s="22">
        <f t="shared" si="45"/>
        <v>41816687.400000006</v>
      </c>
      <c r="AO193" s="23">
        <f t="shared" si="46"/>
        <v>39124545</v>
      </c>
      <c r="AP193">
        <f t="shared" si="47"/>
        <v>366414851427</v>
      </c>
      <c r="AQ193">
        <f t="shared" si="48"/>
        <v>379445487228</v>
      </c>
      <c r="AR193">
        <f t="shared" si="49"/>
        <v>405921842196</v>
      </c>
      <c r="AS193" s="22">
        <f t="shared" si="50"/>
        <v>1.141238878204451E-4</v>
      </c>
      <c r="AT193" s="28">
        <f t="shared" si="39"/>
        <v>1.0310979130578239E-4</v>
      </c>
      <c r="AU193" s="29">
        <f t="shared" si="51"/>
        <v>0.90348999911401939</v>
      </c>
      <c r="AV193">
        <f t="shared" si="40"/>
        <v>1.141238878204451E-4</v>
      </c>
      <c r="AW193">
        <f t="shared" si="52"/>
        <v>1.0310979130578239E-4</v>
      </c>
      <c r="AX193">
        <f t="shared" si="53"/>
        <v>9.3158665255508062E-5</v>
      </c>
      <c r="AY193" s="40">
        <f t="shared" si="54"/>
        <v>39124545</v>
      </c>
      <c r="AZ193" s="41">
        <f t="shared" si="55"/>
        <v>37815137.017036334</v>
      </c>
    </row>
    <row r="194" spans="3:52" x14ac:dyDescent="0.25">
      <c r="C194" t="s">
        <v>188</v>
      </c>
      <c r="D194">
        <v>3</v>
      </c>
      <c r="E194">
        <v>2.9</v>
      </c>
      <c r="H194" t="s">
        <v>188</v>
      </c>
      <c r="O194" t="s">
        <v>188</v>
      </c>
      <c r="Y194" t="s">
        <v>188</v>
      </c>
      <c r="Z194" s="2">
        <v>21031546</v>
      </c>
      <c r="AA194" s="2">
        <v>21532647</v>
      </c>
      <c r="AB194" s="2">
        <v>21961676</v>
      </c>
      <c r="AC194" s="2">
        <v>22399254</v>
      </c>
      <c r="AD194" s="2">
        <v>22845550</v>
      </c>
      <c r="AG194" t="str">
        <f t="shared" si="41"/>
        <v>Syrian Arab Republic</v>
      </c>
      <c r="AH194">
        <f t="shared" si="42"/>
        <v>62444676.299999997</v>
      </c>
      <c r="AI194">
        <f t="shared" si="43"/>
        <v>0</v>
      </c>
      <c r="AJ194" s="2">
        <f t="shared" si="44"/>
        <v>21961676</v>
      </c>
      <c r="AM194" t="str">
        <f t="shared" si="38"/>
        <v>Syrian Arab Republic</v>
      </c>
      <c r="AN194" s="22">
        <f t="shared" si="45"/>
        <v>63094638</v>
      </c>
      <c r="AO194" s="23">
        <f t="shared" si="46"/>
        <v>62444676.299999997</v>
      </c>
      <c r="AP194">
        <f t="shared" si="47"/>
        <v>0</v>
      </c>
      <c r="AQ194">
        <f t="shared" si="48"/>
        <v>0</v>
      </c>
      <c r="AR194">
        <f t="shared" si="49"/>
        <v>0</v>
      </c>
      <c r="AS194" s="22" t="e">
        <f t="shared" si="50"/>
        <v>#DIV/0!</v>
      </c>
      <c r="AT194" s="28" t="e">
        <f t="shared" si="39"/>
        <v>#DIV/0!</v>
      </c>
      <c r="AU194" s="29" t="e">
        <f t="shared" si="51"/>
        <v>#DIV/0!</v>
      </c>
      <c r="AV194" t="e">
        <f t="shared" si="40"/>
        <v>#DIV/0!</v>
      </c>
      <c r="AW194" t="e">
        <f t="shared" si="52"/>
        <v>#DIV/0!</v>
      </c>
      <c r="AX194" t="e">
        <f t="shared" si="53"/>
        <v>#DIV/0!</v>
      </c>
      <c r="AY194" s="40" t="e">
        <f t="shared" si="54"/>
        <v>#DIV/0!</v>
      </c>
      <c r="AZ194" s="41" t="e">
        <f t="shared" si="55"/>
        <v>#DIV/0!</v>
      </c>
    </row>
    <row r="195" spans="3:52" x14ac:dyDescent="0.25">
      <c r="C195" t="s">
        <v>189</v>
      </c>
      <c r="D195">
        <v>0.4</v>
      </c>
      <c r="E195">
        <v>0.4</v>
      </c>
      <c r="H195" t="s">
        <v>189</v>
      </c>
      <c r="I195">
        <v>669</v>
      </c>
      <c r="J195">
        <v>740</v>
      </c>
      <c r="K195">
        <v>835</v>
      </c>
      <c r="L195">
        <v>953</v>
      </c>
      <c r="M195" s="2">
        <v>1037</v>
      </c>
      <c r="O195" t="s">
        <v>189</v>
      </c>
      <c r="P195" s="2">
        <v>1966</v>
      </c>
      <c r="Q195" s="2">
        <v>2070</v>
      </c>
      <c r="R195" s="2">
        <v>2212</v>
      </c>
      <c r="S195" s="2">
        <v>2361</v>
      </c>
      <c r="T195" s="2">
        <v>2512</v>
      </c>
      <c r="Y195" t="s">
        <v>189</v>
      </c>
      <c r="Z195" s="2">
        <v>7447396</v>
      </c>
      <c r="AA195" s="2">
        <v>7627326</v>
      </c>
      <c r="AB195" s="2">
        <v>7814850</v>
      </c>
      <c r="AC195" s="2">
        <v>8008990</v>
      </c>
      <c r="AD195" s="2">
        <v>8207834</v>
      </c>
      <c r="AG195" t="str">
        <f t="shared" si="41"/>
        <v>Tajikistan</v>
      </c>
      <c r="AH195">
        <f t="shared" si="42"/>
        <v>3050930.4000000004</v>
      </c>
      <c r="AI195">
        <f t="shared" si="43"/>
        <v>17286448200</v>
      </c>
      <c r="AJ195" s="2">
        <f t="shared" si="44"/>
        <v>7814850</v>
      </c>
      <c r="AM195" t="str">
        <f t="shared" si="38"/>
        <v>Tajikistan</v>
      </c>
      <c r="AN195" s="22">
        <f t="shared" si="45"/>
        <v>2978958.4000000004</v>
      </c>
      <c r="AO195" s="23">
        <f t="shared" si="46"/>
        <v>3050930.4000000004</v>
      </c>
      <c r="AP195">
        <f t="shared" si="47"/>
        <v>14641580536</v>
      </c>
      <c r="AQ195">
        <f t="shared" si="48"/>
        <v>15788564820</v>
      </c>
      <c r="AR195">
        <f t="shared" si="49"/>
        <v>17286448200</v>
      </c>
      <c r="AS195" s="22">
        <f t="shared" si="50"/>
        <v>2.0345879959308242E-4</v>
      </c>
      <c r="AT195" s="28">
        <f t="shared" si="39"/>
        <v>1.9323671497584543E-4</v>
      </c>
      <c r="AU195" s="29">
        <f t="shared" si="51"/>
        <v>0.94975845410628024</v>
      </c>
      <c r="AV195">
        <f t="shared" si="40"/>
        <v>2.0345879959308242E-4</v>
      </c>
      <c r="AW195">
        <f t="shared" si="52"/>
        <v>1.9323671497584543E-4</v>
      </c>
      <c r="AX195">
        <f t="shared" si="53"/>
        <v>1.8352820369203486E-4</v>
      </c>
      <c r="AY195" s="40">
        <f t="shared" si="54"/>
        <v>3050930.4000000004</v>
      </c>
      <c r="AZ195" s="41">
        <f t="shared" si="55"/>
        <v>3172550.7863614094</v>
      </c>
    </row>
    <row r="196" spans="3:52" x14ac:dyDescent="0.25">
      <c r="C196" t="s">
        <v>190</v>
      </c>
      <c r="D196">
        <v>0.1</v>
      </c>
      <c r="E196">
        <v>0.2</v>
      </c>
      <c r="H196" t="s">
        <v>190</v>
      </c>
      <c r="I196">
        <v>504</v>
      </c>
      <c r="J196">
        <v>525</v>
      </c>
      <c r="K196">
        <v>530</v>
      </c>
      <c r="L196">
        <v>609</v>
      </c>
      <c r="M196">
        <v>695</v>
      </c>
      <c r="O196" t="s">
        <v>190</v>
      </c>
      <c r="P196" s="2">
        <v>1441</v>
      </c>
      <c r="Q196" s="2">
        <v>1515</v>
      </c>
      <c r="R196" s="2">
        <v>1596</v>
      </c>
      <c r="S196" s="2">
        <v>1685</v>
      </c>
      <c r="T196" s="2">
        <v>1775</v>
      </c>
      <c r="Y196" t="s">
        <v>190</v>
      </c>
      <c r="Z196" s="2">
        <v>43639752</v>
      </c>
      <c r="AA196" s="2">
        <v>44973330</v>
      </c>
      <c r="AB196" s="2">
        <v>46354607</v>
      </c>
      <c r="AC196" s="2">
        <v>47783107</v>
      </c>
      <c r="AD196" s="2">
        <v>49253126</v>
      </c>
      <c r="AG196" t="str">
        <f t="shared" si="41"/>
        <v>Tanzania</v>
      </c>
      <c r="AH196">
        <f t="shared" si="42"/>
        <v>8994666</v>
      </c>
      <c r="AI196">
        <f t="shared" si="43"/>
        <v>73981952772</v>
      </c>
      <c r="AJ196" s="2">
        <f t="shared" si="44"/>
        <v>46354607</v>
      </c>
      <c r="AM196" t="str">
        <f t="shared" si="38"/>
        <v>Tanzania</v>
      </c>
      <c r="AN196" s="22">
        <f t="shared" si="45"/>
        <v>4363975.2</v>
      </c>
      <c r="AO196" s="23">
        <f t="shared" si="46"/>
        <v>8994666</v>
      </c>
      <c r="AP196">
        <f t="shared" si="47"/>
        <v>62884882632</v>
      </c>
      <c r="AQ196">
        <f t="shared" si="48"/>
        <v>68134594950</v>
      </c>
      <c r="AR196">
        <f t="shared" si="49"/>
        <v>73981952772</v>
      </c>
      <c r="AS196" s="22">
        <f t="shared" si="50"/>
        <v>6.9396252602359478E-5</v>
      </c>
      <c r="AT196" s="28">
        <f t="shared" si="39"/>
        <v>1.32013201320132E-4</v>
      </c>
      <c r="AU196" s="29">
        <f t="shared" si="51"/>
        <v>1.9023102310231019</v>
      </c>
      <c r="AV196">
        <f t="shared" si="40"/>
        <v>6.9396252602359478E-5</v>
      </c>
      <c r="AW196">
        <f t="shared" si="52"/>
        <v>1.32013201320132E-4</v>
      </c>
      <c r="AX196">
        <f t="shared" si="53"/>
        <v>2.5113006350139958E-4</v>
      </c>
      <c r="AY196" s="40">
        <f t="shared" si="54"/>
        <v>8994666</v>
      </c>
      <c r="AZ196" s="41">
        <f t="shared" si="55"/>
        <v>18579092.497589905</v>
      </c>
    </row>
    <row r="197" spans="3:52" x14ac:dyDescent="0.25">
      <c r="C197" t="s">
        <v>191</v>
      </c>
      <c r="D197">
        <v>4.2</v>
      </c>
      <c r="E197">
        <v>4.4000000000000004</v>
      </c>
      <c r="H197" t="s">
        <v>191</v>
      </c>
      <c r="I197" s="2">
        <v>3979</v>
      </c>
      <c r="J197" s="2">
        <v>4803</v>
      </c>
      <c r="K197" s="2">
        <v>5192</v>
      </c>
      <c r="L197" s="2">
        <v>5480</v>
      </c>
      <c r="M197" s="2">
        <v>5779</v>
      </c>
      <c r="O197" t="s">
        <v>191</v>
      </c>
      <c r="P197" s="2">
        <v>11546</v>
      </c>
      <c r="Q197" s="2">
        <v>12575</v>
      </c>
      <c r="R197" s="2">
        <v>12798</v>
      </c>
      <c r="S197" s="2">
        <v>13976</v>
      </c>
      <c r="T197" s="2">
        <v>14390</v>
      </c>
      <c r="Y197" t="s">
        <v>191</v>
      </c>
      <c r="Z197" s="2">
        <v>66277335</v>
      </c>
      <c r="AA197" s="2">
        <v>66402316</v>
      </c>
      <c r="AB197" s="2">
        <v>66576332</v>
      </c>
      <c r="AC197" s="2">
        <v>66785001</v>
      </c>
      <c r="AD197" s="2">
        <v>67010502</v>
      </c>
      <c r="AG197" t="str">
        <f t="shared" si="41"/>
        <v>Thailand</v>
      </c>
      <c r="AH197">
        <f t="shared" si="42"/>
        <v>292170190.40000004</v>
      </c>
      <c r="AI197">
        <f t="shared" si="43"/>
        <v>852043896936</v>
      </c>
      <c r="AJ197" s="2">
        <f t="shared" si="44"/>
        <v>66576332</v>
      </c>
      <c r="AM197" t="str">
        <f t="shared" si="38"/>
        <v>Thailand</v>
      </c>
      <c r="AN197" s="22">
        <f t="shared" si="45"/>
        <v>278364807</v>
      </c>
      <c r="AO197" s="23">
        <f t="shared" si="46"/>
        <v>292170190.40000004</v>
      </c>
      <c r="AP197">
        <f t="shared" si="47"/>
        <v>765238109910</v>
      </c>
      <c r="AQ197">
        <f t="shared" si="48"/>
        <v>835009123700</v>
      </c>
      <c r="AR197">
        <f t="shared" si="49"/>
        <v>852043896936</v>
      </c>
      <c r="AS197" s="22">
        <f t="shared" si="50"/>
        <v>3.6376234193660143E-4</v>
      </c>
      <c r="AT197" s="28">
        <f t="shared" si="39"/>
        <v>3.4990059642147123E-4</v>
      </c>
      <c r="AU197" s="29">
        <f t="shared" si="51"/>
        <v>0.96189340149578728</v>
      </c>
      <c r="AV197">
        <f t="shared" si="40"/>
        <v>3.6376234193660143E-4</v>
      </c>
      <c r="AW197">
        <f t="shared" si="52"/>
        <v>3.4990059642147123E-4</v>
      </c>
      <c r="AX197">
        <f t="shared" si="53"/>
        <v>3.3656707487725367E-4</v>
      </c>
      <c r="AY197" s="40">
        <f t="shared" si="54"/>
        <v>292170190.40000004</v>
      </c>
      <c r="AZ197" s="41">
        <f t="shared" si="55"/>
        <v>286769922.05876571</v>
      </c>
    </row>
    <row r="198" spans="3:52" x14ac:dyDescent="0.25">
      <c r="C198" t="s">
        <v>192</v>
      </c>
      <c r="D198">
        <v>0.2</v>
      </c>
      <c r="E198">
        <v>0.2</v>
      </c>
      <c r="H198" t="s">
        <v>192</v>
      </c>
      <c r="I198">
        <v>788</v>
      </c>
      <c r="J198">
        <v>876</v>
      </c>
      <c r="K198" s="2">
        <v>1007</v>
      </c>
      <c r="L198" s="2">
        <v>1179</v>
      </c>
      <c r="M198" s="2">
        <v>1371</v>
      </c>
      <c r="O198" t="s">
        <v>192</v>
      </c>
      <c r="P198" s="2">
        <v>1644</v>
      </c>
      <c r="Q198" s="2">
        <v>1792</v>
      </c>
      <c r="R198" s="2">
        <v>1949</v>
      </c>
      <c r="S198" s="2">
        <v>2095</v>
      </c>
      <c r="T198" s="2">
        <v>2242</v>
      </c>
      <c r="Y198" t="s">
        <v>192</v>
      </c>
      <c r="Z198" s="2">
        <v>1049156</v>
      </c>
      <c r="AA198" s="2">
        <v>1066409</v>
      </c>
      <c r="AB198" s="2">
        <v>1120392</v>
      </c>
      <c r="AC198" s="2">
        <v>1148958</v>
      </c>
      <c r="AD198" s="2">
        <v>1178252</v>
      </c>
      <c r="AG198" t="str">
        <f t="shared" si="41"/>
        <v>Timor-Leste</v>
      </c>
      <c r="AH198">
        <f t="shared" si="42"/>
        <v>213281.80000000002</v>
      </c>
      <c r="AI198">
        <f t="shared" si="43"/>
        <v>2183644008</v>
      </c>
      <c r="AJ198" s="2">
        <f t="shared" si="44"/>
        <v>1120392</v>
      </c>
      <c r="AM198" t="str">
        <f t="shared" si="38"/>
        <v>Timor-Leste</v>
      </c>
      <c r="AN198" s="22">
        <f t="shared" si="45"/>
        <v>209831.2</v>
      </c>
      <c r="AO198" s="23">
        <f t="shared" si="46"/>
        <v>213281.80000000002</v>
      </c>
      <c r="AP198">
        <f t="shared" si="47"/>
        <v>1724812464</v>
      </c>
      <c r="AQ198">
        <f t="shared" si="48"/>
        <v>1911004928</v>
      </c>
      <c r="AR198">
        <f t="shared" si="49"/>
        <v>2183644008</v>
      </c>
      <c r="AS198" s="22">
        <f t="shared" si="50"/>
        <v>1.2165450121654502E-4</v>
      </c>
      <c r="AT198" s="28">
        <f t="shared" si="39"/>
        <v>1.1160714285714287E-4</v>
      </c>
      <c r="AU198" s="29">
        <f t="shared" si="51"/>
        <v>0.9174107142857143</v>
      </c>
      <c r="AV198">
        <f t="shared" si="40"/>
        <v>1.2165450121654502E-4</v>
      </c>
      <c r="AW198">
        <f t="shared" si="52"/>
        <v>1.1160714285714287E-4</v>
      </c>
      <c r="AX198">
        <f t="shared" si="53"/>
        <v>1.0238958864795919E-4</v>
      </c>
      <c r="AY198" s="40">
        <f t="shared" si="54"/>
        <v>213281.80000000002</v>
      </c>
      <c r="AZ198" s="41">
        <f t="shared" si="55"/>
        <v>223582.41173270092</v>
      </c>
    </row>
    <row r="199" spans="3:52" x14ac:dyDescent="0.25">
      <c r="C199" t="s">
        <v>193</v>
      </c>
      <c r="D199">
        <v>0.2</v>
      </c>
      <c r="E199">
        <v>0.2</v>
      </c>
      <c r="H199" t="s">
        <v>193</v>
      </c>
      <c r="I199">
        <v>515</v>
      </c>
      <c r="J199">
        <v>503</v>
      </c>
      <c r="K199">
        <v>580</v>
      </c>
      <c r="L199">
        <v>589</v>
      </c>
      <c r="M199">
        <v>636</v>
      </c>
      <c r="O199" t="s">
        <v>193</v>
      </c>
      <c r="P199" s="2">
        <v>1192</v>
      </c>
      <c r="Q199" s="2">
        <v>1222</v>
      </c>
      <c r="R199" s="2">
        <v>1273</v>
      </c>
      <c r="S199" s="2">
        <v>1337</v>
      </c>
      <c r="T199" s="2">
        <v>1390</v>
      </c>
      <c r="Y199" t="s">
        <v>193</v>
      </c>
      <c r="Z199" s="2">
        <v>6144457</v>
      </c>
      <c r="AA199" s="2">
        <v>6306014</v>
      </c>
      <c r="AB199" s="2">
        <v>6472304</v>
      </c>
      <c r="AC199" s="2">
        <v>6642928</v>
      </c>
      <c r="AD199" s="2">
        <v>6816982</v>
      </c>
      <c r="AG199" t="str">
        <f t="shared" si="41"/>
        <v>Togo</v>
      </c>
      <c r="AH199">
        <f t="shared" si="42"/>
        <v>1261202.8</v>
      </c>
      <c r="AI199">
        <f t="shared" si="43"/>
        <v>8239242992</v>
      </c>
      <c r="AJ199" s="2">
        <f t="shared" si="44"/>
        <v>6472304</v>
      </c>
      <c r="AM199" t="str">
        <f t="shared" ref="AM199:AM221" si="56">AG199</f>
        <v>Togo</v>
      </c>
      <c r="AN199" s="22">
        <f t="shared" si="45"/>
        <v>1228891.4000000001</v>
      </c>
      <c r="AO199" s="23">
        <f t="shared" si="46"/>
        <v>1261202.8</v>
      </c>
      <c r="AP199">
        <f t="shared" si="47"/>
        <v>7324192744</v>
      </c>
      <c r="AQ199">
        <f t="shared" si="48"/>
        <v>7705949108</v>
      </c>
      <c r="AR199">
        <f t="shared" si="49"/>
        <v>8239242992</v>
      </c>
      <c r="AS199" s="22">
        <f t="shared" si="50"/>
        <v>1.6778523489932888E-4</v>
      </c>
      <c r="AT199" s="28">
        <f t="shared" ref="AT199:AT221" si="57">AO199/AQ199</f>
        <v>1.6366612111292964E-4</v>
      </c>
      <c r="AU199" s="29">
        <f t="shared" si="51"/>
        <v>0.97545008183306048</v>
      </c>
      <c r="AV199">
        <f t="shared" ref="AV199:AV221" si="58">AS199</f>
        <v>1.6778523489932888E-4</v>
      </c>
      <c r="AW199">
        <f t="shared" si="52"/>
        <v>1.6366612111292964E-4</v>
      </c>
      <c r="AX199">
        <f t="shared" si="53"/>
        <v>1.5964813123290681E-4</v>
      </c>
      <c r="AY199" s="40">
        <f t="shared" si="54"/>
        <v>1261202.8</v>
      </c>
      <c r="AZ199" s="41">
        <f t="shared" si="55"/>
        <v>1315379.7464466237</v>
      </c>
    </row>
    <row r="200" spans="3:52" x14ac:dyDescent="0.25">
      <c r="C200" t="s">
        <v>194</v>
      </c>
      <c r="D200">
        <v>1.7</v>
      </c>
      <c r="E200">
        <v>1.5</v>
      </c>
      <c r="H200" t="s">
        <v>194</v>
      </c>
      <c r="I200" s="2">
        <v>3076</v>
      </c>
      <c r="J200" s="2">
        <v>3547</v>
      </c>
      <c r="K200" s="2">
        <v>4046</v>
      </c>
      <c r="L200" s="2">
        <v>4494</v>
      </c>
      <c r="M200" s="2">
        <v>4427</v>
      </c>
      <c r="O200" t="s">
        <v>194</v>
      </c>
      <c r="P200" s="2">
        <v>4696</v>
      </c>
      <c r="Q200" s="2">
        <v>4886</v>
      </c>
      <c r="R200" s="2">
        <v>5103</v>
      </c>
      <c r="S200" s="2">
        <v>5217</v>
      </c>
      <c r="T200" s="2">
        <v>5303</v>
      </c>
      <c r="Y200" t="s">
        <v>194</v>
      </c>
      <c r="Z200" s="2">
        <v>103557</v>
      </c>
      <c r="AA200" s="2">
        <v>104098</v>
      </c>
      <c r="AB200" s="2">
        <v>104554</v>
      </c>
      <c r="AC200" s="2">
        <v>104941</v>
      </c>
      <c r="AD200" s="2">
        <v>105323</v>
      </c>
      <c r="AG200" t="str">
        <f t="shared" ref="AG200:AG221" si="59">Y200</f>
        <v>Tonga</v>
      </c>
      <c r="AH200">
        <f t="shared" ref="AH200:AH220" si="60">E200*AA200</f>
        <v>156147</v>
      </c>
      <c r="AI200">
        <f t="shared" ref="AI200:AI221" si="61">R200*AB200</f>
        <v>533539062</v>
      </c>
      <c r="AJ200" s="2">
        <f t="shared" ref="AJ200:AJ221" si="62">AB200</f>
        <v>104554</v>
      </c>
      <c r="AM200" t="str">
        <f t="shared" si="56"/>
        <v>Tonga</v>
      </c>
      <c r="AN200" s="22">
        <f t="shared" ref="AN200:AN221" si="63">D200*Z200</f>
        <v>176046.9</v>
      </c>
      <c r="AO200" s="23">
        <f t="shared" ref="AO200:AO221" si="64">E200*AA200</f>
        <v>156147</v>
      </c>
      <c r="AP200">
        <f t="shared" ref="AP200:AP221" si="65">P200*Z200</f>
        <v>486303672</v>
      </c>
      <c r="AQ200">
        <f t="shared" ref="AQ200:AQ221" si="66">Q200*AA200</f>
        <v>508622828</v>
      </c>
      <c r="AR200">
        <f t="shared" ref="AR200:AR221" si="67">R200*AB200</f>
        <v>533539062</v>
      </c>
      <c r="AS200" s="22">
        <f t="shared" ref="AS200:AS221" si="68">AN200/AP200</f>
        <v>3.6201022146507665E-4</v>
      </c>
      <c r="AT200" s="28">
        <f t="shared" si="57"/>
        <v>3.0699959066721243E-4</v>
      </c>
      <c r="AU200" s="29">
        <f t="shared" ref="AU200:AU221" si="69">AT200/AS200</f>
        <v>0.84804122221954681</v>
      </c>
      <c r="AV200">
        <f t="shared" si="58"/>
        <v>3.6201022146507665E-4</v>
      </c>
      <c r="AW200">
        <f t="shared" ref="AW200:AW221" si="70">AV200*$AU200</f>
        <v>3.0699959066721243E-4</v>
      </c>
      <c r="AX200">
        <f t="shared" ref="AX200:AX221" si="71">AT200*$AU200</f>
        <v>2.6034830809032342E-4</v>
      </c>
      <c r="AY200" s="40">
        <f t="shared" si="54"/>
        <v>156147</v>
      </c>
      <c r="AZ200" s="41">
        <f t="shared" si="55"/>
        <v>138905.99209179817</v>
      </c>
    </row>
    <row r="201" spans="3:52" x14ac:dyDescent="0.25">
      <c r="C201" t="s">
        <v>195</v>
      </c>
      <c r="D201">
        <v>36.4</v>
      </c>
      <c r="E201">
        <v>38.200000000000003</v>
      </c>
      <c r="H201" t="s">
        <v>195</v>
      </c>
      <c r="I201" s="2">
        <v>14618</v>
      </c>
      <c r="J201" s="2">
        <v>15630</v>
      </c>
      <c r="K201" s="2">
        <v>17761</v>
      </c>
      <c r="L201" s="2">
        <v>17523</v>
      </c>
      <c r="M201" s="2">
        <v>18373</v>
      </c>
      <c r="O201" t="s">
        <v>195</v>
      </c>
      <c r="P201" s="2">
        <v>28473</v>
      </c>
      <c r="Q201" s="2">
        <v>28756</v>
      </c>
      <c r="R201" s="2">
        <v>28743</v>
      </c>
      <c r="S201" s="2">
        <v>29594</v>
      </c>
      <c r="T201" s="2">
        <v>30439</v>
      </c>
      <c r="Y201" t="s">
        <v>195</v>
      </c>
      <c r="Z201" s="2">
        <v>1322518</v>
      </c>
      <c r="AA201" s="2">
        <v>1328095</v>
      </c>
      <c r="AB201" s="2">
        <v>1333082</v>
      </c>
      <c r="AC201" s="2">
        <v>1337439</v>
      </c>
      <c r="AD201" s="2">
        <v>1341151</v>
      </c>
      <c r="AG201" t="str">
        <f t="shared" si="59"/>
        <v>Trinidad and Tobago</v>
      </c>
      <c r="AH201">
        <f t="shared" si="60"/>
        <v>50733229.000000007</v>
      </c>
      <c r="AI201">
        <f t="shared" si="61"/>
        <v>38316775926</v>
      </c>
      <c r="AJ201" s="2">
        <f t="shared" si="62"/>
        <v>1333082</v>
      </c>
      <c r="AM201" t="str">
        <f t="shared" si="56"/>
        <v>Trinidad and Tobago</v>
      </c>
      <c r="AN201" s="22">
        <f t="shared" si="63"/>
        <v>48139655.199999996</v>
      </c>
      <c r="AO201" s="23">
        <f t="shared" si="64"/>
        <v>50733229.000000007</v>
      </c>
      <c r="AP201">
        <f t="shared" si="65"/>
        <v>37656055014</v>
      </c>
      <c r="AQ201">
        <f t="shared" si="66"/>
        <v>38190699820</v>
      </c>
      <c r="AR201">
        <f t="shared" si="67"/>
        <v>38316775926</v>
      </c>
      <c r="AS201" s="22">
        <f t="shared" si="68"/>
        <v>1.2784041021318441E-3</v>
      </c>
      <c r="AT201" s="28">
        <f t="shared" si="57"/>
        <v>1.3284184170260121E-3</v>
      </c>
      <c r="AU201" s="29">
        <f t="shared" si="69"/>
        <v>1.039122461208287</v>
      </c>
      <c r="AV201">
        <f t="shared" si="58"/>
        <v>1.2784041021318441E-3</v>
      </c>
      <c r="AW201">
        <f t="shared" si="70"/>
        <v>1.3284184170260121E-3</v>
      </c>
      <c r="AX201">
        <f t="shared" si="71"/>
        <v>1.3803894150144862E-3</v>
      </c>
      <c r="AY201" s="40">
        <f t="shared" si="54"/>
        <v>50733229.000000007</v>
      </c>
      <c r="AZ201" s="41">
        <f t="shared" si="55"/>
        <v>52892071.905732289</v>
      </c>
    </row>
    <row r="202" spans="3:52" x14ac:dyDescent="0.25">
      <c r="C202" t="s">
        <v>196</v>
      </c>
      <c r="D202">
        <v>2.4</v>
      </c>
      <c r="E202">
        <v>2.5</v>
      </c>
      <c r="H202" t="s">
        <v>196</v>
      </c>
      <c r="I202" s="2">
        <v>4163</v>
      </c>
      <c r="J202" s="2">
        <v>4176</v>
      </c>
      <c r="K202" s="2">
        <v>4305</v>
      </c>
      <c r="L202" s="2">
        <v>4197</v>
      </c>
      <c r="M202" s="2">
        <v>4329</v>
      </c>
      <c r="O202" t="s">
        <v>196</v>
      </c>
      <c r="P202" s="2">
        <v>9810</v>
      </c>
      <c r="Q202" s="2">
        <v>10180</v>
      </c>
      <c r="R202" s="2">
        <v>10235</v>
      </c>
      <c r="S202" s="2">
        <v>10736</v>
      </c>
      <c r="T202" s="2">
        <v>11092</v>
      </c>
      <c r="Y202" t="s">
        <v>196</v>
      </c>
      <c r="Z202" s="2">
        <v>10439600</v>
      </c>
      <c r="AA202" s="2">
        <v>10549100</v>
      </c>
      <c r="AB202" s="2">
        <v>10673800</v>
      </c>
      <c r="AC202" s="2">
        <v>10777500</v>
      </c>
      <c r="AD202" s="2">
        <v>10886500</v>
      </c>
      <c r="AG202" t="str">
        <f t="shared" si="59"/>
        <v>Tunisia</v>
      </c>
      <c r="AH202">
        <f t="shared" si="60"/>
        <v>26372750</v>
      </c>
      <c r="AI202">
        <f t="shared" si="61"/>
        <v>109246343000</v>
      </c>
      <c r="AJ202" s="2">
        <f t="shared" si="62"/>
        <v>10673800</v>
      </c>
      <c r="AM202" t="str">
        <f t="shared" si="56"/>
        <v>Tunisia</v>
      </c>
      <c r="AN202" s="22">
        <f t="shared" si="63"/>
        <v>25055040</v>
      </c>
      <c r="AO202" s="23">
        <f t="shared" si="64"/>
        <v>26372750</v>
      </c>
      <c r="AP202">
        <f t="shared" si="65"/>
        <v>102412476000</v>
      </c>
      <c r="AQ202">
        <f t="shared" si="66"/>
        <v>107389838000</v>
      </c>
      <c r="AR202">
        <f t="shared" si="67"/>
        <v>109246343000</v>
      </c>
      <c r="AS202" s="22">
        <f t="shared" si="68"/>
        <v>2.4464831804281347E-4</v>
      </c>
      <c r="AT202" s="28">
        <f t="shared" si="57"/>
        <v>2.4557956777996069E-4</v>
      </c>
      <c r="AU202" s="29">
        <f t="shared" si="69"/>
        <v>1.0038064833005893</v>
      </c>
      <c r="AV202">
        <f t="shared" si="58"/>
        <v>2.4464831804281347E-4</v>
      </c>
      <c r="AW202">
        <f t="shared" si="70"/>
        <v>2.4557956777996069E-4</v>
      </c>
      <c r="AX202">
        <f t="shared" si="71"/>
        <v>2.4651436230368107E-4</v>
      </c>
      <c r="AY202" s="40">
        <f t="shared" si="54"/>
        <v>26372749.999999996</v>
      </c>
      <c r="AZ202" s="41">
        <f t="shared" si="55"/>
        <v>26930792.578654211</v>
      </c>
    </row>
    <row r="203" spans="3:52" x14ac:dyDescent="0.25">
      <c r="C203" t="s">
        <v>197</v>
      </c>
      <c r="D203">
        <v>3.9</v>
      </c>
      <c r="E203">
        <v>4.0999999999999996</v>
      </c>
      <c r="H203" t="s">
        <v>197</v>
      </c>
      <c r="I203" s="2">
        <v>8626</v>
      </c>
      <c r="J203" s="2">
        <v>10136</v>
      </c>
      <c r="K203" s="2">
        <v>10605</v>
      </c>
      <c r="L203" s="2">
        <v>10661</v>
      </c>
      <c r="M203" s="2">
        <v>10946</v>
      </c>
      <c r="O203" t="s">
        <v>197</v>
      </c>
      <c r="P203" s="2">
        <v>14715</v>
      </c>
      <c r="Q203" s="2">
        <v>16195</v>
      </c>
      <c r="R203" s="2">
        <v>17998</v>
      </c>
      <c r="S203" s="2">
        <v>18186</v>
      </c>
      <c r="T203" s="2">
        <v>18975</v>
      </c>
      <c r="Y203" t="s">
        <v>197</v>
      </c>
      <c r="Z203" s="2">
        <v>71241080</v>
      </c>
      <c r="AA203" s="2">
        <v>72137546</v>
      </c>
      <c r="AB203" s="2">
        <v>73058638</v>
      </c>
      <c r="AC203" s="2">
        <v>73997128</v>
      </c>
      <c r="AD203" s="2">
        <v>74932641</v>
      </c>
      <c r="AG203" t="str">
        <f t="shared" si="59"/>
        <v>Turkey</v>
      </c>
      <c r="AH203">
        <f t="shared" si="60"/>
        <v>295763938.59999996</v>
      </c>
      <c r="AI203">
        <f t="shared" si="61"/>
        <v>1314909366724</v>
      </c>
      <c r="AJ203" s="2">
        <f t="shared" si="62"/>
        <v>73058638</v>
      </c>
      <c r="AM203" t="str">
        <f t="shared" si="56"/>
        <v>Turkey</v>
      </c>
      <c r="AN203" s="22">
        <f t="shared" si="63"/>
        <v>277840212</v>
      </c>
      <c r="AO203" s="23">
        <f t="shared" si="64"/>
        <v>295763938.59999996</v>
      </c>
      <c r="AP203">
        <f t="shared" si="65"/>
        <v>1048312492200</v>
      </c>
      <c r="AQ203">
        <f t="shared" si="66"/>
        <v>1168267557470</v>
      </c>
      <c r="AR203">
        <f t="shared" si="67"/>
        <v>1314909366724</v>
      </c>
      <c r="AS203" s="22">
        <f t="shared" si="68"/>
        <v>2.650356778797146E-4</v>
      </c>
      <c r="AT203" s="28">
        <f t="shared" si="57"/>
        <v>2.5316455696202528E-4</v>
      </c>
      <c r="AU203" s="29">
        <f t="shared" si="69"/>
        <v>0.95520934761441068</v>
      </c>
      <c r="AV203">
        <f t="shared" si="58"/>
        <v>2.650356778797146E-4</v>
      </c>
      <c r="AW203">
        <f t="shared" si="70"/>
        <v>2.5316455696202528E-4</v>
      </c>
      <c r="AX203">
        <f t="shared" si="71"/>
        <v>2.4182515129478747E-4</v>
      </c>
      <c r="AY203" s="40">
        <f t="shared" si="54"/>
        <v>295763938.59999996</v>
      </c>
      <c r="AZ203" s="41">
        <f t="shared" si="55"/>
        <v>317978156.54696447</v>
      </c>
    </row>
    <row r="204" spans="3:52" x14ac:dyDescent="0.25">
      <c r="C204" t="s">
        <v>198</v>
      </c>
      <c r="D204">
        <v>9.6999999999999993</v>
      </c>
      <c r="E204">
        <v>10.5</v>
      </c>
      <c r="H204" t="s">
        <v>198</v>
      </c>
      <c r="I204" s="2">
        <v>4060</v>
      </c>
      <c r="J204" s="2">
        <v>4393</v>
      </c>
      <c r="K204" s="2">
        <v>5725</v>
      </c>
      <c r="L204" s="2">
        <v>6798</v>
      </c>
      <c r="M204" s="2">
        <v>7987</v>
      </c>
      <c r="O204" t="s">
        <v>198</v>
      </c>
      <c r="P204" s="2">
        <v>9015</v>
      </c>
      <c r="Q204" s="2">
        <v>9838</v>
      </c>
      <c r="R204" s="2">
        <v>11361</v>
      </c>
      <c r="S204" s="2">
        <v>12678</v>
      </c>
      <c r="T204" s="2">
        <v>14001</v>
      </c>
      <c r="Y204" t="s">
        <v>198</v>
      </c>
      <c r="Z204" s="2">
        <v>4978962</v>
      </c>
      <c r="AA204" s="2">
        <v>5041995</v>
      </c>
      <c r="AB204" s="2">
        <v>5106668</v>
      </c>
      <c r="AC204" s="2">
        <v>5172931</v>
      </c>
      <c r="AD204" s="2">
        <v>5240072</v>
      </c>
      <c r="AG204" t="str">
        <f t="shared" si="59"/>
        <v>Turkmenistan</v>
      </c>
      <c r="AH204">
        <f t="shared" si="60"/>
        <v>52940947.5</v>
      </c>
      <c r="AI204">
        <f t="shared" si="61"/>
        <v>58016855148</v>
      </c>
      <c r="AJ204" s="2">
        <f t="shared" si="62"/>
        <v>5106668</v>
      </c>
      <c r="AM204" t="str">
        <f t="shared" si="56"/>
        <v>Turkmenistan</v>
      </c>
      <c r="AN204" s="22">
        <f t="shared" si="63"/>
        <v>48295931.399999999</v>
      </c>
      <c r="AO204" s="23">
        <f t="shared" si="64"/>
        <v>52940947.5</v>
      </c>
      <c r="AP204">
        <f t="shared" si="65"/>
        <v>44885342430</v>
      </c>
      <c r="AQ204">
        <f t="shared" si="66"/>
        <v>49603146810</v>
      </c>
      <c r="AR204">
        <f t="shared" si="67"/>
        <v>58016855148</v>
      </c>
      <c r="AS204" s="22">
        <f t="shared" si="68"/>
        <v>1.0759844703272323E-3</v>
      </c>
      <c r="AT204" s="28">
        <f t="shared" si="57"/>
        <v>1.0672900996137426E-3</v>
      </c>
      <c r="AU204" s="29">
        <f t="shared" si="69"/>
        <v>0.99191961319772071</v>
      </c>
      <c r="AV204">
        <f t="shared" si="58"/>
        <v>1.0759844703272323E-3</v>
      </c>
      <c r="AW204">
        <f t="shared" si="70"/>
        <v>1.0672900996137426E-3</v>
      </c>
      <c r="AX204">
        <f t="shared" si="71"/>
        <v>1.0586659827786205E-3</v>
      </c>
      <c r="AY204" s="40">
        <f t="shared" si="54"/>
        <v>52940947.5</v>
      </c>
      <c r="AZ204" s="41">
        <f t="shared" si="55"/>
        <v>61420470.972982287</v>
      </c>
    </row>
    <row r="205" spans="3:52" x14ac:dyDescent="0.25">
      <c r="C205" t="s">
        <v>199</v>
      </c>
      <c r="D205">
        <v>5.3</v>
      </c>
      <c r="E205">
        <v>5.2</v>
      </c>
      <c r="H205" t="s">
        <v>199</v>
      </c>
      <c r="O205" t="s">
        <v>199</v>
      </c>
      <c r="Y205" t="s">
        <v>199</v>
      </c>
      <c r="Z205" s="2">
        <v>30247</v>
      </c>
      <c r="AA205" s="2">
        <v>30993</v>
      </c>
      <c r="AB205" s="2">
        <v>31726</v>
      </c>
      <c r="AC205" s="2">
        <v>32427</v>
      </c>
      <c r="AD205" s="2">
        <v>33098</v>
      </c>
      <c r="AG205" t="str">
        <f t="shared" si="59"/>
        <v>Turks and Caicos Islands</v>
      </c>
      <c r="AH205">
        <f t="shared" si="60"/>
        <v>161163.6</v>
      </c>
      <c r="AI205">
        <f t="shared" si="61"/>
        <v>0</v>
      </c>
      <c r="AJ205" s="2">
        <f t="shared" si="62"/>
        <v>31726</v>
      </c>
      <c r="AM205" t="str">
        <f t="shared" si="56"/>
        <v>Turks and Caicos Islands</v>
      </c>
      <c r="AN205" s="22">
        <f t="shared" si="63"/>
        <v>160309.1</v>
      </c>
      <c r="AO205" s="23">
        <f t="shared" si="64"/>
        <v>161163.6</v>
      </c>
      <c r="AP205">
        <f t="shared" si="65"/>
        <v>0</v>
      </c>
      <c r="AQ205">
        <f t="shared" si="66"/>
        <v>0</v>
      </c>
      <c r="AR205">
        <f t="shared" si="67"/>
        <v>0</v>
      </c>
      <c r="AS205" s="22" t="e">
        <f t="shared" si="68"/>
        <v>#DIV/0!</v>
      </c>
      <c r="AT205" s="28" t="e">
        <f t="shared" si="57"/>
        <v>#DIV/0!</v>
      </c>
      <c r="AU205" s="29" t="e">
        <f t="shared" si="69"/>
        <v>#DIV/0!</v>
      </c>
      <c r="AV205" t="e">
        <f t="shared" si="58"/>
        <v>#DIV/0!</v>
      </c>
      <c r="AW205" t="e">
        <f t="shared" si="70"/>
        <v>#DIV/0!</v>
      </c>
      <c r="AX205" t="e">
        <f t="shared" si="71"/>
        <v>#DIV/0!</v>
      </c>
      <c r="AY205" s="40" t="e">
        <f t="shared" ref="AY205:AY221" si="72">AW205*AQ205</f>
        <v>#DIV/0!</v>
      </c>
      <c r="AZ205" s="41" t="e">
        <f t="shared" ref="AZ205:AZ221" si="73">AX205*AR205</f>
        <v>#DIV/0!</v>
      </c>
    </row>
    <row r="206" spans="3:52" x14ac:dyDescent="0.25">
      <c r="C206" t="s">
        <v>200</v>
      </c>
      <c r="H206" t="s">
        <v>200</v>
      </c>
      <c r="I206" s="2">
        <v>2763</v>
      </c>
      <c r="J206" s="2">
        <v>3238</v>
      </c>
      <c r="K206" s="2">
        <v>3994</v>
      </c>
      <c r="L206" s="2">
        <v>4044</v>
      </c>
      <c r="M206" s="2">
        <v>3861</v>
      </c>
      <c r="O206" t="s">
        <v>200</v>
      </c>
      <c r="P206" s="2">
        <v>3216</v>
      </c>
      <c r="Q206" s="2">
        <v>3160</v>
      </c>
      <c r="R206" s="2">
        <v>3488</v>
      </c>
      <c r="S206" s="2">
        <v>3550</v>
      </c>
      <c r="T206" s="2">
        <v>3637</v>
      </c>
      <c r="Y206" t="s">
        <v>200</v>
      </c>
      <c r="Z206" s="2">
        <v>9808</v>
      </c>
      <c r="AA206" s="2">
        <v>9827</v>
      </c>
      <c r="AB206" s="2">
        <v>9844</v>
      </c>
      <c r="AC206" s="2">
        <v>9860</v>
      </c>
      <c r="AD206" s="2">
        <v>9876</v>
      </c>
      <c r="AG206" t="str">
        <f t="shared" si="59"/>
        <v>Tuvalu</v>
      </c>
      <c r="AH206">
        <f t="shared" si="60"/>
        <v>0</v>
      </c>
      <c r="AI206">
        <f t="shared" si="61"/>
        <v>34335872</v>
      </c>
      <c r="AJ206" s="2">
        <f t="shared" si="62"/>
        <v>9844</v>
      </c>
      <c r="AM206" t="str">
        <f t="shared" si="56"/>
        <v>Tuvalu</v>
      </c>
      <c r="AN206" s="22">
        <f t="shared" si="63"/>
        <v>0</v>
      </c>
      <c r="AO206" s="23">
        <f t="shared" si="64"/>
        <v>0</v>
      </c>
      <c r="AP206">
        <f t="shared" si="65"/>
        <v>31542528</v>
      </c>
      <c r="AQ206">
        <f t="shared" si="66"/>
        <v>31053320</v>
      </c>
      <c r="AR206">
        <f t="shared" si="67"/>
        <v>34335872</v>
      </c>
      <c r="AS206" s="22">
        <f t="shared" si="68"/>
        <v>0</v>
      </c>
      <c r="AT206" s="28">
        <f t="shared" si="57"/>
        <v>0</v>
      </c>
      <c r="AU206" s="29" t="e">
        <f t="shared" si="69"/>
        <v>#DIV/0!</v>
      </c>
      <c r="AV206">
        <f t="shared" si="58"/>
        <v>0</v>
      </c>
      <c r="AW206" t="e">
        <f t="shared" si="70"/>
        <v>#DIV/0!</v>
      </c>
      <c r="AX206" t="e">
        <f t="shared" si="71"/>
        <v>#DIV/0!</v>
      </c>
      <c r="AY206" s="40" t="e">
        <f t="shared" si="72"/>
        <v>#DIV/0!</v>
      </c>
      <c r="AZ206" s="41" t="e">
        <f t="shared" si="73"/>
        <v>#DIV/0!</v>
      </c>
    </row>
    <row r="207" spans="3:52" x14ac:dyDescent="0.25">
      <c r="C207" t="s">
        <v>201</v>
      </c>
      <c r="D207">
        <v>0.1</v>
      </c>
      <c r="E207">
        <v>0.1</v>
      </c>
      <c r="H207" t="s">
        <v>201</v>
      </c>
      <c r="I207">
        <v>451</v>
      </c>
      <c r="J207">
        <v>472</v>
      </c>
      <c r="K207">
        <v>441</v>
      </c>
      <c r="L207">
        <v>551</v>
      </c>
      <c r="M207">
        <v>572</v>
      </c>
      <c r="O207" t="s">
        <v>201</v>
      </c>
      <c r="P207" s="2">
        <v>1225</v>
      </c>
      <c r="Q207" s="2">
        <v>1269</v>
      </c>
      <c r="R207" s="2">
        <v>1334</v>
      </c>
      <c r="S207" s="2">
        <v>1357</v>
      </c>
      <c r="T207" s="2">
        <v>1410</v>
      </c>
      <c r="Y207" t="s">
        <v>201</v>
      </c>
      <c r="Z207" s="2">
        <v>32864328</v>
      </c>
      <c r="AA207" s="2">
        <v>33987213</v>
      </c>
      <c r="AB207" s="2">
        <v>35148064</v>
      </c>
      <c r="AC207" s="2">
        <v>36345860</v>
      </c>
      <c r="AD207" s="2">
        <v>37578876</v>
      </c>
      <c r="AG207" t="str">
        <f t="shared" si="59"/>
        <v>Uganda</v>
      </c>
      <c r="AH207">
        <f t="shared" si="60"/>
        <v>3398721.3000000003</v>
      </c>
      <c r="AI207">
        <f t="shared" si="61"/>
        <v>46887517376</v>
      </c>
      <c r="AJ207" s="2">
        <f t="shared" si="62"/>
        <v>35148064</v>
      </c>
      <c r="AM207" t="str">
        <f t="shared" si="56"/>
        <v>Uganda</v>
      </c>
      <c r="AN207" s="22">
        <f t="shared" si="63"/>
        <v>3286432.8000000003</v>
      </c>
      <c r="AO207" s="23">
        <f t="shared" si="64"/>
        <v>3398721.3000000003</v>
      </c>
      <c r="AP207">
        <f t="shared" si="65"/>
        <v>40258801800</v>
      </c>
      <c r="AQ207">
        <f t="shared" si="66"/>
        <v>43129773297</v>
      </c>
      <c r="AR207">
        <f t="shared" si="67"/>
        <v>46887517376</v>
      </c>
      <c r="AS207" s="22">
        <f t="shared" si="68"/>
        <v>8.163265306122449E-5</v>
      </c>
      <c r="AT207" s="28">
        <f t="shared" si="57"/>
        <v>7.8802206461780935E-5</v>
      </c>
      <c r="AU207" s="29">
        <f t="shared" si="69"/>
        <v>0.96532702915681645</v>
      </c>
      <c r="AV207">
        <f t="shared" si="58"/>
        <v>8.163265306122449E-5</v>
      </c>
      <c r="AW207">
        <f t="shared" si="70"/>
        <v>7.8802206461780935E-5</v>
      </c>
      <c r="AX207">
        <f t="shared" si="71"/>
        <v>7.6069899854753069E-5</v>
      </c>
      <c r="AY207" s="40">
        <f t="shared" si="72"/>
        <v>3398721.3000000003</v>
      </c>
      <c r="AZ207" s="41">
        <f t="shared" si="73"/>
        <v>3566728.7512303144</v>
      </c>
    </row>
    <row r="208" spans="3:52" x14ac:dyDescent="0.25">
      <c r="C208" t="s">
        <v>202</v>
      </c>
      <c r="D208">
        <v>5.7</v>
      </c>
      <c r="E208">
        <v>6.6</v>
      </c>
      <c r="H208" t="s">
        <v>202</v>
      </c>
      <c r="I208" s="2">
        <v>2545</v>
      </c>
      <c r="J208" s="2">
        <v>2974</v>
      </c>
      <c r="K208" s="2">
        <v>3575</v>
      </c>
      <c r="L208" s="2">
        <v>3873</v>
      </c>
      <c r="M208" s="2">
        <v>3900</v>
      </c>
      <c r="O208" t="s">
        <v>202</v>
      </c>
      <c r="P208" s="2">
        <v>7278</v>
      </c>
      <c r="Q208" s="2">
        <v>7706</v>
      </c>
      <c r="R208" s="2">
        <v>8295</v>
      </c>
      <c r="S208" s="2">
        <v>8478</v>
      </c>
      <c r="T208" s="2">
        <v>8788</v>
      </c>
      <c r="Y208" t="s">
        <v>202</v>
      </c>
      <c r="Z208" s="2">
        <v>46053300</v>
      </c>
      <c r="AA208" s="2">
        <v>45870700</v>
      </c>
      <c r="AB208" s="2">
        <v>45706100</v>
      </c>
      <c r="AC208" s="2">
        <v>45593300</v>
      </c>
      <c r="AD208" s="2">
        <v>45489600</v>
      </c>
      <c r="AG208" t="str">
        <f t="shared" si="59"/>
        <v>Ukraine</v>
      </c>
      <c r="AH208">
        <f t="shared" si="60"/>
        <v>302746620</v>
      </c>
      <c r="AI208">
        <f t="shared" si="61"/>
        <v>379132099500</v>
      </c>
      <c r="AJ208" s="2">
        <f t="shared" si="62"/>
        <v>45706100</v>
      </c>
      <c r="AM208" t="str">
        <f t="shared" si="56"/>
        <v>Ukraine</v>
      </c>
      <c r="AN208" s="22">
        <f t="shared" si="63"/>
        <v>262503810</v>
      </c>
      <c r="AO208" s="23">
        <f t="shared" si="64"/>
        <v>302746620</v>
      </c>
      <c r="AP208">
        <f t="shared" si="65"/>
        <v>335175917400</v>
      </c>
      <c r="AQ208">
        <f t="shared" si="66"/>
        <v>353479614200</v>
      </c>
      <c r="AR208">
        <f t="shared" si="67"/>
        <v>379132099500</v>
      </c>
      <c r="AS208" s="22">
        <f t="shared" si="68"/>
        <v>7.8318219291014012E-4</v>
      </c>
      <c r="AT208" s="28">
        <f t="shared" si="57"/>
        <v>8.5647547365689072E-4</v>
      </c>
      <c r="AU208" s="29">
        <f t="shared" si="69"/>
        <v>1.0935839468903248</v>
      </c>
      <c r="AV208">
        <f t="shared" si="58"/>
        <v>7.8318219291014012E-4</v>
      </c>
      <c r="AW208">
        <f t="shared" si="70"/>
        <v>8.5647547365689082E-4</v>
      </c>
      <c r="AX208">
        <f t="shared" si="71"/>
        <v>9.3662782889646296E-4</v>
      </c>
      <c r="AY208" s="40">
        <f t="shared" si="72"/>
        <v>302746620.00000006</v>
      </c>
      <c r="AZ208" s="41">
        <f t="shared" si="73"/>
        <v>355105675.21964276</v>
      </c>
    </row>
    <row r="209" spans="3:54" x14ac:dyDescent="0.25">
      <c r="C209" t="s">
        <v>203</v>
      </c>
      <c r="D209">
        <v>21.1</v>
      </c>
      <c r="E209">
        <v>19.899999999999999</v>
      </c>
      <c r="H209" t="s">
        <v>203</v>
      </c>
      <c r="I209" s="2">
        <v>33013</v>
      </c>
      <c r="J209" s="2">
        <v>34049</v>
      </c>
      <c r="K209" s="2">
        <v>39058</v>
      </c>
      <c r="L209" s="2">
        <v>41692</v>
      </c>
      <c r="O209" t="s">
        <v>203</v>
      </c>
      <c r="P209" s="2">
        <v>59812</v>
      </c>
      <c r="Q209" s="2">
        <v>56275</v>
      </c>
      <c r="R209" s="2">
        <v>56377</v>
      </c>
      <c r="S209" s="2">
        <v>58042</v>
      </c>
      <c r="Y209" t="s">
        <v>203</v>
      </c>
      <c r="Z209" s="2">
        <v>7718319</v>
      </c>
      <c r="AA209" s="2">
        <v>8441537</v>
      </c>
      <c r="AB209" s="2">
        <v>8925096</v>
      </c>
      <c r="AC209" s="2">
        <v>9205651</v>
      </c>
      <c r="AD209" s="2">
        <v>9346129</v>
      </c>
      <c r="AG209" t="str">
        <f t="shared" si="59"/>
        <v>United Arab Emirates</v>
      </c>
      <c r="AH209">
        <f t="shared" si="60"/>
        <v>167986586.29999998</v>
      </c>
      <c r="AI209">
        <f t="shared" si="61"/>
        <v>503170137192</v>
      </c>
      <c r="AJ209" s="2">
        <f t="shared" si="62"/>
        <v>8925096</v>
      </c>
      <c r="AM209" t="str">
        <f t="shared" si="56"/>
        <v>United Arab Emirates</v>
      </c>
      <c r="AN209" s="22">
        <f t="shared" si="63"/>
        <v>162856530.90000001</v>
      </c>
      <c r="AO209" s="23">
        <f t="shared" si="64"/>
        <v>167986586.29999998</v>
      </c>
      <c r="AP209">
        <f t="shared" si="65"/>
        <v>461648096028</v>
      </c>
      <c r="AQ209">
        <f t="shared" si="66"/>
        <v>475047494675</v>
      </c>
      <c r="AR209">
        <f t="shared" si="67"/>
        <v>503170137192</v>
      </c>
      <c r="AS209" s="22">
        <f t="shared" si="68"/>
        <v>3.5277201899284425E-4</v>
      </c>
      <c r="AT209" s="28">
        <f t="shared" si="57"/>
        <v>3.5362061306086181E-4</v>
      </c>
      <c r="AU209" s="29">
        <f t="shared" si="69"/>
        <v>1.0024055027675955</v>
      </c>
      <c r="AV209">
        <f t="shared" si="58"/>
        <v>3.5277201899284425E-4</v>
      </c>
      <c r="AW209">
        <f t="shared" si="70"/>
        <v>3.5362061306086181E-4</v>
      </c>
      <c r="AX209">
        <f t="shared" si="71"/>
        <v>3.5447124842425857E-4</v>
      </c>
      <c r="AY209" s="40">
        <f t="shared" si="72"/>
        <v>167986586.29999998</v>
      </c>
      <c r="AZ209" s="41">
        <f t="shared" si="73"/>
        <v>178359346.7002537</v>
      </c>
    </row>
    <row r="210" spans="3:54" x14ac:dyDescent="0.25">
      <c r="C210" t="s">
        <v>204</v>
      </c>
      <c r="D210">
        <v>7.6</v>
      </c>
      <c r="E210">
        <v>7.9</v>
      </c>
      <c r="H210" t="s">
        <v>204</v>
      </c>
      <c r="I210" s="2">
        <v>35455</v>
      </c>
      <c r="J210" s="2">
        <v>36573</v>
      </c>
      <c r="K210" s="2">
        <v>38927</v>
      </c>
      <c r="L210" s="2">
        <v>38649</v>
      </c>
      <c r="M210" s="2">
        <v>39351</v>
      </c>
      <c r="O210" t="s">
        <v>204</v>
      </c>
      <c r="P210" s="2">
        <v>34830</v>
      </c>
      <c r="Q210" s="2">
        <v>34247</v>
      </c>
      <c r="R210" s="2">
        <v>34800</v>
      </c>
      <c r="S210" s="2">
        <v>34778</v>
      </c>
      <c r="T210" s="2">
        <v>36209</v>
      </c>
      <c r="Y210" t="s">
        <v>204</v>
      </c>
      <c r="Z210" s="2">
        <v>62276270</v>
      </c>
      <c r="AA210" s="2">
        <v>62766365</v>
      </c>
      <c r="AB210" s="2">
        <v>63258918</v>
      </c>
      <c r="AC210" s="2">
        <v>63695687</v>
      </c>
      <c r="AD210" s="2">
        <v>64097085</v>
      </c>
      <c r="AG210" t="str">
        <f t="shared" si="59"/>
        <v>United Kingdom</v>
      </c>
      <c r="AH210">
        <f t="shared" si="60"/>
        <v>495854283.5</v>
      </c>
      <c r="AI210">
        <f t="shared" si="61"/>
        <v>2201410346400</v>
      </c>
      <c r="AJ210" s="2">
        <f t="shared" si="62"/>
        <v>63258918</v>
      </c>
      <c r="AM210" t="str">
        <f t="shared" si="56"/>
        <v>United Kingdom</v>
      </c>
      <c r="AN210" s="22">
        <f t="shared" si="63"/>
        <v>473299652</v>
      </c>
      <c r="AO210" s="23">
        <f t="shared" si="64"/>
        <v>495854283.5</v>
      </c>
      <c r="AP210">
        <f t="shared" si="65"/>
        <v>2169082484100</v>
      </c>
      <c r="AQ210">
        <f t="shared" si="66"/>
        <v>2149559702155</v>
      </c>
      <c r="AR210">
        <f t="shared" si="67"/>
        <v>2201410346400</v>
      </c>
      <c r="AS210" s="22">
        <f t="shared" si="68"/>
        <v>2.1820269882285385E-4</v>
      </c>
      <c r="AT210" s="28">
        <f t="shared" si="57"/>
        <v>2.3067713960346891E-4</v>
      </c>
      <c r="AU210" s="29">
        <f t="shared" si="69"/>
        <v>1.0571690489985293</v>
      </c>
      <c r="AV210">
        <f t="shared" si="58"/>
        <v>2.1820269882285385E-4</v>
      </c>
      <c r="AW210">
        <f t="shared" si="70"/>
        <v>2.3067713960346891E-4</v>
      </c>
      <c r="AX210">
        <f t="shared" si="71"/>
        <v>2.438647323003002E-4</v>
      </c>
      <c r="AY210" s="40">
        <f t="shared" si="72"/>
        <v>495854283.5</v>
      </c>
      <c r="AZ210" s="41">
        <f t="shared" si="73"/>
        <v>536846344.80794716</v>
      </c>
    </row>
    <row r="211" spans="3:54" x14ac:dyDescent="0.25">
      <c r="C211" t="s">
        <v>205</v>
      </c>
      <c r="D211">
        <v>17.3</v>
      </c>
      <c r="E211">
        <v>17.600000000000001</v>
      </c>
      <c r="H211" t="s">
        <v>205</v>
      </c>
      <c r="I211" s="2">
        <v>46999</v>
      </c>
      <c r="J211" s="2">
        <v>48358</v>
      </c>
      <c r="K211" s="2">
        <v>49855</v>
      </c>
      <c r="L211" s="2">
        <v>51755</v>
      </c>
      <c r="M211" s="2">
        <v>53143</v>
      </c>
      <c r="O211" t="s">
        <v>205</v>
      </c>
      <c r="P211" s="2">
        <v>46999</v>
      </c>
      <c r="Q211" s="2">
        <v>48358</v>
      </c>
      <c r="R211" s="2">
        <v>49855</v>
      </c>
      <c r="S211" s="2">
        <v>51755</v>
      </c>
      <c r="T211" s="2">
        <v>53143</v>
      </c>
      <c r="Y211" t="s">
        <v>205</v>
      </c>
      <c r="Z211" s="2">
        <v>306771529</v>
      </c>
      <c r="AA211" s="2">
        <v>309326295</v>
      </c>
      <c r="AB211" s="2">
        <v>311582564</v>
      </c>
      <c r="AC211" s="2">
        <v>313873685</v>
      </c>
      <c r="AD211" s="2">
        <v>316128839</v>
      </c>
      <c r="AG211" t="str">
        <f t="shared" si="59"/>
        <v>United States</v>
      </c>
      <c r="AH211">
        <f t="shared" si="60"/>
        <v>5444142792</v>
      </c>
      <c r="AI211">
        <f t="shared" si="61"/>
        <v>15533948728220</v>
      </c>
      <c r="AJ211" s="2">
        <f t="shared" si="62"/>
        <v>311582564</v>
      </c>
      <c r="AM211" t="str">
        <f t="shared" si="56"/>
        <v>United States</v>
      </c>
      <c r="AN211" s="22">
        <f t="shared" si="63"/>
        <v>5307147451.6999998</v>
      </c>
      <c r="AO211" s="23">
        <f t="shared" si="64"/>
        <v>5444142792</v>
      </c>
      <c r="AP211">
        <f t="shared" si="65"/>
        <v>14417955091471</v>
      </c>
      <c r="AQ211">
        <f t="shared" si="66"/>
        <v>14958400973610</v>
      </c>
      <c r="AR211">
        <f t="shared" si="67"/>
        <v>15533948728220</v>
      </c>
      <c r="AS211" s="22">
        <f t="shared" si="68"/>
        <v>3.6809293814762017E-4</v>
      </c>
      <c r="AT211" s="28">
        <f t="shared" si="57"/>
        <v>3.6395218991687001E-4</v>
      </c>
      <c r="AU211" s="29">
        <f t="shared" si="69"/>
        <v>0.98875080774005619</v>
      </c>
      <c r="AV211">
        <f t="shared" si="58"/>
        <v>3.6809293814762017E-4</v>
      </c>
      <c r="AW211">
        <f t="shared" si="70"/>
        <v>3.6395218991687001E-4</v>
      </c>
      <c r="AX211">
        <f t="shared" si="71"/>
        <v>3.5985802175906754E-4</v>
      </c>
      <c r="AY211" s="40">
        <f t="shared" si="72"/>
        <v>5444142792</v>
      </c>
      <c r="AZ211" s="41">
        <f t="shared" si="73"/>
        <v>5590016059.4440327</v>
      </c>
      <c r="BB211" s="43"/>
    </row>
    <row r="212" spans="3:54" x14ac:dyDescent="0.25">
      <c r="C212" t="s">
        <v>206</v>
      </c>
      <c r="D212">
        <v>2.2999999999999998</v>
      </c>
      <c r="E212">
        <v>2</v>
      </c>
      <c r="H212" t="s">
        <v>206</v>
      </c>
      <c r="I212" s="2">
        <v>9065</v>
      </c>
      <c r="J212" s="2">
        <v>11531</v>
      </c>
      <c r="K212" s="2">
        <v>13961</v>
      </c>
      <c r="L212" s="2">
        <v>14728</v>
      </c>
      <c r="M212" s="2">
        <v>16351</v>
      </c>
      <c r="O212" t="s">
        <v>206</v>
      </c>
      <c r="P212" s="2">
        <v>14795</v>
      </c>
      <c r="Q212" s="2">
        <v>16177</v>
      </c>
      <c r="R212" s="2">
        <v>17645</v>
      </c>
      <c r="S212" s="2">
        <v>18549</v>
      </c>
      <c r="T212" s="2">
        <v>19590</v>
      </c>
      <c r="Y212" t="s">
        <v>206</v>
      </c>
      <c r="Z212" s="2">
        <v>3360431</v>
      </c>
      <c r="AA212" s="2">
        <v>3371982</v>
      </c>
      <c r="AB212" s="2">
        <v>3383486</v>
      </c>
      <c r="AC212" s="2">
        <v>3395253</v>
      </c>
      <c r="AD212" s="2">
        <v>3407062</v>
      </c>
      <c r="AG212" t="str">
        <f t="shared" si="59"/>
        <v>Uruguay</v>
      </c>
      <c r="AH212">
        <f t="shared" si="60"/>
        <v>6743964</v>
      </c>
      <c r="AI212">
        <f t="shared" si="61"/>
        <v>59701610470</v>
      </c>
      <c r="AJ212" s="2">
        <f t="shared" si="62"/>
        <v>3383486</v>
      </c>
      <c r="AM212" t="str">
        <f t="shared" si="56"/>
        <v>Uruguay</v>
      </c>
      <c r="AN212" s="22">
        <f t="shared" si="63"/>
        <v>7728991.2999999998</v>
      </c>
      <c r="AO212" s="23">
        <f t="shared" si="64"/>
        <v>6743964</v>
      </c>
      <c r="AP212">
        <f t="shared" si="65"/>
        <v>49717576645</v>
      </c>
      <c r="AQ212">
        <f t="shared" si="66"/>
        <v>54548552814</v>
      </c>
      <c r="AR212">
        <f t="shared" si="67"/>
        <v>59701610470</v>
      </c>
      <c r="AS212" s="22">
        <f t="shared" si="68"/>
        <v>1.5545792497465361E-4</v>
      </c>
      <c r="AT212" s="28">
        <f t="shared" si="57"/>
        <v>1.236323174877913E-4</v>
      </c>
      <c r="AU212" s="29">
        <f t="shared" si="69"/>
        <v>0.79527832053559666</v>
      </c>
      <c r="AV212">
        <f t="shared" si="58"/>
        <v>1.5545792497465361E-4</v>
      </c>
      <c r="AW212">
        <f t="shared" si="70"/>
        <v>1.236323174877913E-4</v>
      </c>
      <c r="AX212">
        <f t="shared" si="71"/>
        <v>9.8322101815614342E-5</v>
      </c>
      <c r="AY212" s="40">
        <f t="shared" si="72"/>
        <v>6743964</v>
      </c>
      <c r="AZ212" s="41">
        <f t="shared" si="73"/>
        <v>5869987.8231874872</v>
      </c>
    </row>
    <row r="213" spans="3:54" x14ac:dyDescent="0.25">
      <c r="C213" t="s">
        <v>207</v>
      </c>
      <c r="D213">
        <v>4.2</v>
      </c>
      <c r="E213">
        <v>3.7</v>
      </c>
      <c r="H213" t="s">
        <v>207</v>
      </c>
      <c r="I213" s="2">
        <v>1182</v>
      </c>
      <c r="J213" s="2">
        <v>1377</v>
      </c>
      <c r="K213" s="2">
        <v>1545</v>
      </c>
      <c r="L213" s="2">
        <v>1719</v>
      </c>
      <c r="M213" s="2">
        <v>1878</v>
      </c>
      <c r="O213" t="s">
        <v>207</v>
      </c>
      <c r="P213" s="2">
        <v>3845</v>
      </c>
      <c r="Q213" s="2">
        <v>4105</v>
      </c>
      <c r="R213" s="2">
        <v>4412</v>
      </c>
      <c r="S213" s="2">
        <v>4787</v>
      </c>
      <c r="T213" s="2">
        <v>5167</v>
      </c>
      <c r="Y213" t="s">
        <v>207</v>
      </c>
      <c r="Z213" s="2">
        <v>27767400</v>
      </c>
      <c r="AA213" s="2">
        <v>28562400</v>
      </c>
      <c r="AB213" s="2">
        <v>29339400</v>
      </c>
      <c r="AC213" s="2">
        <v>29774500</v>
      </c>
      <c r="AD213" s="2">
        <v>30241100</v>
      </c>
      <c r="AG213" t="str">
        <f t="shared" si="59"/>
        <v>Uzbekistan</v>
      </c>
      <c r="AH213">
        <f t="shared" si="60"/>
        <v>105680880</v>
      </c>
      <c r="AI213">
        <f t="shared" si="61"/>
        <v>129445432800</v>
      </c>
      <c r="AJ213" s="2">
        <f t="shared" si="62"/>
        <v>29339400</v>
      </c>
      <c r="AM213" t="str">
        <f t="shared" si="56"/>
        <v>Uzbekistan</v>
      </c>
      <c r="AN213" s="22">
        <f t="shared" si="63"/>
        <v>116623080</v>
      </c>
      <c r="AO213" s="23">
        <f t="shared" si="64"/>
        <v>105680880</v>
      </c>
      <c r="AP213">
        <f t="shared" si="65"/>
        <v>106765653000</v>
      </c>
      <c r="AQ213">
        <f t="shared" si="66"/>
        <v>117248652000</v>
      </c>
      <c r="AR213">
        <f t="shared" si="67"/>
        <v>129445432800</v>
      </c>
      <c r="AS213" s="22">
        <f t="shared" si="68"/>
        <v>1.0923276983094928E-3</v>
      </c>
      <c r="AT213" s="28">
        <f t="shared" si="57"/>
        <v>9.0133982947624845E-4</v>
      </c>
      <c r="AU213" s="29">
        <f t="shared" si="69"/>
        <v>0.82515515341337509</v>
      </c>
      <c r="AV213">
        <f t="shared" si="58"/>
        <v>1.0923276983094928E-3</v>
      </c>
      <c r="AW213">
        <f t="shared" si="70"/>
        <v>9.0133982947624845E-4</v>
      </c>
      <c r="AX213">
        <f t="shared" si="71"/>
        <v>7.437452052690591E-4</v>
      </c>
      <c r="AY213" s="40">
        <f t="shared" si="72"/>
        <v>105680880</v>
      </c>
      <c r="AZ213" s="41">
        <f t="shared" si="73"/>
        <v>96274419.988978192</v>
      </c>
    </row>
    <row r="214" spans="3:54" x14ac:dyDescent="0.25">
      <c r="C214" t="s">
        <v>208</v>
      </c>
      <c r="D214">
        <v>0.5</v>
      </c>
      <c r="E214">
        <v>0.5</v>
      </c>
      <c r="H214" t="s">
        <v>208</v>
      </c>
      <c r="I214" s="2">
        <v>2643</v>
      </c>
      <c r="J214" s="2">
        <v>2966</v>
      </c>
      <c r="K214" s="2">
        <v>3250</v>
      </c>
      <c r="L214" s="2">
        <v>3183</v>
      </c>
      <c r="M214" s="2">
        <v>3303</v>
      </c>
      <c r="O214" t="s">
        <v>208</v>
      </c>
      <c r="P214" s="2">
        <v>2855</v>
      </c>
      <c r="Q214" s="2">
        <v>2868</v>
      </c>
      <c r="R214" s="2">
        <v>2893</v>
      </c>
      <c r="S214" s="2">
        <v>2930</v>
      </c>
      <c r="T214" s="2">
        <v>2991</v>
      </c>
      <c r="Y214" t="s">
        <v>208</v>
      </c>
      <c r="Z214" s="2">
        <v>230833</v>
      </c>
      <c r="AA214" s="2">
        <v>236299</v>
      </c>
      <c r="AB214" s="2">
        <v>241778</v>
      </c>
      <c r="AC214" s="2">
        <v>247262</v>
      </c>
      <c r="AD214" s="2">
        <v>252763</v>
      </c>
      <c r="AG214" t="str">
        <f t="shared" si="59"/>
        <v>Vanuatu</v>
      </c>
      <c r="AH214">
        <f t="shared" si="60"/>
        <v>118149.5</v>
      </c>
      <c r="AI214">
        <f t="shared" si="61"/>
        <v>699463754</v>
      </c>
      <c r="AJ214" s="2">
        <f t="shared" si="62"/>
        <v>241778</v>
      </c>
      <c r="AM214" t="str">
        <f t="shared" si="56"/>
        <v>Vanuatu</v>
      </c>
      <c r="AN214" s="22">
        <f t="shared" si="63"/>
        <v>115416.5</v>
      </c>
      <c r="AO214" s="23">
        <f t="shared" si="64"/>
        <v>118149.5</v>
      </c>
      <c r="AP214">
        <f t="shared" si="65"/>
        <v>659028215</v>
      </c>
      <c r="AQ214">
        <f t="shared" si="66"/>
        <v>677705532</v>
      </c>
      <c r="AR214">
        <f t="shared" si="67"/>
        <v>699463754</v>
      </c>
      <c r="AS214" s="22">
        <f t="shared" si="68"/>
        <v>1.7513134851138354E-4</v>
      </c>
      <c r="AT214" s="28">
        <f t="shared" si="57"/>
        <v>1.7433751743375174E-4</v>
      </c>
      <c r="AU214" s="29">
        <f t="shared" si="69"/>
        <v>0.99546722454672243</v>
      </c>
      <c r="AV214">
        <f t="shared" si="58"/>
        <v>1.7513134851138354E-4</v>
      </c>
      <c r="AW214">
        <f t="shared" si="70"/>
        <v>1.7433751743375174E-4</v>
      </c>
      <c r="AX214">
        <f t="shared" si="71"/>
        <v>1.7354728461414269E-4</v>
      </c>
      <c r="AY214" s="40">
        <f t="shared" si="72"/>
        <v>118149.5</v>
      </c>
      <c r="AZ214" s="41">
        <f t="shared" si="73"/>
        <v>121390.03519271468</v>
      </c>
    </row>
    <row r="215" spans="3:54" x14ac:dyDescent="0.25">
      <c r="C215" t="s">
        <v>209</v>
      </c>
      <c r="D215">
        <v>6.5</v>
      </c>
      <c r="E215">
        <v>6.9</v>
      </c>
      <c r="H215" t="s">
        <v>209</v>
      </c>
      <c r="I215" s="2">
        <v>11525</v>
      </c>
      <c r="J215" s="2">
        <v>13559</v>
      </c>
      <c r="K215" s="2">
        <v>10728</v>
      </c>
      <c r="L215" s="2">
        <v>12729</v>
      </c>
      <c r="M215" s="2">
        <v>14415</v>
      </c>
      <c r="O215" t="s">
        <v>209</v>
      </c>
      <c r="P215" s="2">
        <v>16528</v>
      </c>
      <c r="Q215" s="2">
        <v>16218</v>
      </c>
      <c r="R215" s="2">
        <v>16960</v>
      </c>
      <c r="S215" s="2">
        <v>17951</v>
      </c>
      <c r="T215" s="2">
        <v>18194</v>
      </c>
      <c r="Y215" t="s">
        <v>209</v>
      </c>
      <c r="Z215" s="2">
        <v>28583040</v>
      </c>
      <c r="AA215" s="2">
        <v>29043283</v>
      </c>
      <c r="AB215" s="2">
        <v>29500625</v>
      </c>
      <c r="AC215" s="2">
        <v>29954782</v>
      </c>
      <c r="AD215" s="2">
        <v>30405207</v>
      </c>
      <c r="AG215" t="str">
        <f t="shared" si="59"/>
        <v>Venezuela, RB</v>
      </c>
      <c r="AH215">
        <f t="shared" si="60"/>
        <v>200398652.70000002</v>
      </c>
      <c r="AI215">
        <f t="shared" si="61"/>
        <v>500330600000</v>
      </c>
      <c r="AJ215" s="2">
        <f t="shared" si="62"/>
        <v>29500625</v>
      </c>
      <c r="AM215" t="str">
        <f t="shared" si="56"/>
        <v>Venezuela, RB</v>
      </c>
      <c r="AN215" s="22">
        <f t="shared" si="63"/>
        <v>185789760</v>
      </c>
      <c r="AO215" s="23">
        <f t="shared" si="64"/>
        <v>200398652.70000002</v>
      </c>
      <c r="AP215">
        <f t="shared" si="65"/>
        <v>472420485120</v>
      </c>
      <c r="AQ215">
        <f t="shared" si="66"/>
        <v>471023963694</v>
      </c>
      <c r="AR215">
        <f t="shared" si="67"/>
        <v>500330600000</v>
      </c>
      <c r="AS215" s="22">
        <f t="shared" si="68"/>
        <v>3.9327202323330109E-4</v>
      </c>
      <c r="AT215" s="28">
        <f t="shared" si="57"/>
        <v>4.2545320014798375E-4</v>
      </c>
      <c r="AU215" s="29">
        <f t="shared" si="69"/>
        <v>1.0818293064685962</v>
      </c>
      <c r="AV215">
        <f t="shared" si="58"/>
        <v>3.9327202323330109E-4</v>
      </c>
      <c r="AW215">
        <f t="shared" si="70"/>
        <v>4.2545320014798375E-4</v>
      </c>
      <c r="AX215">
        <f t="shared" si="71"/>
        <v>4.6026774045093813E-4</v>
      </c>
      <c r="AY215" s="40">
        <f t="shared" si="72"/>
        <v>200398652.70000002</v>
      </c>
      <c r="AZ215" s="41">
        <f t="shared" si="73"/>
        <v>230286034.74046215</v>
      </c>
    </row>
    <row r="216" spans="3:54" x14ac:dyDescent="0.25">
      <c r="C216" t="s">
        <v>210</v>
      </c>
      <c r="D216">
        <v>1.6</v>
      </c>
      <c r="E216">
        <v>1.7</v>
      </c>
      <c r="H216" t="s">
        <v>210</v>
      </c>
      <c r="I216" s="2">
        <v>1232</v>
      </c>
      <c r="J216" s="2">
        <v>1334</v>
      </c>
      <c r="K216" s="2">
        <v>1543</v>
      </c>
      <c r="L216" s="2">
        <v>1755</v>
      </c>
      <c r="M216" s="2">
        <v>1911</v>
      </c>
      <c r="O216" t="s">
        <v>210</v>
      </c>
      <c r="P216" s="2">
        <v>4128</v>
      </c>
      <c r="Q216" s="2">
        <v>4400</v>
      </c>
      <c r="R216" s="2">
        <v>4717</v>
      </c>
      <c r="S216" s="2">
        <v>4998</v>
      </c>
      <c r="T216" s="2">
        <v>5293</v>
      </c>
      <c r="Y216" t="s">
        <v>210</v>
      </c>
      <c r="Z216" s="2">
        <v>86025000</v>
      </c>
      <c r="AA216" s="2">
        <v>86932500</v>
      </c>
      <c r="AB216" s="2">
        <v>87840000</v>
      </c>
      <c r="AC216" s="2">
        <v>88772900</v>
      </c>
      <c r="AD216" s="2">
        <v>89708900</v>
      </c>
      <c r="AG216" t="str">
        <f t="shared" si="59"/>
        <v>Vietnam</v>
      </c>
      <c r="AH216">
        <f t="shared" si="60"/>
        <v>147785250</v>
      </c>
      <c r="AI216">
        <f t="shared" si="61"/>
        <v>414341280000</v>
      </c>
      <c r="AJ216" s="2">
        <f t="shared" si="62"/>
        <v>87840000</v>
      </c>
      <c r="AM216" t="str">
        <f t="shared" si="56"/>
        <v>Vietnam</v>
      </c>
      <c r="AN216" s="22">
        <f t="shared" si="63"/>
        <v>137640000</v>
      </c>
      <c r="AO216" s="23">
        <f t="shared" si="64"/>
        <v>147785250</v>
      </c>
      <c r="AP216">
        <f t="shared" si="65"/>
        <v>355111200000</v>
      </c>
      <c r="AQ216">
        <f t="shared" si="66"/>
        <v>382503000000</v>
      </c>
      <c r="AR216">
        <f t="shared" si="67"/>
        <v>414341280000</v>
      </c>
      <c r="AS216" s="22">
        <f t="shared" si="68"/>
        <v>3.875968992248062E-4</v>
      </c>
      <c r="AT216" s="28">
        <f t="shared" si="57"/>
        <v>3.8636363636363635E-4</v>
      </c>
      <c r="AU216" s="29">
        <f t="shared" si="69"/>
        <v>0.99681818181818183</v>
      </c>
      <c r="AV216">
        <f t="shared" si="58"/>
        <v>3.875968992248062E-4</v>
      </c>
      <c r="AW216">
        <f t="shared" si="70"/>
        <v>3.8636363636363635E-4</v>
      </c>
      <c r="AX216">
        <f t="shared" si="71"/>
        <v>3.8513429752066113E-4</v>
      </c>
      <c r="AY216" s="40">
        <f t="shared" si="72"/>
        <v>147785250</v>
      </c>
      <c r="AZ216" s="41">
        <f t="shared" si="73"/>
        <v>159577037.80661157</v>
      </c>
    </row>
    <row r="217" spans="3:54" x14ac:dyDescent="0.25">
      <c r="C217" t="s">
        <v>211</v>
      </c>
      <c r="H217" t="s">
        <v>211</v>
      </c>
      <c r="O217" t="s">
        <v>211</v>
      </c>
      <c r="Y217" t="s">
        <v>211</v>
      </c>
      <c r="Z217" s="2">
        <v>106707</v>
      </c>
      <c r="AA217" s="2">
        <v>106267</v>
      </c>
      <c r="AB217" s="2">
        <v>105784</v>
      </c>
      <c r="AC217" s="2">
        <v>105275</v>
      </c>
      <c r="AD217" s="2">
        <v>104737</v>
      </c>
      <c r="AG217" t="str">
        <f t="shared" si="59"/>
        <v>Virgin Islands (U.S.)</v>
      </c>
      <c r="AH217">
        <f t="shared" si="60"/>
        <v>0</v>
      </c>
      <c r="AI217">
        <f t="shared" si="61"/>
        <v>0</v>
      </c>
      <c r="AJ217" s="2">
        <f t="shared" si="62"/>
        <v>105784</v>
      </c>
      <c r="AM217" t="str">
        <f t="shared" si="56"/>
        <v>Virgin Islands (U.S.)</v>
      </c>
      <c r="AN217" s="22">
        <f t="shared" si="63"/>
        <v>0</v>
      </c>
      <c r="AO217" s="23">
        <f t="shared" si="64"/>
        <v>0</v>
      </c>
      <c r="AP217">
        <f t="shared" si="65"/>
        <v>0</v>
      </c>
      <c r="AQ217">
        <f t="shared" si="66"/>
        <v>0</v>
      </c>
      <c r="AR217">
        <f t="shared" si="67"/>
        <v>0</v>
      </c>
      <c r="AS217" s="22" t="e">
        <f t="shared" si="68"/>
        <v>#DIV/0!</v>
      </c>
      <c r="AT217" s="28" t="e">
        <f t="shared" si="57"/>
        <v>#DIV/0!</v>
      </c>
      <c r="AU217" s="29" t="e">
        <f t="shared" si="69"/>
        <v>#DIV/0!</v>
      </c>
      <c r="AV217" t="e">
        <f t="shared" si="58"/>
        <v>#DIV/0!</v>
      </c>
      <c r="AW217" t="e">
        <f t="shared" si="70"/>
        <v>#DIV/0!</v>
      </c>
      <c r="AX217" t="e">
        <f t="shared" si="71"/>
        <v>#DIV/0!</v>
      </c>
      <c r="AY217" s="40" t="e">
        <f t="shared" si="72"/>
        <v>#DIV/0!</v>
      </c>
      <c r="AZ217" s="41" t="e">
        <f t="shared" si="73"/>
        <v>#DIV/0!</v>
      </c>
    </row>
    <row r="218" spans="3:54" x14ac:dyDescent="0.25">
      <c r="C218" t="s">
        <v>212</v>
      </c>
      <c r="D218">
        <v>0.6</v>
      </c>
      <c r="E218">
        <v>0.6</v>
      </c>
      <c r="H218" t="s">
        <v>212</v>
      </c>
      <c r="I218" s="2">
        <v>1815</v>
      </c>
      <c r="J218" s="2">
        <v>2186</v>
      </c>
      <c r="K218" s="2">
        <v>2489</v>
      </c>
      <c r="L218" s="2">
        <v>2530</v>
      </c>
      <c r="O218" t="s">
        <v>212</v>
      </c>
      <c r="P218" s="2">
        <v>3758</v>
      </c>
      <c r="Q218" s="2">
        <v>3821</v>
      </c>
      <c r="R218" s="2">
        <v>4071</v>
      </c>
      <c r="S218" s="2">
        <v>4576</v>
      </c>
      <c r="Y218" t="s">
        <v>212</v>
      </c>
      <c r="Z218" s="2">
        <v>3702218</v>
      </c>
      <c r="AA218" s="2">
        <v>3811102</v>
      </c>
      <c r="AB218" s="2">
        <v>3927051</v>
      </c>
      <c r="AC218" s="2">
        <v>4046901</v>
      </c>
      <c r="AD218" s="2">
        <v>4169506</v>
      </c>
      <c r="AG218" t="str">
        <f t="shared" si="59"/>
        <v>West Bank and Gaza</v>
      </c>
      <c r="AH218">
        <f t="shared" si="60"/>
        <v>2286661.1999999997</v>
      </c>
      <c r="AI218">
        <f t="shared" si="61"/>
        <v>15987024621</v>
      </c>
      <c r="AJ218" s="2">
        <f t="shared" si="62"/>
        <v>3927051</v>
      </c>
      <c r="AM218" t="str">
        <f t="shared" si="56"/>
        <v>West Bank and Gaza</v>
      </c>
      <c r="AN218" s="22">
        <f t="shared" si="63"/>
        <v>2221330.7999999998</v>
      </c>
      <c r="AO218" s="23">
        <f t="shared" si="64"/>
        <v>2286661.1999999997</v>
      </c>
      <c r="AP218">
        <f t="shared" si="65"/>
        <v>13912935244</v>
      </c>
      <c r="AQ218">
        <f t="shared" si="66"/>
        <v>14562220742</v>
      </c>
      <c r="AR218">
        <f t="shared" si="67"/>
        <v>15987024621</v>
      </c>
      <c r="AS218" s="22">
        <f t="shared" si="68"/>
        <v>1.5965939329430547E-4</v>
      </c>
      <c r="AT218" s="28">
        <f t="shared" si="57"/>
        <v>1.5702695629416381E-4</v>
      </c>
      <c r="AU218" s="29">
        <f t="shared" si="69"/>
        <v>0.98351216958911269</v>
      </c>
      <c r="AV218">
        <f t="shared" si="58"/>
        <v>1.5965939329430547E-4</v>
      </c>
      <c r="AW218">
        <f t="shared" si="70"/>
        <v>1.5702695629416381E-4</v>
      </c>
      <c r="AX218">
        <f t="shared" si="71"/>
        <v>1.5443792246884783E-4</v>
      </c>
      <c r="AY218" s="40">
        <f t="shared" si="72"/>
        <v>2286661.1999999997</v>
      </c>
      <c r="AZ218" s="41">
        <f t="shared" si="73"/>
        <v>2469002.8689255593</v>
      </c>
    </row>
    <row r="219" spans="3:54" x14ac:dyDescent="0.25">
      <c r="C219" t="s">
        <v>213</v>
      </c>
      <c r="D219">
        <v>1</v>
      </c>
      <c r="E219">
        <v>1</v>
      </c>
      <c r="H219" t="s">
        <v>213</v>
      </c>
      <c r="I219" s="2">
        <v>1252</v>
      </c>
      <c r="J219" s="2">
        <v>1395</v>
      </c>
      <c r="K219" s="2">
        <v>1253</v>
      </c>
      <c r="L219" s="2">
        <v>1341</v>
      </c>
      <c r="M219" s="2">
        <v>1473</v>
      </c>
      <c r="O219" t="s">
        <v>213</v>
      </c>
      <c r="P219" s="2">
        <v>4355</v>
      </c>
      <c r="Q219" s="2">
        <v>4447</v>
      </c>
      <c r="R219" s="2">
        <v>3761</v>
      </c>
      <c r="S219" s="2">
        <v>3831</v>
      </c>
      <c r="T219" s="2">
        <v>3958</v>
      </c>
      <c r="Y219" t="s">
        <v>213</v>
      </c>
      <c r="Z219" s="2">
        <v>22229625</v>
      </c>
      <c r="AA219" s="2">
        <v>22763008</v>
      </c>
      <c r="AB219" s="2">
        <v>23304206</v>
      </c>
      <c r="AC219" s="2">
        <v>23852409</v>
      </c>
      <c r="AD219" s="2">
        <v>24407381</v>
      </c>
      <c r="AG219" t="str">
        <f t="shared" si="59"/>
        <v>Yemen, Rep.</v>
      </c>
      <c r="AH219">
        <f t="shared" si="60"/>
        <v>22763008</v>
      </c>
      <c r="AI219">
        <f t="shared" si="61"/>
        <v>87647118766</v>
      </c>
      <c r="AJ219" s="2">
        <f t="shared" si="62"/>
        <v>23304206</v>
      </c>
      <c r="AM219" t="str">
        <f t="shared" si="56"/>
        <v>Yemen, Rep.</v>
      </c>
      <c r="AN219" s="22">
        <f t="shared" si="63"/>
        <v>22229625</v>
      </c>
      <c r="AO219" s="23">
        <f t="shared" si="64"/>
        <v>22763008</v>
      </c>
      <c r="AP219">
        <f t="shared" si="65"/>
        <v>96810016875</v>
      </c>
      <c r="AQ219">
        <f t="shared" si="66"/>
        <v>101227096576</v>
      </c>
      <c r="AR219">
        <f t="shared" si="67"/>
        <v>87647118766</v>
      </c>
      <c r="AS219" s="22">
        <f t="shared" si="68"/>
        <v>2.296211251435132E-4</v>
      </c>
      <c r="AT219" s="28">
        <f t="shared" si="57"/>
        <v>2.2487069934787497E-4</v>
      </c>
      <c r="AU219" s="29">
        <f t="shared" si="69"/>
        <v>0.97931189565999555</v>
      </c>
      <c r="AV219">
        <f t="shared" si="58"/>
        <v>2.296211251435132E-4</v>
      </c>
      <c r="AW219">
        <f t="shared" si="70"/>
        <v>2.2487069934787497E-4</v>
      </c>
      <c r="AX219">
        <f t="shared" si="71"/>
        <v>2.2021855085675637E-4</v>
      </c>
      <c r="AY219" s="40">
        <f t="shared" si="72"/>
        <v>22763008</v>
      </c>
      <c r="AZ219" s="41">
        <f t="shared" si="73"/>
        <v>19301521.481418535</v>
      </c>
    </row>
    <row r="220" spans="3:54" x14ac:dyDescent="0.25">
      <c r="C220" t="s">
        <v>214</v>
      </c>
      <c r="D220">
        <v>0.2</v>
      </c>
      <c r="E220">
        <v>0.2</v>
      </c>
      <c r="H220" t="s">
        <v>214</v>
      </c>
      <c r="I220">
        <v>998</v>
      </c>
      <c r="J220" s="2">
        <v>1225</v>
      </c>
      <c r="K220" s="2">
        <v>1408</v>
      </c>
      <c r="L220" s="2">
        <v>1463</v>
      </c>
      <c r="M220" s="2">
        <v>1540</v>
      </c>
      <c r="O220" t="s">
        <v>214</v>
      </c>
      <c r="P220" s="2">
        <v>2579</v>
      </c>
      <c r="Q220" s="2">
        <v>2726</v>
      </c>
      <c r="R220" s="2">
        <v>2878</v>
      </c>
      <c r="S220" s="2">
        <v>3043</v>
      </c>
      <c r="T220" s="2">
        <v>3181</v>
      </c>
      <c r="Y220" t="s">
        <v>214</v>
      </c>
      <c r="Z220" s="2">
        <v>12825031</v>
      </c>
      <c r="AA220" s="2">
        <v>13216985</v>
      </c>
      <c r="AB220" s="2">
        <v>13633796</v>
      </c>
      <c r="AC220" s="2">
        <v>14075099</v>
      </c>
      <c r="AD220" s="2">
        <v>14538640</v>
      </c>
      <c r="AG220" t="str">
        <f t="shared" si="59"/>
        <v>Zambia</v>
      </c>
      <c r="AH220">
        <f t="shared" si="60"/>
        <v>2643397</v>
      </c>
      <c r="AI220">
        <f t="shared" si="61"/>
        <v>39238064888</v>
      </c>
      <c r="AJ220" s="2">
        <f t="shared" si="62"/>
        <v>13633796</v>
      </c>
      <c r="AM220" t="str">
        <f t="shared" si="56"/>
        <v>Zambia</v>
      </c>
      <c r="AN220" s="22">
        <f t="shared" si="63"/>
        <v>2565006.2000000002</v>
      </c>
      <c r="AO220" s="23">
        <f t="shared" si="64"/>
        <v>2643397</v>
      </c>
      <c r="AP220">
        <f t="shared" si="65"/>
        <v>33075754949</v>
      </c>
      <c r="AQ220">
        <f t="shared" si="66"/>
        <v>36029501110</v>
      </c>
      <c r="AR220">
        <f t="shared" si="67"/>
        <v>39238064888</v>
      </c>
      <c r="AS220" s="22">
        <f t="shared" si="68"/>
        <v>7.7549437766576203E-5</v>
      </c>
      <c r="AT220" s="28">
        <f t="shared" si="57"/>
        <v>7.3367571533382243E-5</v>
      </c>
      <c r="AU220" s="29">
        <f t="shared" si="69"/>
        <v>0.94607483492296396</v>
      </c>
      <c r="AV220">
        <f t="shared" si="58"/>
        <v>7.7549437766576203E-5</v>
      </c>
      <c r="AW220">
        <f t="shared" si="70"/>
        <v>7.3367571533382243E-5</v>
      </c>
      <c r="AX220">
        <f t="shared" si="71"/>
        <v>6.9411213127143351E-5</v>
      </c>
      <c r="AY220" s="40">
        <f t="shared" si="72"/>
        <v>2643397</v>
      </c>
      <c r="AZ220" s="41">
        <f t="shared" si="73"/>
        <v>2723561.6846376481</v>
      </c>
    </row>
    <row r="221" spans="3:54" ht="15.75" thickBot="1" x14ac:dyDescent="0.3">
      <c r="C221" t="s">
        <v>215</v>
      </c>
      <c r="D221">
        <v>0.7</v>
      </c>
      <c r="E221">
        <v>0.7</v>
      </c>
      <c r="H221" t="s">
        <v>215</v>
      </c>
      <c r="I221">
        <v>633</v>
      </c>
      <c r="J221">
        <v>723</v>
      </c>
      <c r="K221">
        <v>820</v>
      </c>
      <c r="L221">
        <v>909</v>
      </c>
      <c r="M221">
        <v>905</v>
      </c>
      <c r="O221" t="s">
        <v>215</v>
      </c>
      <c r="P221" s="2">
        <v>1310</v>
      </c>
      <c r="Q221" s="2">
        <v>1456</v>
      </c>
      <c r="R221" s="2">
        <v>1626</v>
      </c>
      <c r="S221" s="2">
        <v>1696</v>
      </c>
      <c r="T221" s="2">
        <v>1700</v>
      </c>
      <c r="Y221" t="s">
        <v>215</v>
      </c>
      <c r="Z221" s="2">
        <v>12888918</v>
      </c>
      <c r="AA221" s="2">
        <v>13076978</v>
      </c>
      <c r="AB221" s="2">
        <v>13358738</v>
      </c>
      <c r="AC221" s="2">
        <v>13724317</v>
      </c>
      <c r="AD221" s="2">
        <v>14149648</v>
      </c>
      <c r="AG221" s="3" t="str">
        <f t="shared" si="59"/>
        <v>Zimbabwe</v>
      </c>
      <c r="AH221" s="3">
        <f>E221*AA221</f>
        <v>9153884.5999999996</v>
      </c>
      <c r="AI221" s="3">
        <f t="shared" si="61"/>
        <v>21721307988</v>
      </c>
      <c r="AJ221" s="4">
        <f t="shared" si="62"/>
        <v>13358738</v>
      </c>
      <c r="AM221" t="str">
        <f t="shared" si="56"/>
        <v>Zimbabwe</v>
      </c>
      <c r="AN221" s="24">
        <f t="shared" si="63"/>
        <v>9022242.5999999996</v>
      </c>
      <c r="AO221" s="25">
        <f t="shared" si="64"/>
        <v>9153884.5999999996</v>
      </c>
      <c r="AP221">
        <f t="shared" si="65"/>
        <v>16884482580</v>
      </c>
      <c r="AQ221">
        <f t="shared" si="66"/>
        <v>19040079968</v>
      </c>
      <c r="AR221">
        <f t="shared" si="67"/>
        <v>21721307988</v>
      </c>
      <c r="AS221" s="24">
        <f t="shared" si="68"/>
        <v>5.3435114503816797E-4</v>
      </c>
      <c r="AT221" s="30">
        <f t="shared" si="57"/>
        <v>4.8076923076923074E-4</v>
      </c>
      <c r="AU221" s="31">
        <f t="shared" si="69"/>
        <v>0.89972527472527464</v>
      </c>
      <c r="AV221">
        <f t="shared" si="58"/>
        <v>5.3435114503816797E-4</v>
      </c>
      <c r="AW221">
        <f t="shared" si="70"/>
        <v>4.8076923076923074E-4</v>
      </c>
      <c r="AX221">
        <f t="shared" si="71"/>
        <v>4.325602282333051E-4</v>
      </c>
      <c r="AY221" s="40">
        <f t="shared" si="72"/>
        <v>9153884.5999999996</v>
      </c>
      <c r="AZ221" s="41">
        <f t="shared" si="73"/>
        <v>9395773.9408151936</v>
      </c>
    </row>
    <row r="222" spans="3:54" ht="15.75" thickTop="1" x14ac:dyDescent="0.25">
      <c r="AG222" t="s">
        <v>237</v>
      </c>
      <c r="AH222">
        <f>SUM(AH7:AH221)</f>
        <v>31444140639.499989</v>
      </c>
      <c r="AI222">
        <f>SUM(AI7:AI221)</f>
        <v>91305970753368</v>
      </c>
      <c r="AJ222" s="2">
        <f>SUM(AJ7:AJ221)</f>
        <v>6941297620</v>
      </c>
    </row>
    <row r="223" spans="3:54" x14ac:dyDescent="0.25">
      <c r="AB223" s="2"/>
    </row>
  </sheetData>
  <mergeCells count="2">
    <mergeCell ref="AU3:BA3"/>
    <mergeCell ref="BB3:BG3"/>
  </mergeCells>
  <hyperlinks>
    <hyperlink ref="C3" r:id="rId1"/>
    <hyperlink ref="H3" r:id="rId2"/>
    <hyperlink ref="Y3" r:id="rId3"/>
    <hyperlink ref="O3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254"/>
  <sheetViews>
    <sheetView topLeftCell="AI186" zoomScale="70" zoomScaleNormal="70" workbookViewId="0">
      <selection activeCell="AV42" sqref="AV42"/>
    </sheetView>
  </sheetViews>
  <sheetFormatPr defaultRowHeight="15" x14ac:dyDescent="0.25"/>
  <cols>
    <col min="3" max="3" width="12.5703125" customWidth="1"/>
    <col min="4" max="4" width="11" bestFit="1" customWidth="1"/>
    <col min="16" max="17" width="11.85546875" customWidth="1"/>
    <col min="18" max="20" width="13.7109375" customWidth="1"/>
    <col min="28" max="29" width="12" bestFit="1" customWidth="1"/>
    <col min="32" max="33" width="12" bestFit="1" customWidth="1"/>
    <col min="34" max="34" width="13.7109375" customWidth="1"/>
    <col min="35" max="36" width="11.42578125" customWidth="1"/>
    <col min="37" max="37" width="12.28515625" customWidth="1"/>
    <col min="38" max="38" width="4" customWidth="1"/>
    <col min="39" max="39" width="19.28515625" customWidth="1"/>
    <col min="40" max="40" width="10" customWidth="1"/>
    <col min="41" max="41" width="19.5703125" customWidth="1"/>
    <col min="42" max="43" width="11" customWidth="1"/>
    <col min="44" max="44" width="26" style="6" customWidth="1"/>
    <col min="45" max="45" width="11" customWidth="1"/>
    <col min="46" max="46" width="20" customWidth="1"/>
    <col min="47" max="47" width="11" customWidth="1"/>
    <col min="48" max="48" width="25.28515625" customWidth="1"/>
    <col min="49" max="49" width="20.28515625" customWidth="1"/>
    <col min="50" max="50" width="26" customWidth="1"/>
    <col min="51" max="53" width="16.140625" customWidth="1"/>
    <col min="54" max="54" width="11" customWidth="1"/>
    <col min="55" max="55" width="9.28515625" customWidth="1"/>
    <col min="56" max="56" width="16.85546875" customWidth="1"/>
    <col min="57" max="57" width="17.140625" customWidth="1"/>
  </cols>
  <sheetData>
    <row r="1" spans="2:57" ht="15.75" thickBot="1" x14ac:dyDescent="0.3"/>
    <row r="2" spans="2:57" ht="15" customHeight="1" thickBot="1" x14ac:dyDescent="0.3">
      <c r="B2" s="149" t="s">
        <v>540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1"/>
      <c r="AN2" s="35"/>
    </row>
    <row r="3" spans="2:57" ht="27.75" customHeight="1" thickBot="1" x14ac:dyDescent="0.3">
      <c r="B3" s="79"/>
      <c r="C3" s="80" t="s">
        <v>541</v>
      </c>
      <c r="D3" s="80"/>
      <c r="E3" s="80"/>
      <c r="F3" s="80"/>
      <c r="G3" s="80"/>
      <c r="H3" s="80"/>
      <c r="I3" s="80"/>
      <c r="J3" s="80"/>
      <c r="K3" s="80"/>
      <c r="L3" s="81"/>
      <c r="Q3" s="82"/>
      <c r="R3" s="83" t="s">
        <v>542</v>
      </c>
      <c r="S3" s="83"/>
      <c r="T3" s="83"/>
      <c r="U3" s="83"/>
      <c r="V3" s="83"/>
      <c r="W3" s="84"/>
      <c r="Y3" s="152" t="s">
        <v>543</v>
      </c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4"/>
      <c r="AM3" s="156" t="s">
        <v>548</v>
      </c>
      <c r="AN3" s="157"/>
      <c r="AO3" s="157"/>
      <c r="AP3" s="158"/>
      <c r="AR3" s="127" t="s">
        <v>279</v>
      </c>
      <c r="AT3" s="127" t="s">
        <v>558</v>
      </c>
      <c r="AW3" s="145" t="s">
        <v>561</v>
      </c>
      <c r="AX3" s="146"/>
      <c r="AY3" s="146"/>
      <c r="AZ3" s="147"/>
      <c r="BA3" s="127"/>
      <c r="BC3" s="145" t="s">
        <v>549</v>
      </c>
      <c r="BD3" s="146"/>
      <c r="BE3" s="147"/>
    </row>
    <row r="4" spans="2:57" ht="15.75" thickBot="1" x14ac:dyDescent="0.3">
      <c r="C4" t="s">
        <v>248</v>
      </c>
      <c r="G4" t="s">
        <v>510</v>
      </c>
      <c r="R4" s="145">
        <v>2009</v>
      </c>
      <c r="S4" s="146"/>
      <c r="T4" s="147"/>
      <c r="U4" s="145">
        <v>2010</v>
      </c>
      <c r="V4" s="146"/>
      <c r="W4" s="147"/>
      <c r="Y4" s="22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3" t="s">
        <v>532</v>
      </c>
      <c r="AM4" s="109"/>
      <c r="AN4" s="110"/>
      <c r="AO4" s="28"/>
      <c r="AP4" s="23"/>
      <c r="AR4" s="124" t="s">
        <v>557</v>
      </c>
      <c r="AT4" s="124" t="s">
        <v>554</v>
      </c>
      <c r="AW4" s="22"/>
      <c r="AX4" s="28"/>
      <c r="AY4" s="28"/>
      <c r="AZ4" s="23"/>
      <c r="BA4" s="125"/>
      <c r="BC4" s="22"/>
      <c r="BD4" s="28"/>
      <c r="BE4" s="23"/>
    </row>
    <row r="5" spans="2:57" ht="21.75" customHeight="1" thickBot="1" x14ac:dyDescent="0.3">
      <c r="C5">
        <v>2010</v>
      </c>
      <c r="D5">
        <v>2011</v>
      </c>
      <c r="E5">
        <v>2012</v>
      </c>
      <c r="G5" t="s">
        <v>283</v>
      </c>
      <c r="H5" t="s">
        <v>284</v>
      </c>
      <c r="I5" t="s">
        <v>285</v>
      </c>
      <c r="K5" t="s">
        <v>286</v>
      </c>
      <c r="L5" t="s">
        <v>286</v>
      </c>
      <c r="Q5" s="35" t="s">
        <v>507</v>
      </c>
      <c r="R5" s="22" t="s">
        <v>509</v>
      </c>
      <c r="S5" s="28" t="s">
        <v>508</v>
      </c>
      <c r="T5" s="44" t="s">
        <v>531</v>
      </c>
      <c r="U5" s="22" t="s">
        <v>509</v>
      </c>
      <c r="V5" s="28" t="s">
        <v>508</v>
      </c>
      <c r="W5" s="47" t="s">
        <v>531</v>
      </c>
      <c r="Y5" s="89" t="s">
        <v>514</v>
      </c>
      <c r="Z5" s="3" t="s">
        <v>515</v>
      </c>
      <c r="AA5" s="3"/>
      <c r="AB5" s="93" t="s">
        <v>516</v>
      </c>
      <c r="AC5" s="94" t="s">
        <v>517</v>
      </c>
      <c r="AD5" s="3" t="s">
        <v>520</v>
      </c>
      <c r="AE5" s="3" t="s">
        <v>521</v>
      </c>
      <c r="AF5" s="95" t="s">
        <v>518</v>
      </c>
      <c r="AG5" s="96" t="s">
        <v>519</v>
      </c>
      <c r="AH5" s="85" t="s">
        <v>522</v>
      </c>
      <c r="AI5" s="99" t="s">
        <v>524</v>
      </c>
      <c r="AJ5" s="86" t="s">
        <v>523</v>
      </c>
      <c r="AK5" s="101" t="s">
        <v>525</v>
      </c>
      <c r="AM5" s="111" t="s">
        <v>546</v>
      </c>
      <c r="AN5" s="87" t="s">
        <v>544</v>
      </c>
      <c r="AO5" s="88" t="s">
        <v>545</v>
      </c>
      <c r="AP5" s="112" t="s">
        <v>547</v>
      </c>
      <c r="AQ5" s="76"/>
      <c r="AR5" s="128" t="s">
        <v>556</v>
      </c>
      <c r="AS5" s="76"/>
      <c r="AT5" s="128" t="s">
        <v>555</v>
      </c>
      <c r="AU5" s="76"/>
      <c r="AV5" s="76"/>
      <c r="AW5" s="89" t="s">
        <v>539</v>
      </c>
      <c r="AX5" s="129" t="s">
        <v>562</v>
      </c>
      <c r="AY5" s="133" t="s">
        <v>559</v>
      </c>
      <c r="AZ5" s="134" t="s">
        <v>560</v>
      </c>
      <c r="BA5" s="128"/>
      <c r="BC5" s="22" t="s">
        <v>533</v>
      </c>
      <c r="BD5" s="28"/>
      <c r="BE5" s="36" t="s">
        <v>534</v>
      </c>
    </row>
    <row r="6" spans="2:57" ht="15.75" thickTop="1" x14ac:dyDescent="0.25">
      <c r="B6" t="s">
        <v>249</v>
      </c>
      <c r="C6">
        <v>1481609</v>
      </c>
      <c r="D6">
        <v>1450139.8416964686</v>
      </c>
      <c r="E6">
        <v>1396790.7648451091</v>
      </c>
      <c r="G6">
        <f>D6/C6</f>
        <v>0.97876014636551789</v>
      </c>
      <c r="H6">
        <f>E6/D6</f>
        <v>0.96321108122307131</v>
      </c>
      <c r="I6">
        <f>(E6/C6)^0.5</f>
        <v>0.97095448855174571</v>
      </c>
      <c r="K6">
        <f>AVERAGE(G6:I6)</f>
        <v>0.97097523871344504</v>
      </c>
      <c r="L6">
        <f>AVERAGE(G6:H6)</f>
        <v>0.9709856137942946</v>
      </c>
      <c r="Q6" t="s">
        <v>291</v>
      </c>
      <c r="R6" s="22">
        <v>1779</v>
      </c>
      <c r="S6" s="28">
        <v>9</v>
      </c>
      <c r="T6" s="45">
        <f>SUM(R6:S6)</f>
        <v>1788</v>
      </c>
      <c r="U6" s="22">
        <v>2246</v>
      </c>
      <c r="V6" s="28">
        <v>9</v>
      </c>
      <c r="W6" s="45">
        <f t="shared" ref="W6:W68" si="0">SUM(U6:V6)</f>
        <v>2255</v>
      </c>
      <c r="Y6" s="22" t="s">
        <v>1</v>
      </c>
      <c r="Z6" s="28" t="s">
        <v>291</v>
      </c>
      <c r="AA6" s="28"/>
      <c r="AB6" s="50">
        <f>VLOOKUP(Y6,WorldBank!$AM$6:$AQ$221,4,FALSE)</f>
        <v>41562280500</v>
      </c>
      <c r="AC6" s="51">
        <f>VLOOKUP(Y6,WorldBank!$AM$6:$AQ$221,5,FALSE)</f>
        <v>45606886072</v>
      </c>
      <c r="AD6" s="28">
        <f t="shared" ref="AD6:AD69" si="1">VLOOKUP(Z6,$Q$5:$W$221,4,FALSE)</f>
        <v>1788</v>
      </c>
      <c r="AE6" s="28">
        <f t="shared" ref="AE6:AE69" si="2">VLOOKUP(Z6,$Q$5:$W$221,7,FALSE)</f>
        <v>2255</v>
      </c>
      <c r="AF6" s="97">
        <f>AD6/AB6</f>
        <v>4.3019776068351203E-8</v>
      </c>
      <c r="AG6" s="98">
        <f>AE6/AC6</f>
        <v>4.944428778671737E-8</v>
      </c>
      <c r="AH6" s="90">
        <f>AG6/AF6</f>
        <v>1.1493385671780043</v>
      </c>
      <c r="AI6" s="100">
        <f>AH6*AG6</f>
        <v>5.6828226879922638E-8</v>
      </c>
      <c r="AJ6" s="37">
        <f>VLOOKUP(Y6,WorldBank!$AM$6:$AR$221,6,FALSE)</f>
        <v>49333788600</v>
      </c>
      <c r="AK6" s="102">
        <f>IFERROR( AJ6*AI6, "")</f>
        <v>2803.5517314069411</v>
      </c>
      <c r="AM6" s="22" t="e">
        <f>VLOOKUP(Y6,CDIACvsWB!$E$4:$F$140,2,FALSE)</f>
        <v>#N/A</v>
      </c>
      <c r="AN6" s="28">
        <f t="shared" ref="AN6:AN69" si="3">IFERROR( VLOOKUP(AM6,$B$4:$D$90,3,FALSE), 0)</f>
        <v>0</v>
      </c>
      <c r="AO6" s="51">
        <f>IF(AN6=0,0,VLOOKUP(Z6,$Q$6:$V$221,6,FALSE))</f>
        <v>0</v>
      </c>
      <c r="AP6" s="45">
        <f>SUM(AN6:AO6)</f>
        <v>0</v>
      </c>
      <c r="AR6" s="130">
        <f>VLOOKUP(Y6,WorldBank!$AM$7:$AZ$221,14,FALSE)/( 1000* 3.667 )</f>
        <v>3520.8396749537856</v>
      </c>
      <c r="AT6" s="130">
        <f>VLOOKUP(Z6,$Q$6:$W$221,7,FALSE)</f>
        <v>2255</v>
      </c>
      <c r="AV6" s="115" t="str">
        <f>Y6</f>
        <v>Afghanistan</v>
      </c>
      <c r="AW6" s="22" t="str">
        <f>IF(AN6=0,"National Total (w. Bunkers)  - DeCarb Forecast","2011  Raw + 2010 Bunkers")</f>
        <v>National Total (w. Bunkers)  - DeCarb Forecast</v>
      </c>
      <c r="AX6" s="28">
        <f>IFERROR( IF(AP6=0,AK6,AP6), "")</f>
        <v>2803.5517314069411</v>
      </c>
      <c r="AY6" s="28" t="str">
        <f>IFERROR( IF(AX6="",AR6,""), "")</f>
        <v/>
      </c>
      <c r="AZ6" s="23" t="str">
        <f>IFERROR( IF(AY6=""&amp;AX6="",AT6,""), 0)</f>
        <v/>
      </c>
      <c r="BA6" s="125">
        <f>SUM(AX6:AZ6)</f>
        <v>2803.5517314069411</v>
      </c>
      <c r="BC6" s="114">
        <f>IFERROR( BA6/$BA$248, "")</f>
        <v>3.0986641872801353E-4</v>
      </c>
      <c r="BD6" s="115" t="str">
        <f>Y6</f>
        <v>Afghanistan</v>
      </c>
      <c r="BE6" s="54">
        <f t="shared" ref="BE6:BE69" si="4">IFERROR( BC6*$BA$252, "")</f>
        <v>2931.316731356324</v>
      </c>
    </row>
    <row r="7" spans="2:57" x14ac:dyDescent="0.25">
      <c r="B7" t="s">
        <v>35</v>
      </c>
      <c r="C7">
        <v>136116</v>
      </c>
      <c r="D7">
        <v>138713.25907583255</v>
      </c>
      <c r="E7">
        <v>137819.83011260908</v>
      </c>
      <c r="G7">
        <f t="shared" ref="G7:G70" si="5">D7/C7</f>
        <v>1.0190812180480806</v>
      </c>
      <c r="H7">
        <f t="shared" ref="H7:H70" si="6">E7/D7</f>
        <v>0.99355916680801903</v>
      </c>
      <c r="I7">
        <f t="shared" ref="I7:I70" si="7">(E7/C7)^0.5</f>
        <v>1.0062392786576919</v>
      </c>
      <c r="K7">
        <f t="shared" ref="K7:K70" si="8">AVERAGE(G7:I7)</f>
        <v>1.0062932211712639</v>
      </c>
      <c r="L7">
        <f t="shared" ref="L7:L70" si="9">AVERAGE(G7:H7)</f>
        <v>1.0063201924280498</v>
      </c>
      <c r="Q7" t="s">
        <v>292</v>
      </c>
      <c r="R7" s="22">
        <v>1058</v>
      </c>
      <c r="S7" s="28">
        <v>15</v>
      </c>
      <c r="T7" s="45">
        <f t="shared" ref="T7:T70" si="10">SUM(R7:S7)</f>
        <v>1073</v>
      </c>
      <c r="U7" s="22">
        <v>1168</v>
      </c>
      <c r="V7" s="28">
        <v>15</v>
      </c>
      <c r="W7" s="45">
        <f t="shared" si="0"/>
        <v>1183</v>
      </c>
      <c r="Y7" s="22" t="s">
        <v>2</v>
      </c>
      <c r="Z7" s="28" t="s">
        <v>292</v>
      </c>
      <c r="AA7" s="28"/>
      <c r="AB7" s="50">
        <f>VLOOKUP(Y7,WorldBank!$AM$6:$AQ$221,4,FALSE)</f>
        <v>27461448863</v>
      </c>
      <c r="AC7" s="51">
        <f>VLOOKUP(Y7,WorldBank!$AM$6:$AQ$221,5,FALSE)</f>
        <v>27086973386</v>
      </c>
      <c r="AD7" s="28">
        <f t="shared" si="1"/>
        <v>1073</v>
      </c>
      <c r="AE7" s="28">
        <f t="shared" si="2"/>
        <v>1183</v>
      </c>
      <c r="AF7" s="97">
        <f t="shared" ref="AF7:AG70" si="11">AD7/AB7</f>
        <v>3.9072956614670807E-8</v>
      </c>
      <c r="AG7" s="98">
        <f t="shared" si="11"/>
        <v>4.3674130111983565E-8</v>
      </c>
      <c r="AH7" s="90">
        <f>AG7/AF7</f>
        <v>1.1177585188315426</v>
      </c>
      <c r="AI7" s="100">
        <f t="shared" ref="AI7:AI70" si="12">AH7*AG7</f>
        <v>4.8817130985226824E-8</v>
      </c>
      <c r="AJ7" s="37">
        <f>VLOOKUP(Y7,WorldBank!$AM$6:$AR$221,6,FALSE)</f>
        <v>28621573092</v>
      </c>
      <c r="AK7" s="102">
        <f t="shared" ref="AK7:AK70" si="13">IFERROR( AJ7*AI7, "")</f>
        <v>1397.2230826354075</v>
      </c>
      <c r="AM7" s="22" t="e">
        <f>VLOOKUP(Y7,CDIACvsWB!$E$4:$F$140,2,FALSE)</f>
        <v>#N/A</v>
      </c>
      <c r="AN7" s="28">
        <f t="shared" si="3"/>
        <v>0</v>
      </c>
      <c r="AO7" s="51">
        <f t="shared" ref="AO7:AO70" si="14">IF(AN7=0,0,VLOOKUP(Z7,$Q$6:$V$221,6,FALSE))</f>
        <v>0</v>
      </c>
      <c r="AP7" s="45">
        <f t="shared" ref="AP7:AP70" si="15">SUM(AN7:AO7)</f>
        <v>0</v>
      </c>
      <c r="AR7" s="130">
        <f>VLOOKUP(Y7,WorldBank!$AM$7:$AZ$221,14,FALSE)/( 1000* 3.667 )</f>
        <v>1430.554535837952</v>
      </c>
      <c r="AT7" s="130">
        <f t="shared" ref="AT7:AT70" si="16">VLOOKUP(Z7,$Q$6:$W$221,7,FALSE)</f>
        <v>1183</v>
      </c>
      <c r="AV7" s="115" t="str">
        <f t="shared" ref="AV7:AV70" si="17">Y7</f>
        <v>Albania</v>
      </c>
      <c r="AW7" s="22" t="str">
        <f t="shared" ref="AW7:AW70" si="18">IF(AN7=0,"National Total (w. Bunkers)  - DeCarb Forecast","2011  Raw + 2010 Bunkers")</f>
        <v>National Total (w. Bunkers)  - DeCarb Forecast</v>
      </c>
      <c r="AX7" s="28">
        <f t="shared" ref="AX7:AX70" si="19">IFERROR( IF(AP7=0,AK7,AP7), "")</f>
        <v>1397.2230826354075</v>
      </c>
      <c r="AY7" s="28" t="str">
        <f t="shared" ref="AY7:AY70" si="20">IFERROR( IF(AX7="",AR7,""), "")</f>
        <v/>
      </c>
      <c r="AZ7" s="23" t="str">
        <f t="shared" ref="AZ7:AZ70" si="21">IFERROR( IF(AY7=""&amp;AX7="",AT7,""), 0)</f>
        <v/>
      </c>
      <c r="BA7" s="125">
        <f t="shared" ref="BA7:BA70" si="22">SUM(AX7:AZ7)</f>
        <v>1397.2230826354075</v>
      </c>
      <c r="BC7" s="114">
        <f t="shared" ref="BC7:BC70" si="23">IFERROR( BA7/$BA$248, "")</f>
        <v>1.5443000674115443E-4</v>
      </c>
      <c r="BD7" s="115" t="str">
        <f t="shared" ref="BD7:BD69" si="24">Y7</f>
        <v>Albania</v>
      </c>
      <c r="BE7" s="54">
        <f t="shared" si="4"/>
        <v>1460.8981006785391</v>
      </c>
    </row>
    <row r="8" spans="2:57" x14ac:dyDescent="0.25">
      <c r="B8" t="s">
        <v>127</v>
      </c>
      <c r="C8">
        <v>120992</v>
      </c>
      <c r="D8">
        <v>124799.44837289145</v>
      </c>
      <c r="E8">
        <v>129942.37582630581</v>
      </c>
      <c r="G8">
        <f t="shared" si="5"/>
        <v>1.0314685960467753</v>
      </c>
      <c r="H8">
        <f t="shared" si="6"/>
        <v>1.0412095367444869</v>
      </c>
      <c r="I8">
        <f t="shared" si="7"/>
        <v>1.036327621486733</v>
      </c>
      <c r="K8">
        <f t="shared" si="8"/>
        <v>1.0363352514259985</v>
      </c>
      <c r="L8">
        <f t="shared" si="9"/>
        <v>1.0363390663956311</v>
      </c>
      <c r="Q8" t="s">
        <v>293</v>
      </c>
      <c r="R8" s="22">
        <v>33975</v>
      </c>
      <c r="S8" s="28">
        <v>631</v>
      </c>
      <c r="T8" s="45">
        <f t="shared" si="10"/>
        <v>34606</v>
      </c>
      <c r="U8" s="22">
        <v>33672</v>
      </c>
      <c r="V8" s="28">
        <v>677</v>
      </c>
      <c r="W8" s="45">
        <f t="shared" si="0"/>
        <v>34349</v>
      </c>
      <c r="Y8" s="22" t="s">
        <v>3</v>
      </c>
      <c r="Z8" s="28" t="s">
        <v>293</v>
      </c>
      <c r="AA8" s="28"/>
      <c r="AB8" s="50">
        <f>VLOOKUP(Y8,WorldBank!$AM$6:$AQ$221,4,FALSE)</f>
        <v>433106827008</v>
      </c>
      <c r="AC8" s="51">
        <f>VLOOKUP(Y8,WorldBank!$AM$6:$AQ$221,5,FALSE)</f>
        <v>454130733460</v>
      </c>
      <c r="AD8" s="28">
        <f t="shared" si="1"/>
        <v>34606</v>
      </c>
      <c r="AE8" s="28">
        <f t="shared" si="2"/>
        <v>34349</v>
      </c>
      <c r="AF8" s="97">
        <f t="shared" si="11"/>
        <v>7.9901765204363273E-8</v>
      </c>
      <c r="AG8" s="98">
        <f t="shared" si="11"/>
        <v>7.5636809995871975E-8</v>
      </c>
      <c r="AH8" s="90">
        <f t="shared" ref="AH8:AH70" si="25">AG8/AF8</f>
        <v>0.9466225158157282</v>
      </c>
      <c r="AI8" s="100">
        <f t="shared" si="12"/>
        <v>7.1599507366568547E-8</v>
      </c>
      <c r="AJ8" s="37">
        <f>VLOOKUP(Y8,WorldBank!$AM$6:$AR$221,6,FALSE)</f>
        <v>476039898972</v>
      </c>
      <c r="AK8" s="102">
        <f>IFERROR( AJ8*AI8, "")</f>
        <v>34084.22225322626</v>
      </c>
      <c r="AM8" s="22" t="str">
        <f>VLOOKUP(Y8,CDIACvsWB!$E$4:$F$140,2,FALSE)</f>
        <v>Algeria</v>
      </c>
      <c r="AN8" s="28">
        <f t="shared" si="3"/>
        <v>34958.067375193707</v>
      </c>
      <c r="AO8" s="51">
        <f t="shared" si="14"/>
        <v>677</v>
      </c>
      <c r="AP8" s="45">
        <f t="shared" si="15"/>
        <v>35635.067375193707</v>
      </c>
      <c r="AR8" s="130">
        <f>VLOOKUP(Y8,WorldBank!$AM$7:$AZ$221,14,FALSE)/( 1000* 3.667 )</f>
        <v>32967.761393035442</v>
      </c>
      <c r="AT8" s="130">
        <f t="shared" si="16"/>
        <v>34349</v>
      </c>
      <c r="AV8" s="115" t="str">
        <f t="shared" si="17"/>
        <v>Algeria</v>
      </c>
      <c r="AW8" s="22" t="str">
        <f t="shared" si="18"/>
        <v>2011  Raw + 2010 Bunkers</v>
      </c>
      <c r="AX8" s="28">
        <f t="shared" si="19"/>
        <v>35635.067375193707</v>
      </c>
      <c r="AY8" s="28" t="str">
        <f t="shared" si="20"/>
        <v/>
      </c>
      <c r="AZ8" s="23" t="str">
        <f t="shared" si="21"/>
        <v/>
      </c>
      <c r="BA8" s="125">
        <f t="shared" si="22"/>
        <v>35635.067375193707</v>
      </c>
      <c r="BC8" s="114">
        <f t="shared" si="23"/>
        <v>3.938614930833236E-3</v>
      </c>
      <c r="BD8" s="115" t="str">
        <f t="shared" si="24"/>
        <v>Algeria</v>
      </c>
      <c r="BE8" s="54">
        <f t="shared" si="4"/>
        <v>37259.048245738602</v>
      </c>
    </row>
    <row r="9" spans="2:57" x14ac:dyDescent="0.25">
      <c r="B9" t="s">
        <v>250</v>
      </c>
      <c r="C9">
        <v>1738717</v>
      </c>
      <c r="D9">
        <v>1713652.5491451928</v>
      </c>
      <c r="E9">
        <v>1664552.9707840241</v>
      </c>
      <c r="G9">
        <f t="shared" si="5"/>
        <v>0.98558451383703782</v>
      </c>
      <c r="H9">
        <f t="shared" si="6"/>
        <v>0.97134799677702421</v>
      </c>
      <c r="I9">
        <f t="shared" si="7"/>
        <v>0.97844036260267997</v>
      </c>
      <c r="K9">
        <f t="shared" si="8"/>
        <v>0.97845762440558071</v>
      </c>
      <c r="L9">
        <f t="shared" si="9"/>
        <v>0.97846625530703102</v>
      </c>
      <c r="Q9" t="s">
        <v>294</v>
      </c>
      <c r="R9" s="22">
        <v>141</v>
      </c>
      <c r="S9" s="28">
        <v>0</v>
      </c>
      <c r="T9" s="45">
        <f t="shared" si="10"/>
        <v>141</v>
      </c>
      <c r="U9" s="22">
        <v>141</v>
      </c>
      <c r="V9" s="28">
        <v>0</v>
      </c>
      <c r="W9" s="45">
        <f t="shared" si="0"/>
        <v>141</v>
      </c>
      <c r="Y9" s="22" t="s">
        <v>4</v>
      </c>
      <c r="Z9" s="28" t="s">
        <v>512</v>
      </c>
      <c r="AA9" s="28"/>
      <c r="AB9" s="50">
        <f>VLOOKUP(Y9,WorldBank!$AM$6:$AQ$221,4,FALSE)</f>
        <v>0</v>
      </c>
      <c r="AC9" s="51">
        <f>VLOOKUP(Y9,WorldBank!$AM$6:$AQ$221,5,FALSE)</f>
        <v>0</v>
      </c>
      <c r="AD9" s="28" t="e">
        <f t="shared" si="1"/>
        <v>#N/A</v>
      </c>
      <c r="AE9" s="28" t="e">
        <f t="shared" si="2"/>
        <v>#N/A</v>
      </c>
      <c r="AF9" s="97" t="e">
        <f t="shared" si="11"/>
        <v>#N/A</v>
      </c>
      <c r="AG9" s="98" t="e">
        <f t="shared" si="11"/>
        <v>#N/A</v>
      </c>
      <c r="AH9" s="90" t="e">
        <f t="shared" si="25"/>
        <v>#N/A</v>
      </c>
      <c r="AI9" s="100" t="e">
        <f t="shared" si="12"/>
        <v>#N/A</v>
      </c>
      <c r="AJ9" s="37">
        <f>VLOOKUP(Y9,WorldBank!$AM$6:$AR$221,6,FALSE)</f>
        <v>0</v>
      </c>
      <c r="AK9" s="102" t="str">
        <f t="shared" si="13"/>
        <v/>
      </c>
      <c r="AM9" s="22" t="e">
        <f>VLOOKUP(Y9,CDIACvsWB!$E$4:$F$140,2,FALSE)</f>
        <v>#N/A</v>
      </c>
      <c r="AN9" s="28">
        <f t="shared" si="3"/>
        <v>0</v>
      </c>
      <c r="AO9" s="51">
        <f t="shared" si="14"/>
        <v>0</v>
      </c>
      <c r="AP9" s="45">
        <f t="shared" si="15"/>
        <v>0</v>
      </c>
      <c r="AR9" s="130" t="e">
        <f>VLOOKUP(Y9,WorldBank!$AM$7:$AZ$221,14,FALSE)/( 1000* 3.667 )</f>
        <v>#DIV/0!</v>
      </c>
      <c r="AT9" s="130" t="e">
        <f t="shared" si="16"/>
        <v>#N/A</v>
      </c>
      <c r="AV9" s="115" t="str">
        <f t="shared" si="17"/>
        <v>American Samoa</v>
      </c>
      <c r="AW9" s="22" t="str">
        <f t="shared" si="18"/>
        <v>National Total (w. Bunkers)  - DeCarb Forecast</v>
      </c>
      <c r="AX9" s="28" t="str">
        <f t="shared" si="19"/>
        <v/>
      </c>
      <c r="AY9" s="28" t="str">
        <f t="shared" si="20"/>
        <v/>
      </c>
      <c r="AZ9" s="23" t="str">
        <f t="shared" si="21"/>
        <v/>
      </c>
      <c r="BA9" s="125">
        <f t="shared" si="22"/>
        <v>0</v>
      </c>
      <c r="BC9" s="114">
        <f t="shared" si="23"/>
        <v>0</v>
      </c>
      <c r="BD9" s="115" t="str">
        <f t="shared" si="24"/>
        <v>American Samoa</v>
      </c>
      <c r="BE9" s="54">
        <f t="shared" si="4"/>
        <v>0</v>
      </c>
    </row>
    <row r="10" spans="2:57" x14ac:dyDescent="0.25">
      <c r="G10" t="e">
        <f t="shared" si="5"/>
        <v>#DIV/0!</v>
      </c>
      <c r="H10" t="e">
        <f t="shared" si="6"/>
        <v>#DIV/0!</v>
      </c>
      <c r="I10" t="e">
        <f t="shared" si="7"/>
        <v>#DIV/0!</v>
      </c>
      <c r="K10" t="e">
        <f t="shared" si="8"/>
        <v>#DIV/0!</v>
      </c>
      <c r="L10" t="e">
        <f t="shared" si="9"/>
        <v>#DIV/0!</v>
      </c>
      <c r="Q10" t="s">
        <v>295</v>
      </c>
      <c r="R10" s="22">
        <v>7591</v>
      </c>
      <c r="S10" s="28">
        <v>327</v>
      </c>
      <c r="T10" s="45">
        <f t="shared" si="10"/>
        <v>7918</v>
      </c>
      <c r="U10" s="22">
        <v>8295</v>
      </c>
      <c r="V10" s="28">
        <v>323</v>
      </c>
      <c r="W10" s="45">
        <f t="shared" si="0"/>
        <v>8618</v>
      </c>
      <c r="Y10" s="22" t="s">
        <v>5</v>
      </c>
      <c r="Z10" s="28" t="s">
        <v>294</v>
      </c>
      <c r="AA10" s="28"/>
      <c r="AB10" s="50">
        <f>VLOOKUP(Y10,WorldBank!$AM$6:$AQ$221,4,FALSE)</f>
        <v>0</v>
      </c>
      <c r="AC10" s="51">
        <f>VLOOKUP(Y10,WorldBank!$AM$6:$AQ$221,5,FALSE)</f>
        <v>0</v>
      </c>
      <c r="AD10" s="28">
        <f t="shared" si="1"/>
        <v>141</v>
      </c>
      <c r="AE10" s="28">
        <f t="shared" si="2"/>
        <v>141</v>
      </c>
      <c r="AF10" s="97" t="e">
        <f t="shared" si="11"/>
        <v>#DIV/0!</v>
      </c>
      <c r="AG10" s="98" t="e">
        <f t="shared" si="11"/>
        <v>#DIV/0!</v>
      </c>
      <c r="AH10" s="90" t="e">
        <f t="shared" si="25"/>
        <v>#DIV/0!</v>
      </c>
      <c r="AI10" s="100" t="e">
        <f t="shared" si="12"/>
        <v>#DIV/0!</v>
      </c>
      <c r="AJ10" s="37">
        <f>VLOOKUP(Y10,WorldBank!$AM$6:$AR$221,6,FALSE)</f>
        <v>0</v>
      </c>
      <c r="AK10" s="102" t="str">
        <f t="shared" si="13"/>
        <v/>
      </c>
      <c r="AM10" s="22" t="e">
        <f>VLOOKUP(Y10,CDIACvsWB!$E$4:$F$140,2,FALSE)</f>
        <v>#N/A</v>
      </c>
      <c r="AN10" s="28">
        <f t="shared" si="3"/>
        <v>0</v>
      </c>
      <c r="AO10" s="51">
        <f t="shared" si="14"/>
        <v>0</v>
      </c>
      <c r="AP10" s="45">
        <f t="shared" si="15"/>
        <v>0</v>
      </c>
      <c r="AR10" s="130" t="e">
        <f>VLOOKUP(Y10,WorldBank!$AM$7:$AZ$221,14,FALSE)/( 1000* 3.667 )</f>
        <v>#DIV/0!</v>
      </c>
      <c r="AT10" s="130">
        <f t="shared" si="16"/>
        <v>141</v>
      </c>
      <c r="AV10" s="115" t="str">
        <f t="shared" si="17"/>
        <v>Andorra</v>
      </c>
      <c r="AW10" s="22" t="str">
        <f t="shared" si="18"/>
        <v>National Total (w. Bunkers)  - DeCarb Forecast</v>
      </c>
      <c r="AX10" s="28" t="str">
        <f t="shared" si="19"/>
        <v/>
      </c>
      <c r="AY10" s="28" t="str">
        <f t="shared" si="20"/>
        <v/>
      </c>
      <c r="AZ10" s="23" t="str">
        <f t="shared" si="21"/>
        <v/>
      </c>
      <c r="BA10" s="125">
        <f t="shared" si="22"/>
        <v>0</v>
      </c>
      <c r="BC10" s="114">
        <f t="shared" si="23"/>
        <v>0</v>
      </c>
      <c r="BD10" s="115" t="str">
        <f t="shared" si="24"/>
        <v>Andorra</v>
      </c>
      <c r="BE10" s="54">
        <f t="shared" si="4"/>
        <v>0</v>
      </c>
    </row>
    <row r="11" spans="2:57" x14ac:dyDescent="0.25">
      <c r="B11" t="s">
        <v>8</v>
      </c>
      <c r="C11">
        <v>49225</v>
      </c>
      <c r="D11">
        <v>51989.484969079262</v>
      </c>
      <c r="E11">
        <v>53547.937624577215</v>
      </c>
      <c r="G11">
        <f t="shared" si="5"/>
        <v>1.0561601822057747</v>
      </c>
      <c r="H11">
        <f t="shared" si="6"/>
        <v>1.0299763049475263</v>
      </c>
      <c r="I11">
        <f t="shared" si="7"/>
        <v>1.042986079437789</v>
      </c>
      <c r="K11">
        <f t="shared" si="8"/>
        <v>1.0430408555303634</v>
      </c>
      <c r="L11">
        <f t="shared" si="9"/>
        <v>1.0430682435766505</v>
      </c>
      <c r="Q11" t="s">
        <v>296</v>
      </c>
      <c r="R11" s="22">
        <v>16</v>
      </c>
      <c r="S11" s="28">
        <v>0</v>
      </c>
      <c r="T11" s="45">
        <f t="shared" si="10"/>
        <v>16</v>
      </c>
      <c r="U11" s="22">
        <v>18</v>
      </c>
      <c r="V11" s="28">
        <v>0</v>
      </c>
      <c r="W11" s="45">
        <f t="shared" si="0"/>
        <v>18</v>
      </c>
      <c r="Y11" s="22" t="s">
        <v>6</v>
      </c>
      <c r="Z11" s="28" t="s">
        <v>295</v>
      </c>
      <c r="AA11" s="28"/>
      <c r="AB11" s="50">
        <f>VLOOKUP(Y11,WorldBank!$AM$6:$AQ$221,4,FALSE)</f>
        <v>129098679650</v>
      </c>
      <c r="AC11" s="51">
        <f>VLOOKUP(Y11,WorldBank!$AM$6:$AQ$221,5,FALSE)</f>
        <v>135103995964</v>
      </c>
      <c r="AD11" s="28">
        <f t="shared" si="1"/>
        <v>7918</v>
      </c>
      <c r="AE11" s="28">
        <f t="shared" si="2"/>
        <v>8618</v>
      </c>
      <c r="AF11" s="97">
        <f t="shared" si="11"/>
        <v>6.1332927815114175E-8</v>
      </c>
      <c r="AG11" s="98">
        <f t="shared" si="11"/>
        <v>6.3787898636960851E-8</v>
      </c>
      <c r="AH11" s="90">
        <f t="shared" si="25"/>
        <v>1.0400269628289569</v>
      </c>
      <c r="AI11" s="100">
        <f t="shared" si="12"/>
        <v>6.6341134484639755E-8</v>
      </c>
      <c r="AJ11" s="37">
        <f>VLOOKUP(Y11,WorldBank!$AM$6:$AR$221,6,FALSE)</f>
        <v>143160396060</v>
      </c>
      <c r="AK11" s="102">
        <f t="shared" si="13"/>
        <v>9497.423087890751</v>
      </c>
      <c r="AM11" s="22" t="e">
        <f>VLOOKUP(Y11,CDIACvsWB!$E$4:$F$140,2,FALSE)</f>
        <v>#N/A</v>
      </c>
      <c r="AN11" s="28">
        <f t="shared" si="3"/>
        <v>0</v>
      </c>
      <c r="AO11" s="51">
        <f t="shared" si="14"/>
        <v>0</v>
      </c>
      <c r="AP11" s="45">
        <f t="shared" si="15"/>
        <v>0</v>
      </c>
      <c r="AR11" s="130">
        <f>VLOOKUP(Y11,WorldBank!$AM$7:$AZ$221,14,FALSE)/( 1000* 3.667 )</f>
        <v>9515.3978442541575</v>
      </c>
      <c r="AT11" s="130">
        <f t="shared" si="16"/>
        <v>8618</v>
      </c>
      <c r="AV11" s="115" t="str">
        <f t="shared" si="17"/>
        <v>Angola</v>
      </c>
      <c r="AW11" s="22" t="str">
        <f t="shared" si="18"/>
        <v>National Total (w. Bunkers)  - DeCarb Forecast</v>
      </c>
      <c r="AX11" s="28">
        <f t="shared" si="19"/>
        <v>9497.423087890751</v>
      </c>
      <c r="AY11" s="28" t="str">
        <f t="shared" si="20"/>
        <v/>
      </c>
      <c r="AZ11" s="23" t="str">
        <f t="shared" si="21"/>
        <v/>
      </c>
      <c r="BA11" s="125">
        <f t="shared" si="22"/>
        <v>9497.423087890751</v>
      </c>
      <c r="BC11" s="114">
        <f t="shared" si="23"/>
        <v>1.049715775322102E-3</v>
      </c>
      <c r="BD11" s="115" t="str">
        <f t="shared" si="24"/>
        <v>Angola</v>
      </c>
      <c r="BE11" s="54">
        <f t="shared" si="4"/>
        <v>9930.2448713271042</v>
      </c>
    </row>
    <row r="12" spans="2:57" x14ac:dyDescent="0.25">
      <c r="B12" t="s">
        <v>27</v>
      </c>
      <c r="C12">
        <v>114468</v>
      </c>
      <c r="D12">
        <v>118481.05198179609</v>
      </c>
      <c r="E12">
        <v>122082.41549725691</v>
      </c>
      <c r="G12">
        <f t="shared" si="5"/>
        <v>1.035058286873153</v>
      </c>
      <c r="H12">
        <f t="shared" si="6"/>
        <v>1.0303961135997859</v>
      </c>
      <c r="I12">
        <f t="shared" si="7"/>
        <v>1.0327245693520366</v>
      </c>
      <c r="K12">
        <f t="shared" si="8"/>
        <v>1.0327263232749919</v>
      </c>
      <c r="L12">
        <f t="shared" si="9"/>
        <v>1.0327272002364696</v>
      </c>
      <c r="Q12" t="s">
        <v>297</v>
      </c>
      <c r="R12" s="22">
        <v>136</v>
      </c>
      <c r="S12" s="28">
        <v>47</v>
      </c>
      <c r="T12" s="45">
        <f t="shared" si="10"/>
        <v>183</v>
      </c>
      <c r="U12" s="22">
        <v>140</v>
      </c>
      <c r="V12" s="28">
        <v>48</v>
      </c>
      <c r="W12" s="45">
        <f t="shared" si="0"/>
        <v>188</v>
      </c>
      <c r="Y12" s="22" t="s">
        <v>7</v>
      </c>
      <c r="Z12" s="28" t="s">
        <v>296</v>
      </c>
      <c r="AA12" s="28"/>
      <c r="AB12" s="50">
        <f>VLOOKUP(Y12,WorldBank!$AM$6:$AQ$221,4,FALSE)</f>
        <v>1872278500</v>
      </c>
      <c r="AC12" s="51">
        <f>VLOOKUP(Y12,WorldBank!$AM$6:$AQ$221,5,FALSE)</f>
        <v>1758878979</v>
      </c>
      <c r="AD12" s="28">
        <f t="shared" si="1"/>
        <v>16</v>
      </c>
      <c r="AE12" s="28">
        <f t="shared" si="2"/>
        <v>18</v>
      </c>
      <c r="AF12" s="97">
        <f t="shared" si="11"/>
        <v>8.5457371860009076E-9</v>
      </c>
      <c r="AG12" s="98">
        <f t="shared" si="11"/>
        <v>1.0233791076537734E-8</v>
      </c>
      <c r="AH12" s="90">
        <f t="shared" si="25"/>
        <v>1.1975316878808409</v>
      </c>
      <c r="AI12" s="100">
        <f t="shared" si="12"/>
        <v>1.2255289101306119E-8</v>
      </c>
      <c r="AJ12" s="37">
        <f>VLOOKUP(Y12,WorldBank!$AM$6:$AR$221,6,FALSE)</f>
        <v>1757486424</v>
      </c>
      <c r="AK12" s="102">
        <f t="shared" si="13"/>
        <v>21.538504217740666</v>
      </c>
      <c r="AM12" s="22" t="e">
        <f>VLOOKUP(Y12,CDIACvsWB!$E$4:$F$140,2,FALSE)</f>
        <v>#N/A</v>
      </c>
      <c r="AN12" s="28">
        <f t="shared" si="3"/>
        <v>0</v>
      </c>
      <c r="AO12" s="51">
        <f t="shared" si="14"/>
        <v>0</v>
      </c>
      <c r="AP12" s="45">
        <f t="shared" si="15"/>
        <v>0</v>
      </c>
      <c r="AR12" s="130">
        <f>VLOOKUP(Y12,WorldBank!$AM$7:$AZ$221,14,FALSE)/( 1000* 3.667 )</f>
        <v>153.49931894336822</v>
      </c>
      <c r="AT12" s="130">
        <f t="shared" si="16"/>
        <v>18</v>
      </c>
      <c r="AV12" s="115" t="str">
        <f t="shared" si="17"/>
        <v>Antigua and Barbuda</v>
      </c>
      <c r="AW12" s="22" t="str">
        <f t="shared" si="18"/>
        <v>National Total (w. Bunkers)  - DeCarb Forecast</v>
      </c>
      <c r="AX12" s="28">
        <f t="shared" si="19"/>
        <v>21.538504217740666</v>
      </c>
      <c r="AY12" s="28" t="str">
        <f t="shared" si="20"/>
        <v/>
      </c>
      <c r="AZ12" s="23" t="str">
        <f t="shared" si="21"/>
        <v/>
      </c>
      <c r="BA12" s="125">
        <f t="shared" si="22"/>
        <v>21.538504217740666</v>
      </c>
      <c r="BC12" s="114">
        <f t="shared" si="23"/>
        <v>2.3805728611828357E-6</v>
      </c>
      <c r="BD12" s="115" t="str">
        <f t="shared" si="24"/>
        <v>Antigua and Barbuda</v>
      </c>
      <c r="BE12" s="54">
        <f t="shared" si="4"/>
        <v>22.520068766545485</v>
      </c>
    </row>
    <row r="13" spans="2:57" x14ac:dyDescent="0.25">
      <c r="B13" t="s">
        <v>40</v>
      </c>
      <c r="C13">
        <v>19705</v>
      </c>
      <c r="D13">
        <v>22682.413322213331</v>
      </c>
      <c r="E13">
        <v>24778.588030401319</v>
      </c>
      <c r="G13">
        <f t="shared" si="5"/>
        <v>1.1510993819950943</v>
      </c>
      <c r="H13">
        <f t="shared" si="6"/>
        <v>1.092414095379135</v>
      </c>
      <c r="I13">
        <f t="shared" si="7"/>
        <v>1.1213729041106943</v>
      </c>
      <c r="K13">
        <f t="shared" si="8"/>
        <v>1.1216287938283078</v>
      </c>
      <c r="L13">
        <f t="shared" si="9"/>
        <v>1.1217567386871146</v>
      </c>
      <c r="Q13" t="s">
        <v>298</v>
      </c>
      <c r="R13" s="22">
        <v>48988</v>
      </c>
      <c r="S13" s="28">
        <v>1021</v>
      </c>
      <c r="T13" s="45">
        <f t="shared" si="10"/>
        <v>50009</v>
      </c>
      <c r="U13" s="22">
        <v>49226</v>
      </c>
      <c r="V13" s="28">
        <v>1097</v>
      </c>
      <c r="W13" s="45">
        <f t="shared" si="0"/>
        <v>50323</v>
      </c>
      <c r="Y13" s="22" t="s">
        <v>8</v>
      </c>
      <c r="Z13" s="28" t="s">
        <v>297</v>
      </c>
      <c r="AA13" s="28"/>
      <c r="AB13" s="50">
        <f>VLOOKUP(Y13,WorldBank!$AM$6:$AQ$221,4,FALSE)</f>
        <v>0</v>
      </c>
      <c r="AC13" s="51">
        <f>VLOOKUP(Y13,WorldBank!$AM$6:$AQ$221,5,FALSE)</f>
        <v>0</v>
      </c>
      <c r="AD13" s="28">
        <f t="shared" si="1"/>
        <v>183</v>
      </c>
      <c r="AE13" s="28">
        <f t="shared" si="2"/>
        <v>188</v>
      </c>
      <c r="AF13" s="97" t="e">
        <f t="shared" si="11"/>
        <v>#DIV/0!</v>
      </c>
      <c r="AG13" s="98" t="e">
        <f t="shared" si="11"/>
        <v>#DIV/0!</v>
      </c>
      <c r="AH13" s="90" t="e">
        <f t="shared" si="25"/>
        <v>#DIV/0!</v>
      </c>
      <c r="AI13" s="100" t="e">
        <f t="shared" si="12"/>
        <v>#DIV/0!</v>
      </c>
      <c r="AJ13" s="37">
        <f>VLOOKUP(Y13,WorldBank!$AM$6:$AR$221,6,FALSE)</f>
        <v>0</v>
      </c>
      <c r="AK13" s="102" t="str">
        <f t="shared" si="13"/>
        <v/>
      </c>
      <c r="AM13" s="22" t="str">
        <f>VLOOKUP(Y13,CDIACvsWB!$E$4:$F$140,2,FALSE)</f>
        <v>Argentina</v>
      </c>
      <c r="AN13" s="28">
        <f t="shared" si="3"/>
        <v>51989.484969079262</v>
      </c>
      <c r="AO13" s="51">
        <f t="shared" si="14"/>
        <v>48</v>
      </c>
      <c r="AP13" s="45">
        <f t="shared" si="15"/>
        <v>52037.484969079262</v>
      </c>
      <c r="AR13" s="130" t="e">
        <f>VLOOKUP(Y13,WorldBank!$AM$7:$AZ$221,14,FALSE)/( 1000* 3.667 )</f>
        <v>#DIV/0!</v>
      </c>
      <c r="AT13" s="130">
        <f t="shared" si="16"/>
        <v>188</v>
      </c>
      <c r="AV13" s="115" t="str">
        <f t="shared" si="17"/>
        <v>Argentina</v>
      </c>
      <c r="AW13" s="22" t="str">
        <f t="shared" si="18"/>
        <v>2011  Raw + 2010 Bunkers</v>
      </c>
      <c r="AX13" s="28">
        <f t="shared" si="19"/>
        <v>52037.484969079262</v>
      </c>
      <c r="AY13" s="28" t="str">
        <f t="shared" si="20"/>
        <v/>
      </c>
      <c r="AZ13" s="23" t="str">
        <f t="shared" si="21"/>
        <v/>
      </c>
      <c r="BA13" s="125">
        <f t="shared" si="22"/>
        <v>52037.484969079262</v>
      </c>
      <c r="BC13" s="114">
        <f t="shared" si="23"/>
        <v>5.7515147398009246E-3</v>
      </c>
      <c r="BD13" s="115" t="str">
        <f t="shared" si="24"/>
        <v>Argentina</v>
      </c>
      <c r="BE13" s="54">
        <f t="shared" si="4"/>
        <v>54408.965826721185</v>
      </c>
    </row>
    <row r="14" spans="2:57" x14ac:dyDescent="0.25">
      <c r="B14" t="s">
        <v>42</v>
      </c>
      <c r="C14">
        <v>20638</v>
      </c>
      <c r="D14">
        <v>21534.148269833549</v>
      </c>
      <c r="E14">
        <v>21981.374513227292</v>
      </c>
      <c r="G14">
        <f t="shared" si="5"/>
        <v>1.0434222439109191</v>
      </c>
      <c r="H14">
        <f t="shared" si="6"/>
        <v>1.0207682346099682</v>
      </c>
      <c r="I14">
        <f t="shared" si="7"/>
        <v>1.0320330817709868</v>
      </c>
      <c r="K14">
        <f t="shared" si="8"/>
        <v>1.0320745200972914</v>
      </c>
      <c r="L14">
        <f t="shared" si="9"/>
        <v>1.0320952392604437</v>
      </c>
      <c r="Q14" t="s">
        <v>299</v>
      </c>
      <c r="R14" s="22">
        <v>1187</v>
      </c>
      <c r="S14" s="28">
        <v>50</v>
      </c>
      <c r="T14" s="45">
        <f t="shared" si="10"/>
        <v>1237</v>
      </c>
      <c r="U14" s="22">
        <v>1151</v>
      </c>
      <c r="V14" s="28">
        <v>74</v>
      </c>
      <c r="W14" s="45">
        <f t="shared" si="0"/>
        <v>1225</v>
      </c>
      <c r="Y14" s="22"/>
      <c r="Z14" s="28" t="s">
        <v>298</v>
      </c>
      <c r="AA14" s="28"/>
      <c r="AB14" s="50" t="e">
        <f>VLOOKUP(Y14,WorldBank!$AM$6:$AQ$221,4,FALSE)</f>
        <v>#N/A</v>
      </c>
      <c r="AC14" s="51" t="e">
        <f>VLOOKUP(Y14,WorldBank!$AM$6:$AQ$221,5,FALSE)</f>
        <v>#N/A</v>
      </c>
      <c r="AD14" s="28">
        <f t="shared" si="1"/>
        <v>50009</v>
      </c>
      <c r="AE14" s="28">
        <f t="shared" si="2"/>
        <v>50323</v>
      </c>
      <c r="AF14" s="97" t="e">
        <f t="shared" si="11"/>
        <v>#N/A</v>
      </c>
      <c r="AG14" s="98" t="e">
        <f t="shared" si="11"/>
        <v>#N/A</v>
      </c>
      <c r="AH14" s="90" t="e">
        <f t="shared" si="25"/>
        <v>#N/A</v>
      </c>
      <c r="AI14" s="100" t="e">
        <f t="shared" si="12"/>
        <v>#N/A</v>
      </c>
      <c r="AJ14" s="37" t="e">
        <f>VLOOKUP(Y14,WorldBank!$AM$6:$AR$221,6,FALSE)</f>
        <v>#N/A</v>
      </c>
      <c r="AK14" s="102" t="str">
        <f t="shared" si="13"/>
        <v/>
      </c>
      <c r="AM14" s="22" t="e">
        <f>VLOOKUP(Y14,CDIACvsWB!$E$4:$F$140,2,FALSE)</f>
        <v>#N/A</v>
      </c>
      <c r="AN14" s="28">
        <f t="shared" si="3"/>
        <v>0</v>
      </c>
      <c r="AO14" s="51">
        <f t="shared" si="14"/>
        <v>0</v>
      </c>
      <c r="AP14" s="45">
        <f t="shared" si="15"/>
        <v>0</v>
      </c>
      <c r="AR14" s="130" t="e">
        <f>VLOOKUP(Y14,WorldBank!$AM$7:$AZ$221,14,FALSE)/( 1000* 3.667 )</f>
        <v>#N/A</v>
      </c>
      <c r="AT14" s="130">
        <f t="shared" si="16"/>
        <v>50323</v>
      </c>
      <c r="AV14" s="115">
        <f t="shared" si="17"/>
        <v>0</v>
      </c>
      <c r="AW14" s="22" t="str">
        <f t="shared" si="18"/>
        <v>National Total (w. Bunkers)  - DeCarb Forecast</v>
      </c>
      <c r="AX14" s="28" t="str">
        <f t="shared" si="19"/>
        <v/>
      </c>
      <c r="AY14" s="28" t="str">
        <f t="shared" si="20"/>
        <v/>
      </c>
      <c r="AZ14" s="23" t="str">
        <f t="shared" si="21"/>
        <v/>
      </c>
      <c r="BA14" s="125">
        <f t="shared" si="22"/>
        <v>0</v>
      </c>
      <c r="BC14" s="114">
        <f t="shared" si="23"/>
        <v>0</v>
      </c>
      <c r="BD14" s="115">
        <f t="shared" si="24"/>
        <v>0</v>
      </c>
      <c r="BE14" s="54">
        <f t="shared" si="4"/>
        <v>0</v>
      </c>
    </row>
    <row r="15" spans="2:57" x14ac:dyDescent="0.25">
      <c r="B15" t="s">
        <v>57</v>
      </c>
      <c r="C15">
        <v>8900</v>
      </c>
      <c r="D15">
        <v>9121.7962646304895</v>
      </c>
      <c r="E15">
        <v>9513.9366238645707</v>
      </c>
      <c r="G15">
        <f t="shared" si="5"/>
        <v>1.0249209286101673</v>
      </c>
      <c r="H15">
        <f t="shared" si="6"/>
        <v>1.0429893792689269</v>
      </c>
      <c r="I15">
        <f t="shared" si="7"/>
        <v>1.0339156847300706</v>
      </c>
      <c r="K15">
        <f t="shared" si="8"/>
        <v>1.0339419975363882</v>
      </c>
      <c r="L15">
        <f t="shared" si="9"/>
        <v>1.0339551539395471</v>
      </c>
      <c r="Q15" t="s">
        <v>300</v>
      </c>
      <c r="R15" s="22">
        <v>626</v>
      </c>
      <c r="S15" s="28">
        <v>68</v>
      </c>
      <c r="T15" s="45">
        <f t="shared" si="10"/>
        <v>694</v>
      </c>
      <c r="U15" s="22">
        <v>633</v>
      </c>
      <c r="V15" s="28">
        <v>69</v>
      </c>
      <c r="W15" s="45">
        <f t="shared" si="0"/>
        <v>702</v>
      </c>
      <c r="Y15" s="22" t="s">
        <v>9</v>
      </c>
      <c r="Z15" s="28" t="s">
        <v>299</v>
      </c>
      <c r="AA15" s="28"/>
      <c r="AB15" s="50">
        <f>VLOOKUP(Y15,WorldBank!$AM$6:$AQ$221,4,FALSE)</f>
        <v>18286796794</v>
      </c>
      <c r="AC15" s="51">
        <f>VLOOKUP(Y15,WorldBank!$AM$6:$AQ$221,5,FALSE)</f>
        <v>18915994968</v>
      </c>
      <c r="AD15" s="28">
        <f t="shared" si="1"/>
        <v>1237</v>
      </c>
      <c r="AE15" s="28">
        <f t="shared" si="2"/>
        <v>1225</v>
      </c>
      <c r="AF15" s="97">
        <f t="shared" si="11"/>
        <v>6.7644432971763908E-8</v>
      </c>
      <c r="AG15" s="98">
        <f t="shared" si="11"/>
        <v>6.4760008768892167E-8</v>
      </c>
      <c r="AH15" s="90">
        <f t="shared" si="25"/>
        <v>0.95735903050476079</v>
      </c>
      <c r="AI15" s="100">
        <f t="shared" si="12"/>
        <v>6.1998579210466412E-8</v>
      </c>
      <c r="AJ15" s="37">
        <f>VLOOKUP(Y15,WorldBank!$AM$6:$AR$221,6,FALSE)</f>
        <v>20191585440</v>
      </c>
      <c r="AK15" s="102">
        <f t="shared" si="13"/>
        <v>1251.8496092867404</v>
      </c>
      <c r="AM15" s="22" t="e">
        <f>VLOOKUP(Y15,CDIACvsWB!$E$4:$F$140,2,FALSE)</f>
        <v>#N/A</v>
      </c>
      <c r="AN15" s="28">
        <f t="shared" si="3"/>
        <v>0</v>
      </c>
      <c r="AO15" s="51">
        <f t="shared" si="14"/>
        <v>0</v>
      </c>
      <c r="AP15" s="45">
        <f t="shared" si="15"/>
        <v>0</v>
      </c>
      <c r="AR15" s="130">
        <f>VLOOKUP(Y15,WorldBank!$AM$7:$AZ$221,14,FALSE)/( 1000* 3.667 )</f>
        <v>1087.9923539334698</v>
      </c>
      <c r="AT15" s="130">
        <f t="shared" si="16"/>
        <v>1225</v>
      </c>
      <c r="AV15" s="115" t="str">
        <f t="shared" si="17"/>
        <v>Armenia</v>
      </c>
      <c r="AW15" s="22" t="str">
        <f t="shared" si="18"/>
        <v>National Total (w. Bunkers)  - DeCarb Forecast</v>
      </c>
      <c r="AX15" s="28">
        <f t="shared" si="19"/>
        <v>1251.8496092867404</v>
      </c>
      <c r="AY15" s="28" t="str">
        <f t="shared" si="20"/>
        <v/>
      </c>
      <c r="AZ15" s="23" t="str">
        <f t="shared" si="21"/>
        <v/>
      </c>
      <c r="BA15" s="125">
        <f t="shared" si="22"/>
        <v>1251.8496092867404</v>
      </c>
      <c r="BC15" s="114">
        <f t="shared" si="23"/>
        <v>1.3836240325805491E-4</v>
      </c>
      <c r="BD15" s="115" t="str">
        <f t="shared" si="24"/>
        <v>Armenia</v>
      </c>
      <c r="BE15" s="54">
        <f t="shared" si="4"/>
        <v>1308.8995875251976</v>
      </c>
    </row>
    <row r="16" spans="2:57" x14ac:dyDescent="0.25">
      <c r="B16" t="s">
        <v>152</v>
      </c>
      <c r="C16">
        <v>15702</v>
      </c>
      <c r="D16">
        <v>16656.247086030249</v>
      </c>
      <c r="E16">
        <v>17805.006345243961</v>
      </c>
      <c r="G16">
        <f t="shared" si="5"/>
        <v>1.0607723274761336</v>
      </c>
      <c r="H16">
        <f t="shared" si="6"/>
        <v>1.0689686730318253</v>
      </c>
      <c r="I16">
        <f t="shared" si="7"/>
        <v>1.0648626142799094</v>
      </c>
      <c r="K16">
        <f t="shared" si="8"/>
        <v>1.0648678715959561</v>
      </c>
      <c r="L16">
        <f t="shared" si="9"/>
        <v>1.0648705002539796</v>
      </c>
      <c r="Q16" t="s">
        <v>301</v>
      </c>
      <c r="R16" s="22">
        <v>107743</v>
      </c>
      <c r="S16" s="28">
        <v>3202</v>
      </c>
      <c r="T16" s="45">
        <f t="shared" si="10"/>
        <v>110945</v>
      </c>
      <c r="U16" s="22">
        <v>101740</v>
      </c>
      <c r="V16" s="28">
        <v>3332</v>
      </c>
      <c r="W16" s="45">
        <f t="shared" si="0"/>
        <v>105072</v>
      </c>
      <c r="Y16" s="22" t="s">
        <v>10</v>
      </c>
      <c r="Z16" s="28" t="s">
        <v>300</v>
      </c>
      <c r="AA16" s="28"/>
      <c r="AB16" s="50">
        <f>VLOOKUP(Y16,WorldBank!$AM$6:$AQ$221,4,FALSE)</f>
        <v>0</v>
      </c>
      <c r="AC16" s="51">
        <f>VLOOKUP(Y16,WorldBank!$AM$6:$AQ$221,5,FALSE)</f>
        <v>0</v>
      </c>
      <c r="AD16" s="28">
        <f t="shared" si="1"/>
        <v>694</v>
      </c>
      <c r="AE16" s="28">
        <f t="shared" si="2"/>
        <v>702</v>
      </c>
      <c r="AF16" s="97" t="e">
        <f t="shared" si="11"/>
        <v>#DIV/0!</v>
      </c>
      <c r="AG16" s="98" t="e">
        <f t="shared" si="11"/>
        <v>#DIV/0!</v>
      </c>
      <c r="AH16" s="90" t="e">
        <f t="shared" si="25"/>
        <v>#DIV/0!</v>
      </c>
      <c r="AI16" s="100" t="e">
        <f t="shared" si="12"/>
        <v>#DIV/0!</v>
      </c>
      <c r="AJ16" s="37">
        <f>VLOOKUP(Y16,WorldBank!$AM$6:$AR$221,6,FALSE)</f>
        <v>3671182912</v>
      </c>
      <c r="AK16" s="102" t="str">
        <f t="shared" si="13"/>
        <v/>
      </c>
      <c r="AM16" s="22" t="e">
        <f>VLOOKUP(Y16,CDIACvsWB!$E$4:$F$140,2,FALSE)</f>
        <v>#N/A</v>
      </c>
      <c r="AN16" s="28">
        <f t="shared" si="3"/>
        <v>0</v>
      </c>
      <c r="AO16" s="51">
        <f t="shared" si="14"/>
        <v>0</v>
      </c>
      <c r="AP16" s="45">
        <f t="shared" si="15"/>
        <v>0</v>
      </c>
      <c r="AR16" s="130" t="e">
        <f>VLOOKUP(Y16,WorldBank!$AM$7:$AZ$221,14,FALSE)/( 1000* 3.667 )</f>
        <v>#DIV/0!</v>
      </c>
      <c r="AT16" s="130">
        <f t="shared" si="16"/>
        <v>702</v>
      </c>
      <c r="AV16" s="115" t="str">
        <f t="shared" si="17"/>
        <v>Aruba</v>
      </c>
      <c r="AW16" s="22" t="str">
        <f t="shared" si="18"/>
        <v>National Total (w. Bunkers)  - DeCarb Forecast</v>
      </c>
      <c r="AX16" s="28" t="str">
        <f t="shared" si="19"/>
        <v/>
      </c>
      <c r="AY16" s="28" t="str">
        <f t="shared" si="20"/>
        <v/>
      </c>
      <c r="AZ16" s="23" t="str">
        <f t="shared" si="21"/>
        <v/>
      </c>
      <c r="BA16" s="125">
        <f t="shared" si="22"/>
        <v>0</v>
      </c>
      <c r="BC16" s="114">
        <f t="shared" si="23"/>
        <v>0</v>
      </c>
      <c r="BD16" s="115" t="str">
        <f t="shared" si="24"/>
        <v>Aruba</v>
      </c>
      <c r="BE16" s="54">
        <f t="shared" si="4"/>
        <v>0</v>
      </c>
    </row>
    <row r="17" spans="2:57" x14ac:dyDescent="0.25">
      <c r="B17" t="s">
        <v>251</v>
      </c>
      <c r="C17">
        <v>13821</v>
      </c>
      <c r="D17">
        <v>13561.176531517553</v>
      </c>
      <c r="E17">
        <v>12835.629274219658</v>
      </c>
      <c r="G17">
        <f t="shared" si="5"/>
        <v>0.98120081987682173</v>
      </c>
      <c r="H17">
        <f t="shared" si="6"/>
        <v>0.94649820717165289</v>
      </c>
      <c r="I17">
        <f t="shared" si="7"/>
        <v>0.96369332097341409</v>
      </c>
      <c r="K17">
        <f t="shared" si="8"/>
        <v>0.96379744934062961</v>
      </c>
      <c r="L17">
        <f t="shared" si="9"/>
        <v>0.96384951352423731</v>
      </c>
      <c r="Q17" t="s">
        <v>302</v>
      </c>
      <c r="R17" s="22">
        <v>16979</v>
      </c>
      <c r="S17" s="28">
        <v>514</v>
      </c>
      <c r="T17" s="45">
        <f t="shared" si="10"/>
        <v>17493</v>
      </c>
      <c r="U17" s="22">
        <v>18243</v>
      </c>
      <c r="V17" s="28">
        <v>556</v>
      </c>
      <c r="W17" s="45">
        <f t="shared" si="0"/>
        <v>18799</v>
      </c>
      <c r="Y17" s="22" t="s">
        <v>11</v>
      </c>
      <c r="Z17" s="28" t="s">
        <v>301</v>
      </c>
      <c r="AA17" s="28"/>
      <c r="AB17" s="50">
        <f>VLOOKUP(Y17,WorldBank!$AM$6:$AQ$221,4,FALSE)</f>
        <v>872592015900</v>
      </c>
      <c r="AC17" s="51">
        <f>VLOOKUP(Y17,WorldBank!$AM$6:$AQ$221,5,FALSE)</f>
        <v>860694298800</v>
      </c>
      <c r="AD17" s="28">
        <f t="shared" si="1"/>
        <v>110945</v>
      </c>
      <c r="AE17" s="28">
        <f t="shared" si="2"/>
        <v>105072</v>
      </c>
      <c r="AF17" s="97">
        <f t="shared" si="11"/>
        <v>1.2714418419880938E-7</v>
      </c>
      <c r="AG17" s="98">
        <f t="shared" si="11"/>
        <v>1.2207818751267879E-7</v>
      </c>
      <c r="AH17" s="90">
        <f t="shared" si="25"/>
        <v>0.96015549812165124</v>
      </c>
      <c r="AI17" s="100">
        <f t="shared" si="12"/>
        <v>1.1721404294102445E-7</v>
      </c>
      <c r="AJ17" s="37">
        <f>VLOOKUP(Y17,WorldBank!$AM$6:$AR$221,6,FALSE)</f>
        <v>930930140000</v>
      </c>
      <c r="AK17" s="102">
        <f t="shared" si="13"/>
        <v>109118.08540505391</v>
      </c>
      <c r="AM17" s="22">
        <f>VLOOKUP(Y17,CDIACvsWB!$E$4:$F$140,2,FALSE)</f>
        <v>0</v>
      </c>
      <c r="AN17" s="28">
        <f t="shared" si="3"/>
        <v>0</v>
      </c>
      <c r="AO17" s="51">
        <f t="shared" si="14"/>
        <v>0</v>
      </c>
      <c r="AP17" s="45">
        <f t="shared" si="15"/>
        <v>0</v>
      </c>
      <c r="AR17" s="130">
        <f>VLOOKUP(Y17,WorldBank!$AM$7:$AZ$221,14,FALSE)/( 1000* 3.667 )</f>
        <v>105009.34671758894</v>
      </c>
      <c r="AT17" s="130">
        <f t="shared" si="16"/>
        <v>105072</v>
      </c>
      <c r="AV17" s="115" t="str">
        <f t="shared" si="17"/>
        <v>Australia</v>
      </c>
      <c r="AW17" s="22" t="str">
        <f t="shared" si="18"/>
        <v>National Total (w. Bunkers)  - DeCarb Forecast</v>
      </c>
      <c r="AX17" s="28">
        <f t="shared" si="19"/>
        <v>109118.08540505391</v>
      </c>
      <c r="AY17" s="28" t="str">
        <f t="shared" si="20"/>
        <v/>
      </c>
      <c r="AZ17" s="23" t="str">
        <f t="shared" si="21"/>
        <v/>
      </c>
      <c r="BA17" s="125">
        <f t="shared" si="22"/>
        <v>109118.08540505391</v>
      </c>
      <c r="BC17" s="114">
        <f t="shared" si="23"/>
        <v>1.2060426766569158E-2</v>
      </c>
      <c r="BD17" s="115" t="str">
        <f t="shared" si="24"/>
        <v>Australia</v>
      </c>
      <c r="BE17" s="54">
        <f t="shared" si="4"/>
        <v>114090.87474939645</v>
      </c>
    </row>
    <row r="18" spans="2:57" x14ac:dyDescent="0.25">
      <c r="B18" t="s">
        <v>252</v>
      </c>
      <c r="C18">
        <v>55017</v>
      </c>
      <c r="D18">
        <v>54882.120842597018</v>
      </c>
      <c r="E18">
        <v>56599.572881389635</v>
      </c>
      <c r="G18">
        <f t="shared" si="5"/>
        <v>0.99754840944793455</v>
      </c>
      <c r="H18">
        <f t="shared" si="6"/>
        <v>1.0312934706681307</v>
      </c>
      <c r="I18">
        <f t="shared" si="7"/>
        <v>1.0142806127196922</v>
      </c>
      <c r="K18">
        <f t="shared" si="8"/>
        <v>1.0143741642785857</v>
      </c>
      <c r="L18">
        <f t="shared" si="9"/>
        <v>1.0144209400580326</v>
      </c>
      <c r="Q18" t="s">
        <v>303</v>
      </c>
      <c r="R18" s="22">
        <v>11625</v>
      </c>
      <c r="S18" s="28">
        <v>319</v>
      </c>
      <c r="T18" s="45">
        <f t="shared" si="10"/>
        <v>11944</v>
      </c>
      <c r="U18" s="22">
        <v>12471</v>
      </c>
      <c r="V18" s="28">
        <v>398</v>
      </c>
      <c r="W18" s="45">
        <f t="shared" si="0"/>
        <v>12869</v>
      </c>
      <c r="Y18" s="22" t="s">
        <v>12</v>
      </c>
      <c r="Z18" s="28" t="s">
        <v>302</v>
      </c>
      <c r="AA18" s="28"/>
      <c r="AB18" s="50">
        <f>VLOOKUP(Y18,WorldBank!$AM$6:$AQ$221,4,FALSE)</f>
        <v>328445792325</v>
      </c>
      <c r="AC18" s="51">
        <f>VLOOKUP(Y18,WorldBank!$AM$6:$AQ$221,5,FALSE)</f>
        <v>338921579087</v>
      </c>
      <c r="AD18" s="28">
        <f t="shared" si="1"/>
        <v>17493</v>
      </c>
      <c r="AE18" s="28">
        <f t="shared" si="2"/>
        <v>18799</v>
      </c>
      <c r="AF18" s="97">
        <f t="shared" si="11"/>
        <v>5.3259930280033922E-8</v>
      </c>
      <c r="AG18" s="98">
        <f t="shared" si="11"/>
        <v>5.5467108499380507E-8</v>
      </c>
      <c r="AH18" s="90">
        <f t="shared" si="25"/>
        <v>1.0414416280258258</v>
      </c>
      <c r="AI18" s="100">
        <f t="shared" si="12"/>
        <v>5.7765755777479956E-8</v>
      </c>
      <c r="AJ18" s="37">
        <f>VLOOKUP(Y18,WorldBank!$AM$6:$AR$221,6,FALSE)</f>
        <v>360524548056</v>
      </c>
      <c r="AK18" s="102">
        <f t="shared" si="13"/>
        <v>20825.97299478923</v>
      </c>
      <c r="AM18" s="22" t="str">
        <f>VLOOKUP(Y18,CDIACvsWB!$E$4:$F$140,2,FALSE)</f>
        <v>Austria</v>
      </c>
      <c r="AN18" s="28">
        <f t="shared" si="3"/>
        <v>17453.409682513371</v>
      </c>
      <c r="AO18" s="51">
        <f t="shared" si="14"/>
        <v>556</v>
      </c>
      <c r="AP18" s="45">
        <f t="shared" si="15"/>
        <v>18009.409682513371</v>
      </c>
      <c r="AR18" s="130">
        <f>VLOOKUP(Y18,WorldBank!$AM$7:$AZ$221,14,FALSE)/( 1000* 3.667 )</f>
        <v>20457.729729392911</v>
      </c>
      <c r="AT18" s="130">
        <f t="shared" si="16"/>
        <v>18799</v>
      </c>
      <c r="AV18" s="115" t="str">
        <f t="shared" si="17"/>
        <v>Austria</v>
      </c>
      <c r="AW18" s="22" t="str">
        <f t="shared" si="18"/>
        <v>2011  Raw + 2010 Bunkers</v>
      </c>
      <c r="AX18" s="28">
        <f t="shared" si="19"/>
        <v>18009.409682513371</v>
      </c>
      <c r="AY18" s="28" t="str">
        <f t="shared" si="20"/>
        <v/>
      </c>
      <c r="AZ18" s="23" t="str">
        <f t="shared" si="21"/>
        <v/>
      </c>
      <c r="BA18" s="125">
        <f t="shared" si="22"/>
        <v>18009.409682513371</v>
      </c>
      <c r="BC18" s="114">
        <f t="shared" si="23"/>
        <v>1.9905148241817863E-3</v>
      </c>
      <c r="BD18" s="115" t="str">
        <f t="shared" si="24"/>
        <v>Austria</v>
      </c>
      <c r="BE18" s="54">
        <f t="shared" si="4"/>
        <v>18830.144396054759</v>
      </c>
    </row>
    <row r="19" spans="2:57" x14ac:dyDescent="0.25">
      <c r="B19" t="s">
        <v>253</v>
      </c>
      <c r="C19">
        <v>45669</v>
      </c>
      <c r="D19">
        <v>46734.247718657265</v>
      </c>
      <c r="E19">
        <v>47581.548368284159</v>
      </c>
      <c r="G19">
        <f t="shared" si="5"/>
        <v>1.0233254005705679</v>
      </c>
      <c r="H19">
        <f t="shared" si="6"/>
        <v>1.018130186982525</v>
      </c>
      <c r="I19">
        <f t="shared" si="7"/>
        <v>1.0207244885016131</v>
      </c>
      <c r="K19">
        <f t="shared" si="8"/>
        <v>1.0207266920182354</v>
      </c>
      <c r="L19">
        <f t="shared" si="9"/>
        <v>1.0207277937765464</v>
      </c>
      <c r="Q19" t="s">
        <v>304</v>
      </c>
      <c r="R19" s="22">
        <v>448</v>
      </c>
      <c r="S19" s="28">
        <v>126</v>
      </c>
      <c r="T19" s="45">
        <f t="shared" si="10"/>
        <v>574</v>
      </c>
      <c r="U19" s="22">
        <v>672</v>
      </c>
      <c r="V19" s="28">
        <v>156</v>
      </c>
      <c r="W19" s="45">
        <f t="shared" si="0"/>
        <v>828</v>
      </c>
      <c r="Y19" s="22" t="s">
        <v>13</v>
      </c>
      <c r="Z19" s="28" t="s">
        <v>303</v>
      </c>
      <c r="AA19" s="28"/>
      <c r="AB19" s="50">
        <f>VLOOKUP(Y19,WorldBank!$AM$6:$AQ$221,4,FALSE)</f>
        <v>133466023831</v>
      </c>
      <c r="AC19" s="51">
        <f>VLOOKUP(Y19,WorldBank!$AM$6:$AQ$221,5,FALSE)</f>
        <v>141636915476</v>
      </c>
      <c r="AD19" s="28">
        <f t="shared" si="1"/>
        <v>11944</v>
      </c>
      <c r="AE19" s="28">
        <f t="shared" si="2"/>
        <v>12869</v>
      </c>
      <c r="AF19" s="97">
        <f t="shared" si="11"/>
        <v>8.9490940519243821E-8</v>
      </c>
      <c r="AG19" s="98">
        <f t="shared" si="11"/>
        <v>9.0859081170689695E-8</v>
      </c>
      <c r="AH19" s="90">
        <f t="shared" si="25"/>
        <v>1.015288035230244</v>
      </c>
      <c r="AI19" s="100">
        <f t="shared" si="12"/>
        <v>9.2248138004614799E-8</v>
      </c>
      <c r="AJ19" s="37">
        <f>VLOOKUP(Y19,WorldBank!$AM$6:$AR$221,6,FALSE)</f>
        <v>144512733828</v>
      </c>
      <c r="AK19" s="102">
        <f t="shared" si="13"/>
        <v>13331.03061358951</v>
      </c>
      <c r="AM19" s="22" t="str">
        <f>VLOOKUP(Y19,CDIACvsWB!$E$4:$F$140,2,FALSE)</f>
        <v>Azerbaijan</v>
      </c>
      <c r="AN19" s="28">
        <f t="shared" si="3"/>
        <v>13518.553114995115</v>
      </c>
      <c r="AO19" s="51">
        <f t="shared" si="14"/>
        <v>398</v>
      </c>
      <c r="AP19" s="45">
        <f t="shared" si="15"/>
        <v>13916.553114995115</v>
      </c>
      <c r="AR19" s="130">
        <f>VLOOKUP(Y19,WorldBank!$AM$7:$AZ$221,14,FALSE)/( 1000* 3.667 )</f>
        <v>13017.743826074497</v>
      </c>
      <c r="AT19" s="130">
        <f t="shared" si="16"/>
        <v>12869</v>
      </c>
      <c r="AV19" s="115" t="str">
        <f t="shared" si="17"/>
        <v>Azerbaijan</v>
      </c>
      <c r="AW19" s="22" t="str">
        <f t="shared" si="18"/>
        <v>2011  Raw + 2010 Bunkers</v>
      </c>
      <c r="AX19" s="28">
        <f t="shared" si="19"/>
        <v>13916.553114995115</v>
      </c>
      <c r="AY19" s="28" t="str">
        <f t="shared" si="20"/>
        <v/>
      </c>
      <c r="AZ19" s="23" t="str">
        <f t="shared" si="21"/>
        <v/>
      </c>
      <c r="BA19" s="125">
        <f t="shared" si="22"/>
        <v>13916.553114995115</v>
      </c>
      <c r="BC19" s="114">
        <f t="shared" si="23"/>
        <v>1.5381462116333543E-3</v>
      </c>
      <c r="BD19" s="115" t="str">
        <f t="shared" si="24"/>
        <v>Azerbaijan</v>
      </c>
      <c r="BE19" s="54">
        <f t="shared" si="4"/>
        <v>14550.765920171583</v>
      </c>
    </row>
    <row r="20" spans="2:57" x14ac:dyDescent="0.25">
      <c r="B20" t="s">
        <v>254</v>
      </c>
      <c r="C20">
        <v>343145</v>
      </c>
      <c r="D20">
        <v>355642.68698635476</v>
      </c>
      <c r="E20">
        <v>366726.00915846473</v>
      </c>
      <c r="G20">
        <f t="shared" si="5"/>
        <v>1.0364210085717547</v>
      </c>
      <c r="H20">
        <f t="shared" si="6"/>
        <v>1.0311642065974358</v>
      </c>
      <c r="I20">
        <f t="shared" si="7"/>
        <v>1.0337892662456927</v>
      </c>
      <c r="K20">
        <f t="shared" si="8"/>
        <v>1.033791493804961</v>
      </c>
      <c r="L20">
        <f t="shared" si="9"/>
        <v>1.0337926075845951</v>
      </c>
      <c r="Q20" t="s">
        <v>305</v>
      </c>
      <c r="R20" s="22">
        <v>6591</v>
      </c>
      <c r="S20" s="28">
        <v>492</v>
      </c>
      <c r="T20" s="45">
        <f t="shared" si="10"/>
        <v>7083</v>
      </c>
      <c r="U20" s="22">
        <v>6600</v>
      </c>
      <c r="V20" s="28">
        <v>598</v>
      </c>
      <c r="W20" s="45">
        <f t="shared" si="0"/>
        <v>7198</v>
      </c>
      <c r="Y20" s="22" t="s">
        <v>14</v>
      </c>
      <c r="Z20" s="28" t="s">
        <v>304</v>
      </c>
      <c r="AA20" s="28"/>
      <c r="AB20" s="50">
        <f>VLOOKUP(Y20,WorldBank!$AM$6:$AQ$221,4,FALSE)</f>
        <v>7827892344</v>
      </c>
      <c r="AC20" s="51">
        <f>VLOOKUP(Y20,WorldBank!$AM$6:$AQ$221,5,FALSE)</f>
        <v>8000892612</v>
      </c>
      <c r="AD20" s="28">
        <f t="shared" si="1"/>
        <v>574</v>
      </c>
      <c r="AE20" s="28">
        <f t="shared" si="2"/>
        <v>828</v>
      </c>
      <c r="AF20" s="97">
        <f t="shared" si="11"/>
        <v>7.3327528634187863E-8</v>
      </c>
      <c r="AG20" s="98">
        <f t="shared" si="11"/>
        <v>1.0348845312061039E-7</v>
      </c>
      <c r="AH20" s="90">
        <f t="shared" si="25"/>
        <v>1.4113178917686917</v>
      </c>
      <c r="AI20" s="100">
        <f t="shared" si="12"/>
        <v>1.4605510548058294E-7</v>
      </c>
      <c r="AJ20" s="37">
        <f>VLOOKUP(Y20,WorldBank!$AM$6:$AR$221,6,FALSE)</f>
        <v>8293367509</v>
      </c>
      <c r="AK20" s="102">
        <f t="shared" si="13"/>
        <v>1211.2886663162344</v>
      </c>
      <c r="AM20" s="22" t="e">
        <f>VLOOKUP(Y20,CDIACvsWB!$E$4:$F$140,2,FALSE)</f>
        <v>#N/A</v>
      </c>
      <c r="AN20" s="28">
        <f t="shared" si="3"/>
        <v>0</v>
      </c>
      <c r="AO20" s="51">
        <f t="shared" si="14"/>
        <v>0</v>
      </c>
      <c r="AP20" s="45">
        <f t="shared" si="15"/>
        <v>0</v>
      </c>
      <c r="AR20" s="130">
        <f>VLOOKUP(Y20,WorldBank!$AM$7:$AZ$221,14,FALSE)/( 1000* 3.667 )</f>
        <v>1019.1714208696172</v>
      </c>
      <c r="AT20" s="130">
        <f t="shared" si="16"/>
        <v>828</v>
      </c>
      <c r="AV20" s="115" t="str">
        <f t="shared" si="17"/>
        <v>Bahamas, The</v>
      </c>
      <c r="AW20" s="22" t="str">
        <f t="shared" si="18"/>
        <v>National Total (w. Bunkers)  - DeCarb Forecast</v>
      </c>
      <c r="AX20" s="28">
        <f t="shared" si="19"/>
        <v>1211.2886663162344</v>
      </c>
      <c r="AY20" s="28" t="str">
        <f t="shared" si="20"/>
        <v/>
      </c>
      <c r="AZ20" s="23" t="str">
        <f t="shared" si="21"/>
        <v/>
      </c>
      <c r="BA20" s="125">
        <f t="shared" si="22"/>
        <v>1211.2886663162344</v>
      </c>
      <c r="BC20" s="114">
        <f t="shared" si="23"/>
        <v>1.3387934913863101E-4</v>
      </c>
      <c r="BD20" s="115" t="str">
        <f t="shared" si="24"/>
        <v>Bahamas, The</v>
      </c>
      <c r="BE20" s="54">
        <f t="shared" si="4"/>
        <v>1266.4901789749347</v>
      </c>
    </row>
    <row r="21" spans="2:57" x14ac:dyDescent="0.25">
      <c r="G21" t="e">
        <f t="shared" si="5"/>
        <v>#DIV/0!</v>
      </c>
      <c r="H21" t="e">
        <f t="shared" si="6"/>
        <v>#DIV/0!</v>
      </c>
      <c r="I21" t="e">
        <f t="shared" si="7"/>
        <v>#DIV/0!</v>
      </c>
      <c r="K21" t="e">
        <f t="shared" si="8"/>
        <v>#DIV/0!</v>
      </c>
      <c r="L21" t="e">
        <f t="shared" si="9"/>
        <v>#DIV/0!</v>
      </c>
      <c r="Q21" t="s">
        <v>306</v>
      </c>
      <c r="R21" s="22">
        <v>14270</v>
      </c>
      <c r="S21" s="28">
        <v>185</v>
      </c>
      <c r="T21" s="45">
        <f t="shared" si="10"/>
        <v>14455</v>
      </c>
      <c r="U21" s="22">
        <v>15313</v>
      </c>
      <c r="V21" s="28">
        <v>166</v>
      </c>
      <c r="W21" s="45">
        <f t="shared" si="0"/>
        <v>15479</v>
      </c>
      <c r="Y21" s="22" t="s">
        <v>15</v>
      </c>
      <c r="Z21" s="28" t="s">
        <v>305</v>
      </c>
      <c r="AA21" s="28"/>
      <c r="AB21" s="50">
        <f>VLOOKUP(Y21,WorldBank!$AM$6:$AQ$221,4,FALSE)</f>
        <v>47136091301</v>
      </c>
      <c r="AC21" s="51">
        <f>VLOOKUP(Y21,WorldBank!$AM$6:$AQ$221,5,FALSE)</f>
        <v>49775175036</v>
      </c>
      <c r="AD21" s="28">
        <f t="shared" si="1"/>
        <v>7083</v>
      </c>
      <c r="AE21" s="28">
        <f t="shared" si="2"/>
        <v>7198</v>
      </c>
      <c r="AF21" s="97">
        <f t="shared" si="11"/>
        <v>1.5026702054630764E-7</v>
      </c>
      <c r="AG21" s="98">
        <f t="shared" si="11"/>
        <v>1.4461023983931813E-7</v>
      </c>
      <c r="AH21" s="90">
        <f t="shared" si="25"/>
        <v>0.9623551416243975</v>
      </c>
      <c r="AI21" s="100">
        <f t="shared" si="12"/>
        <v>1.391664078409051E-7</v>
      </c>
      <c r="AJ21" s="37">
        <f>VLOOKUP(Y21,WorldBank!$AM$6:$AR$221,6,FALSE)</f>
        <v>51817859412</v>
      </c>
      <c r="AK21" s="102">
        <f t="shared" si="13"/>
        <v>7211.3053563730746</v>
      </c>
      <c r="AM21" s="22" t="e">
        <f>VLOOKUP(Y21,CDIACvsWB!$E$4:$F$140,2,FALSE)</f>
        <v>#N/A</v>
      </c>
      <c r="AN21" s="28">
        <f t="shared" si="3"/>
        <v>0</v>
      </c>
      <c r="AO21" s="51">
        <f t="shared" si="14"/>
        <v>0</v>
      </c>
      <c r="AP21" s="45">
        <f t="shared" si="15"/>
        <v>0</v>
      </c>
      <c r="AR21" s="130">
        <f>VLOOKUP(Y21,WorldBank!$AM$7:$AZ$221,14,FALSE)/( 1000* 3.667 )</f>
        <v>6484.5162318196426</v>
      </c>
      <c r="AT21" s="130">
        <f t="shared" si="16"/>
        <v>7198</v>
      </c>
      <c r="AV21" s="115" t="str">
        <f t="shared" si="17"/>
        <v>Bahrain</v>
      </c>
      <c r="AW21" s="22" t="str">
        <f t="shared" si="18"/>
        <v>National Total (w. Bunkers)  - DeCarb Forecast</v>
      </c>
      <c r="AX21" s="28">
        <f t="shared" si="19"/>
        <v>7211.3053563730746</v>
      </c>
      <c r="AY21" s="28" t="str">
        <f t="shared" si="20"/>
        <v/>
      </c>
      <c r="AZ21" s="23" t="str">
        <f t="shared" si="21"/>
        <v/>
      </c>
      <c r="BA21" s="125">
        <f t="shared" si="22"/>
        <v>7211.3053563730746</v>
      </c>
      <c r="BC21" s="114">
        <f t="shared" si="23"/>
        <v>7.9703946251495725E-4</v>
      </c>
      <c r="BD21" s="115" t="str">
        <f t="shared" si="24"/>
        <v>Bahrain</v>
      </c>
      <c r="BE21" s="54">
        <f t="shared" si="4"/>
        <v>7539.9429264134242</v>
      </c>
    </row>
    <row r="22" spans="2:57" x14ac:dyDescent="0.25">
      <c r="B22" t="s">
        <v>12</v>
      </c>
      <c r="C22">
        <v>18243</v>
      </c>
      <c r="D22">
        <v>17453.409682513371</v>
      </c>
      <c r="E22">
        <v>16312.18374570173</v>
      </c>
      <c r="G22">
        <f t="shared" si="5"/>
        <v>0.95671817587641128</v>
      </c>
      <c r="H22">
        <f t="shared" si="6"/>
        <v>0.93461300928751823</v>
      </c>
      <c r="I22">
        <f t="shared" si="7"/>
        <v>0.94560100116059409</v>
      </c>
      <c r="K22">
        <f t="shared" si="8"/>
        <v>0.94564406210817464</v>
      </c>
      <c r="L22">
        <f t="shared" si="9"/>
        <v>0.94566559258196481</v>
      </c>
      <c r="Q22" t="s">
        <v>307</v>
      </c>
      <c r="R22" s="22">
        <v>443</v>
      </c>
      <c r="S22" s="28">
        <v>0</v>
      </c>
      <c r="T22" s="45">
        <f t="shared" si="10"/>
        <v>443</v>
      </c>
      <c r="U22" s="22">
        <v>410</v>
      </c>
      <c r="V22" s="28">
        <v>0</v>
      </c>
      <c r="W22" s="45">
        <f t="shared" si="0"/>
        <v>410</v>
      </c>
      <c r="Y22" s="22" t="s">
        <v>16</v>
      </c>
      <c r="Z22" s="28" t="s">
        <v>306</v>
      </c>
      <c r="AA22" s="28"/>
      <c r="AB22" s="50">
        <f>VLOOKUP(Y22,WorldBank!$AM$6:$AQ$221,4,FALSE)</f>
        <v>294670610100</v>
      </c>
      <c r="AC22" s="51">
        <f>VLOOKUP(Y22,WorldBank!$AM$6:$AQ$221,5,FALSE)</f>
        <v>316305619175</v>
      </c>
      <c r="AD22" s="28">
        <f t="shared" si="1"/>
        <v>14455</v>
      </c>
      <c r="AE22" s="28">
        <f t="shared" si="2"/>
        <v>15479</v>
      </c>
      <c r="AF22" s="97">
        <f t="shared" si="11"/>
        <v>4.9054773379315034E-8</v>
      </c>
      <c r="AG22" s="98">
        <f t="shared" si="11"/>
        <v>4.8936847977512699E-8</v>
      </c>
      <c r="AH22" s="90">
        <f t="shared" si="25"/>
        <v>0.99759604634414512</v>
      </c>
      <c r="AI22" s="100">
        <f t="shared" si="12"/>
        <v>4.8819206062911143E-8</v>
      </c>
      <c r="AJ22" s="37">
        <f>VLOOKUP(Y22,WorldBank!$AM$6:$AR$221,6,FALSE)</f>
        <v>344246194612</v>
      </c>
      <c r="AK22" s="102">
        <f t="shared" si="13"/>
        <v>16805.825911136239</v>
      </c>
      <c r="AM22" s="22" t="e">
        <f>VLOOKUP(Y22,CDIACvsWB!$E$4:$F$140,2,FALSE)</f>
        <v>#N/A</v>
      </c>
      <c r="AN22" s="28">
        <f t="shared" si="3"/>
        <v>0</v>
      </c>
      <c r="AO22" s="51">
        <f t="shared" si="14"/>
        <v>0</v>
      </c>
      <c r="AP22" s="45">
        <f t="shared" si="15"/>
        <v>0</v>
      </c>
      <c r="AR22" s="130">
        <f>VLOOKUP(Y22,WorldBank!$AM$7:$AZ$221,14,FALSE)/( 1000* 3.667 )</f>
        <v>16895.319040083388</v>
      </c>
      <c r="AT22" s="130">
        <f t="shared" si="16"/>
        <v>15479</v>
      </c>
      <c r="AV22" s="115" t="str">
        <f t="shared" si="17"/>
        <v>Bangladesh</v>
      </c>
      <c r="AW22" s="22" t="str">
        <f t="shared" si="18"/>
        <v>National Total (w. Bunkers)  - DeCarb Forecast</v>
      </c>
      <c r="AX22" s="28">
        <f t="shared" si="19"/>
        <v>16805.825911136239</v>
      </c>
      <c r="AY22" s="28" t="str">
        <f t="shared" si="20"/>
        <v/>
      </c>
      <c r="AZ22" s="23" t="str">
        <f t="shared" si="21"/>
        <v/>
      </c>
      <c r="BA22" s="125">
        <f t="shared" si="22"/>
        <v>16805.825911136239</v>
      </c>
      <c r="BC22" s="114">
        <f t="shared" si="23"/>
        <v>1.8574870691745241E-3</v>
      </c>
      <c r="BD22" s="115" t="str">
        <f t="shared" si="24"/>
        <v>Bangladesh</v>
      </c>
      <c r="BE22" s="54">
        <f t="shared" si="4"/>
        <v>17571.710243724639</v>
      </c>
    </row>
    <row r="23" spans="2:57" x14ac:dyDescent="0.25">
      <c r="B23" t="s">
        <v>13</v>
      </c>
      <c r="C23">
        <v>12472</v>
      </c>
      <c r="D23">
        <v>13518.553114995115</v>
      </c>
      <c r="E23">
        <v>13897.073742635057</v>
      </c>
      <c r="G23">
        <f t="shared" si="5"/>
        <v>1.0839122125557341</v>
      </c>
      <c r="H23">
        <f t="shared" si="6"/>
        <v>1.0280000843596255</v>
      </c>
      <c r="I23">
        <f t="shared" si="7"/>
        <v>1.0555860201545504</v>
      </c>
      <c r="K23">
        <f t="shared" si="8"/>
        <v>1.0558327723566368</v>
      </c>
      <c r="L23">
        <f t="shared" si="9"/>
        <v>1.0559561484576798</v>
      </c>
      <c r="Q23" t="s">
        <v>308</v>
      </c>
      <c r="R23" s="22">
        <v>16442</v>
      </c>
      <c r="S23" s="28">
        <v>0</v>
      </c>
      <c r="T23" s="45">
        <f t="shared" si="10"/>
        <v>16442</v>
      </c>
      <c r="U23" s="22">
        <v>16968</v>
      </c>
      <c r="V23" s="28">
        <v>0</v>
      </c>
      <c r="W23" s="45">
        <f t="shared" si="0"/>
        <v>16968</v>
      </c>
      <c r="Y23" s="22" t="s">
        <v>17</v>
      </c>
      <c r="Z23" s="28" t="s">
        <v>307</v>
      </c>
      <c r="AA23" s="28"/>
      <c r="AB23" s="50">
        <f>VLOOKUP(Y23,WorldBank!$AM$6:$AQ$221,4,FALSE)</f>
        <v>4156073376</v>
      </c>
      <c r="AC23" s="51">
        <f>VLOOKUP(Y23,WorldBank!$AM$6:$AQ$221,5,FALSE)</f>
        <v>4217155840</v>
      </c>
      <c r="AD23" s="28">
        <f t="shared" si="1"/>
        <v>443</v>
      </c>
      <c r="AE23" s="28">
        <f t="shared" si="2"/>
        <v>410</v>
      </c>
      <c r="AF23" s="97">
        <f t="shared" si="11"/>
        <v>1.0659099585637344E-7</v>
      </c>
      <c r="AG23" s="98">
        <f t="shared" si="11"/>
        <v>9.7221922915706147E-8</v>
      </c>
      <c r="AH23" s="90">
        <f t="shared" si="25"/>
        <v>0.91210258553835355</v>
      </c>
      <c r="AI23" s="100">
        <f t="shared" si="12"/>
        <v>8.8676367262426081E-8</v>
      </c>
      <c r="AJ23" s="37">
        <f>VLOOKUP(Y23,WorldBank!$AM$6:$AR$221,6,FALSE)</f>
        <v>4332454696</v>
      </c>
      <c r="AK23" s="102">
        <f t="shared" si="13"/>
        <v>384.18634377031856</v>
      </c>
      <c r="AM23" s="22" t="e">
        <f>VLOOKUP(Y23,CDIACvsWB!$E$4:$F$140,2,FALSE)</f>
        <v>#N/A</v>
      </c>
      <c r="AN23" s="28">
        <f t="shared" si="3"/>
        <v>0</v>
      </c>
      <c r="AO23" s="51">
        <f t="shared" si="14"/>
        <v>0</v>
      </c>
      <c r="AP23" s="45">
        <f t="shared" si="15"/>
        <v>0</v>
      </c>
      <c r="AR23" s="130">
        <f>VLOOKUP(Y23,WorldBank!$AM$7:$AZ$221,14,FALSE)/( 1000* 3.667 )</f>
        <v>391.16198134818961</v>
      </c>
      <c r="AT23" s="130">
        <f t="shared" si="16"/>
        <v>410</v>
      </c>
      <c r="AV23" s="115" t="str">
        <f t="shared" si="17"/>
        <v>Barbados</v>
      </c>
      <c r="AW23" s="22" t="str">
        <f t="shared" si="18"/>
        <v>National Total (w. Bunkers)  - DeCarb Forecast</v>
      </c>
      <c r="AX23" s="28">
        <f t="shared" si="19"/>
        <v>384.18634377031856</v>
      </c>
      <c r="AY23" s="28" t="str">
        <f t="shared" si="20"/>
        <v/>
      </c>
      <c r="AZ23" s="23" t="str">
        <f t="shared" si="21"/>
        <v/>
      </c>
      <c r="BA23" s="125">
        <f t="shared" si="22"/>
        <v>384.18634377031856</v>
      </c>
      <c r="BC23" s="114">
        <f t="shared" si="23"/>
        <v>4.2462725097844202E-5</v>
      </c>
      <c r="BD23" s="115" t="str">
        <f t="shared" si="24"/>
        <v>Barbados</v>
      </c>
      <c r="BE23" s="54">
        <f t="shared" si="4"/>
        <v>401.69469492449366</v>
      </c>
    </row>
    <row r="24" spans="2:57" x14ac:dyDescent="0.25">
      <c r="B24" t="s">
        <v>18</v>
      </c>
      <c r="C24">
        <v>16968</v>
      </c>
      <c r="D24">
        <v>16683.536042381675</v>
      </c>
      <c r="E24">
        <v>16907.219335105743</v>
      </c>
      <c r="G24">
        <f t="shared" si="5"/>
        <v>0.98323526888152257</v>
      </c>
      <c r="H24">
        <f t="shared" si="6"/>
        <v>1.0134074270679692</v>
      </c>
      <c r="I24">
        <f t="shared" si="7"/>
        <v>0.99820735523222159</v>
      </c>
      <c r="K24">
        <f t="shared" si="8"/>
        <v>0.99828335039390448</v>
      </c>
      <c r="L24">
        <f t="shared" si="9"/>
        <v>0.99832134797474592</v>
      </c>
      <c r="Q24" t="s">
        <v>309</v>
      </c>
      <c r="R24" s="22">
        <v>28414</v>
      </c>
      <c r="S24" s="28">
        <v>7838</v>
      </c>
      <c r="T24" s="45">
        <f t="shared" si="10"/>
        <v>36252</v>
      </c>
      <c r="U24" s="22">
        <v>29710</v>
      </c>
      <c r="V24" s="28">
        <v>8052</v>
      </c>
      <c r="W24" s="45">
        <f t="shared" si="0"/>
        <v>37762</v>
      </c>
      <c r="Y24" s="22" t="s">
        <v>18</v>
      </c>
      <c r="Z24" s="28" t="s">
        <v>308</v>
      </c>
      <c r="AA24" s="28"/>
      <c r="AB24" s="50">
        <f>VLOOKUP(Y24,WorldBank!$AM$6:$AQ$221,4,FALSE)</f>
        <v>134029686000</v>
      </c>
      <c r="AC24" s="51">
        <f>VLOOKUP(Y24,WorldBank!$AM$6:$AQ$221,5,FALSE)</f>
        <v>146155490000</v>
      </c>
      <c r="AD24" s="28">
        <f t="shared" si="1"/>
        <v>16442</v>
      </c>
      <c r="AE24" s="28">
        <f t="shared" si="2"/>
        <v>16968</v>
      </c>
      <c r="AF24" s="97">
        <f t="shared" si="11"/>
        <v>1.2267431559900842E-7</v>
      </c>
      <c r="AG24" s="98">
        <f t="shared" si="11"/>
        <v>1.1609553633599394E-7</v>
      </c>
      <c r="AH24" s="90">
        <f t="shared" si="25"/>
        <v>0.94637199130974692</v>
      </c>
      <c r="AI24" s="100">
        <f t="shared" si="12"/>
        <v>1.0986956390446766E-7</v>
      </c>
      <c r="AJ24" s="37">
        <f>VLOOKUP(Y24,WorldBank!$AM$6:$AR$221,6,FALSE)</f>
        <v>157280219000</v>
      </c>
      <c r="AK24" s="102">
        <f t="shared" si="13"/>
        <v>17280.309072329168</v>
      </c>
      <c r="AM24" s="22" t="str">
        <f>VLOOKUP(Y24,CDIACvsWB!$E$4:$F$140,2,FALSE)</f>
        <v>Belarus</v>
      </c>
      <c r="AN24" s="28">
        <f t="shared" si="3"/>
        <v>16683.536042381675</v>
      </c>
      <c r="AO24" s="51">
        <f t="shared" si="14"/>
        <v>0</v>
      </c>
      <c r="AP24" s="45">
        <f t="shared" si="15"/>
        <v>16683.536042381675</v>
      </c>
      <c r="AR24" s="130">
        <f>VLOOKUP(Y24,WorldBank!$AM$7:$AZ$221,14,FALSE)/( 1000* 3.667 )</f>
        <v>17626.666245756613</v>
      </c>
      <c r="AT24" s="130">
        <f t="shared" si="16"/>
        <v>16968</v>
      </c>
      <c r="AV24" s="115" t="str">
        <f t="shared" si="17"/>
        <v>Belarus</v>
      </c>
      <c r="AW24" s="22" t="str">
        <f t="shared" si="18"/>
        <v>2011  Raw + 2010 Bunkers</v>
      </c>
      <c r="AX24" s="28">
        <f t="shared" si="19"/>
        <v>16683.536042381675</v>
      </c>
      <c r="AY24" s="28" t="str">
        <f t="shared" si="20"/>
        <v/>
      </c>
      <c r="AZ24" s="23" t="str">
        <f t="shared" si="21"/>
        <v/>
      </c>
      <c r="BA24" s="125">
        <f t="shared" si="22"/>
        <v>16683.536042381675</v>
      </c>
      <c r="BC24" s="114">
        <f t="shared" si="23"/>
        <v>1.8439708129010296E-3</v>
      </c>
      <c r="BD24" s="115" t="str">
        <f t="shared" si="24"/>
        <v>Belarus</v>
      </c>
      <c r="BE24" s="54">
        <f t="shared" si="4"/>
        <v>17443.847313877533</v>
      </c>
    </row>
    <row r="25" spans="2:57" x14ac:dyDescent="0.25">
      <c r="B25" t="s">
        <v>19</v>
      </c>
      <c r="C25">
        <v>29710</v>
      </c>
      <c r="D25">
        <v>27901.246825822996</v>
      </c>
      <c r="E25">
        <v>27050.534949886813</v>
      </c>
      <c r="G25">
        <f t="shared" si="5"/>
        <v>0.93911971813608197</v>
      </c>
      <c r="H25">
        <f t="shared" si="6"/>
        <v>0.96950989748784855</v>
      </c>
      <c r="I25">
        <f t="shared" si="7"/>
        <v>0.95419382813919418</v>
      </c>
      <c r="K25">
        <f t="shared" si="8"/>
        <v>0.95427448125437486</v>
      </c>
      <c r="L25">
        <f t="shared" si="9"/>
        <v>0.9543148078119652</v>
      </c>
      <c r="Q25" t="s">
        <v>310</v>
      </c>
      <c r="R25" s="22">
        <v>113</v>
      </c>
      <c r="S25" s="28">
        <v>15</v>
      </c>
      <c r="T25" s="45">
        <f t="shared" si="10"/>
        <v>128</v>
      </c>
      <c r="U25" s="22">
        <v>115</v>
      </c>
      <c r="V25" s="28">
        <v>16</v>
      </c>
      <c r="W25" s="45">
        <f t="shared" si="0"/>
        <v>131</v>
      </c>
      <c r="Y25" s="22" t="s">
        <v>19</v>
      </c>
      <c r="Z25" s="28" t="s">
        <v>309</v>
      </c>
      <c r="AA25" s="28"/>
      <c r="AB25" s="50">
        <f>VLOOKUP(Y25,WorldBank!$AM$6:$AQ$221,4,FALSE)</f>
        <v>398433777672</v>
      </c>
      <c r="AC25" s="51">
        <f>VLOOKUP(Y25,WorldBank!$AM$6:$AQ$221,5,FALSE)</f>
        <v>416586536256</v>
      </c>
      <c r="AD25" s="28">
        <f t="shared" si="1"/>
        <v>36252</v>
      </c>
      <c r="AE25" s="28">
        <f t="shared" si="2"/>
        <v>37762</v>
      </c>
      <c r="AF25" s="97">
        <f t="shared" si="11"/>
        <v>9.0986261786879657E-8</v>
      </c>
      <c r="AG25" s="98">
        <f t="shared" si="11"/>
        <v>9.0646232447595395E-8</v>
      </c>
      <c r="AH25" s="90">
        <f t="shared" si="25"/>
        <v>0.99626284965876799</v>
      </c>
      <c r="AI25" s="100">
        <f t="shared" si="12"/>
        <v>9.0307473849072468E-8</v>
      </c>
      <c r="AJ25" s="37">
        <f>VLOOKUP(Y25,WorldBank!$AM$6:$AR$221,6,FALSE)</f>
        <v>440142120960</v>
      </c>
      <c r="AK25" s="102">
        <f t="shared" si="13"/>
        <v>39748.123078470489</v>
      </c>
      <c r="AM25" s="22" t="str">
        <f>VLOOKUP(Y25,CDIACvsWB!$E$4:$F$140,2,FALSE)</f>
        <v>Belgium</v>
      </c>
      <c r="AN25" s="28">
        <f t="shared" si="3"/>
        <v>27901.246825822996</v>
      </c>
      <c r="AO25" s="51">
        <f t="shared" si="14"/>
        <v>8052</v>
      </c>
      <c r="AP25" s="45">
        <f t="shared" si="15"/>
        <v>35953.246825822993</v>
      </c>
      <c r="AR25" s="130">
        <f>VLOOKUP(Y25,WorldBank!$AM$7:$AZ$221,14,FALSE)/( 1000* 3.667 )</f>
        <v>31379.078189859061</v>
      </c>
      <c r="AT25" s="130">
        <f t="shared" si="16"/>
        <v>37762</v>
      </c>
      <c r="AV25" s="115" t="str">
        <f t="shared" si="17"/>
        <v>Belgium</v>
      </c>
      <c r="AW25" s="22" t="str">
        <f t="shared" si="18"/>
        <v>2011  Raw + 2010 Bunkers</v>
      </c>
      <c r="AX25" s="28">
        <f t="shared" si="19"/>
        <v>35953.246825822993</v>
      </c>
      <c r="AY25" s="28" t="str">
        <f t="shared" si="20"/>
        <v/>
      </c>
      <c r="AZ25" s="23" t="str">
        <f t="shared" si="21"/>
        <v/>
      </c>
      <c r="BA25" s="125">
        <f t="shared" si="22"/>
        <v>35953.246825822993</v>
      </c>
      <c r="BC25" s="114">
        <f t="shared" si="23"/>
        <v>3.973782153101635E-3</v>
      </c>
      <c r="BD25" s="115" t="str">
        <f t="shared" si="24"/>
        <v>Belgium</v>
      </c>
      <c r="BE25" s="54">
        <f t="shared" si="4"/>
        <v>37591.727945119543</v>
      </c>
    </row>
    <row r="26" spans="2:57" x14ac:dyDescent="0.25">
      <c r="B26" t="s">
        <v>29</v>
      </c>
      <c r="C26">
        <v>12185</v>
      </c>
      <c r="D26">
        <v>13651.578497539704</v>
      </c>
      <c r="E26">
        <v>12414.359814007172</v>
      </c>
      <c r="G26">
        <f t="shared" si="5"/>
        <v>1.1203593350463441</v>
      </c>
      <c r="H26">
        <f t="shared" si="6"/>
        <v>0.90937174893324579</v>
      </c>
      <c r="I26">
        <f t="shared" si="7"/>
        <v>1.0093676871907393</v>
      </c>
      <c r="K26">
        <f t="shared" si="8"/>
        <v>1.0130329237234432</v>
      </c>
      <c r="L26">
        <f t="shared" si="9"/>
        <v>1.014865541989795</v>
      </c>
      <c r="Q26" t="s">
        <v>311</v>
      </c>
      <c r="R26" s="22">
        <v>1297</v>
      </c>
      <c r="S26" s="28">
        <v>74</v>
      </c>
      <c r="T26" s="45">
        <f t="shared" si="10"/>
        <v>1371</v>
      </c>
      <c r="U26" s="22">
        <v>1415</v>
      </c>
      <c r="V26" s="28">
        <v>127</v>
      </c>
      <c r="W26" s="45">
        <f t="shared" si="0"/>
        <v>1542</v>
      </c>
      <c r="Y26" s="22" t="s">
        <v>20</v>
      </c>
      <c r="Z26" s="28" t="s">
        <v>310</v>
      </c>
      <c r="AA26" s="28"/>
      <c r="AB26" s="50">
        <f>VLOOKUP(Y26,WorldBank!$AM$6:$AQ$221,4,FALSE)</f>
        <v>2384949768</v>
      </c>
      <c r="AC26" s="51">
        <f>VLOOKUP(Y26,WorldBank!$AM$6:$AQ$221,5,FALSE)</f>
        <v>2506717185</v>
      </c>
      <c r="AD26" s="28">
        <f t="shared" si="1"/>
        <v>128</v>
      </c>
      <c r="AE26" s="28">
        <f t="shared" si="2"/>
        <v>131</v>
      </c>
      <c r="AF26" s="97">
        <f t="shared" si="11"/>
        <v>5.3669893478444111E-8</v>
      </c>
      <c r="AG26" s="98">
        <f t="shared" si="11"/>
        <v>5.2259585079598839E-8</v>
      </c>
      <c r="AH26" s="90">
        <f t="shared" si="25"/>
        <v>0.97372254149504311</v>
      </c>
      <c r="AI26" s="100">
        <f t="shared" si="12"/>
        <v>5.0886336001183415E-8</v>
      </c>
      <c r="AJ26" s="37">
        <f>VLOOKUP(Y26,WorldBank!$AM$6:$AR$221,6,FALSE)</f>
        <v>2590016920</v>
      </c>
      <c r="AK26" s="102">
        <f t="shared" si="13"/>
        <v>131.79647123987019</v>
      </c>
      <c r="AM26" s="22" t="e">
        <f>VLOOKUP(Y26,CDIACvsWB!$E$4:$F$140,2,FALSE)</f>
        <v>#N/A</v>
      </c>
      <c r="AN26" s="28">
        <f t="shared" si="3"/>
        <v>0</v>
      </c>
      <c r="AO26" s="51">
        <f t="shared" si="14"/>
        <v>0</v>
      </c>
      <c r="AP26" s="45">
        <f t="shared" si="15"/>
        <v>0</v>
      </c>
      <c r="AR26" s="130">
        <f>VLOOKUP(Y26,WorldBank!$AM$7:$AZ$221,14,FALSE)/( 1000* 3.667 )</f>
        <v>118.73437660981961</v>
      </c>
      <c r="AT26" s="130">
        <f t="shared" si="16"/>
        <v>131</v>
      </c>
      <c r="AV26" s="115" t="str">
        <f t="shared" si="17"/>
        <v>Belize</v>
      </c>
      <c r="AW26" s="22" t="str">
        <f t="shared" si="18"/>
        <v>National Total (w. Bunkers)  - DeCarb Forecast</v>
      </c>
      <c r="AX26" s="28">
        <f t="shared" si="19"/>
        <v>131.79647123987019</v>
      </c>
      <c r="AY26" s="28" t="str">
        <f t="shared" si="20"/>
        <v/>
      </c>
      <c r="AZ26" s="23" t="str">
        <f t="shared" si="21"/>
        <v/>
      </c>
      <c r="BA26" s="125">
        <f t="shared" si="22"/>
        <v>131.79647123987019</v>
      </c>
      <c r="BC26" s="114">
        <f t="shared" si="23"/>
        <v>1.4566986614366241E-5</v>
      </c>
      <c r="BD26" s="115" t="str">
        <f t="shared" si="24"/>
        <v>Belize</v>
      </c>
      <c r="BE26" s="54">
        <f t="shared" si="4"/>
        <v>137.80277244439276</v>
      </c>
    </row>
    <row r="27" spans="2:57" x14ac:dyDescent="0.25">
      <c r="B27" t="s">
        <v>52</v>
      </c>
      <c r="C27">
        <v>30474</v>
      </c>
      <c r="D27">
        <v>29862.404914820949</v>
      </c>
      <c r="E27">
        <v>28288.208953162346</v>
      </c>
      <c r="G27">
        <f t="shared" si="5"/>
        <v>0.97993059377899028</v>
      </c>
      <c r="H27">
        <f t="shared" si="6"/>
        <v>0.94728502389044633</v>
      </c>
      <c r="I27">
        <f t="shared" si="7"/>
        <v>0.96346955112183497</v>
      </c>
      <c r="K27">
        <f t="shared" si="8"/>
        <v>0.96356172293042386</v>
      </c>
      <c r="L27">
        <f t="shared" si="9"/>
        <v>0.9636078088347183</v>
      </c>
      <c r="Q27" t="s">
        <v>312</v>
      </c>
      <c r="R27" s="22">
        <v>127</v>
      </c>
      <c r="S27" s="28">
        <v>58</v>
      </c>
      <c r="T27" s="45">
        <f t="shared" si="10"/>
        <v>185</v>
      </c>
      <c r="U27" s="22">
        <v>130</v>
      </c>
      <c r="V27" s="28">
        <v>58</v>
      </c>
      <c r="W27" s="45">
        <f t="shared" si="0"/>
        <v>188</v>
      </c>
      <c r="Y27" s="22" t="s">
        <v>21</v>
      </c>
      <c r="Z27" s="28" t="s">
        <v>311</v>
      </c>
      <c r="AA27" s="28"/>
      <c r="AB27" s="50">
        <f>VLOOKUP(Y27,WorldBank!$AM$6:$AQ$221,4,FALSE)</f>
        <v>14674363404</v>
      </c>
      <c r="AC27" s="51">
        <f>VLOOKUP(Y27,WorldBank!$AM$6:$AQ$221,5,FALSE)</f>
        <v>15234696396</v>
      </c>
      <c r="AD27" s="28">
        <f t="shared" si="1"/>
        <v>1371</v>
      </c>
      <c r="AE27" s="28">
        <f t="shared" si="2"/>
        <v>1542</v>
      </c>
      <c r="AF27" s="97">
        <f t="shared" si="11"/>
        <v>9.3428243682876694E-8</v>
      </c>
      <c r="AG27" s="98">
        <f t="shared" si="11"/>
        <v>1.0121632620160815E-7</v>
      </c>
      <c r="AH27" s="90">
        <f t="shared" si="25"/>
        <v>1.0833589738148832</v>
      </c>
      <c r="AI27" s="100">
        <f t="shared" si="12"/>
        <v>1.0965361528708668E-7</v>
      </c>
      <c r="AJ27" s="37">
        <f>VLOOKUP(Y27,WorldBank!$AM$6:$AR$221,6,FALSE)</f>
        <v>16077982980</v>
      </c>
      <c r="AK27" s="102">
        <f t="shared" si="13"/>
        <v>1763.0089602812475</v>
      </c>
      <c r="AM27" s="22" t="e">
        <f>VLOOKUP(Y27,CDIACvsWB!$E$4:$F$140,2,FALSE)</f>
        <v>#N/A</v>
      </c>
      <c r="AN27" s="28">
        <f t="shared" si="3"/>
        <v>0</v>
      </c>
      <c r="AO27" s="51">
        <f t="shared" si="14"/>
        <v>0</v>
      </c>
      <c r="AP27" s="45">
        <f t="shared" si="15"/>
        <v>0</v>
      </c>
      <c r="AR27" s="130">
        <f>VLOOKUP(Y27,WorldBank!$AM$7:$AZ$221,14,FALSE)/( 1000* 3.667 )</f>
        <v>1356.4885540131438</v>
      </c>
      <c r="AT27" s="130">
        <f t="shared" si="16"/>
        <v>1542</v>
      </c>
      <c r="AV27" s="115" t="str">
        <f t="shared" si="17"/>
        <v>Benin</v>
      </c>
      <c r="AW27" s="22" t="str">
        <f t="shared" si="18"/>
        <v>National Total (w. Bunkers)  - DeCarb Forecast</v>
      </c>
      <c r="AX27" s="28">
        <f t="shared" si="19"/>
        <v>1763.0089602812475</v>
      </c>
      <c r="AY27" s="28" t="str">
        <f t="shared" si="20"/>
        <v/>
      </c>
      <c r="AZ27" s="23" t="str">
        <f t="shared" si="21"/>
        <v/>
      </c>
      <c r="BA27" s="125">
        <f t="shared" si="22"/>
        <v>1763.0089602812475</v>
      </c>
      <c r="BC27" s="114">
        <f t="shared" si="23"/>
        <v>1.9485899496264822E-4</v>
      </c>
      <c r="BD27" s="115" t="str">
        <f t="shared" si="24"/>
        <v>Benin</v>
      </c>
      <c r="BE27" s="54">
        <f t="shared" si="4"/>
        <v>1843.3537733259689</v>
      </c>
    </row>
    <row r="28" spans="2:57" x14ac:dyDescent="0.25">
      <c r="B28" t="s">
        <v>53</v>
      </c>
      <c r="C28">
        <v>12628</v>
      </c>
      <c r="D28">
        <v>11292.794013430199</v>
      </c>
      <c r="E28">
        <v>10007.632989994278</v>
      </c>
      <c r="G28">
        <f t="shared" si="5"/>
        <v>0.8942662348297592</v>
      </c>
      <c r="H28">
        <f t="shared" si="6"/>
        <v>0.88619636363618115</v>
      </c>
      <c r="I28">
        <f t="shared" si="7"/>
        <v>0.89022215509879998</v>
      </c>
      <c r="K28">
        <f t="shared" si="8"/>
        <v>0.89022825118824678</v>
      </c>
      <c r="L28">
        <f t="shared" si="9"/>
        <v>0.89023129923297017</v>
      </c>
      <c r="Q28" t="s">
        <v>313</v>
      </c>
      <c r="R28" s="22">
        <v>106</v>
      </c>
      <c r="S28" s="28">
        <v>1</v>
      </c>
      <c r="T28" s="45">
        <f t="shared" si="10"/>
        <v>107</v>
      </c>
      <c r="U28" s="22">
        <v>130</v>
      </c>
      <c r="V28" s="28">
        <v>1</v>
      </c>
      <c r="W28" s="45">
        <f t="shared" si="0"/>
        <v>131</v>
      </c>
      <c r="Y28" s="22" t="s">
        <v>22</v>
      </c>
      <c r="Z28" s="28" t="s">
        <v>312</v>
      </c>
      <c r="AA28" s="28"/>
      <c r="AB28" s="50">
        <f>VLOOKUP(Y28,WorldBank!$AM$6:$AQ$221,4,FALSE)</f>
        <v>3634987316</v>
      </c>
      <c r="AC28" s="51">
        <f>VLOOKUP(Y28,WorldBank!$AM$6:$AQ$221,5,FALSE)</f>
        <v>3601943316</v>
      </c>
      <c r="AD28" s="28">
        <f t="shared" si="1"/>
        <v>185</v>
      </c>
      <c r="AE28" s="28">
        <f t="shared" si="2"/>
        <v>188</v>
      </c>
      <c r="AF28" s="97">
        <f t="shared" si="11"/>
        <v>5.089426287285565E-8</v>
      </c>
      <c r="AG28" s="98">
        <f t="shared" si="11"/>
        <v>5.219404735352032E-8</v>
      </c>
      <c r="AH28" s="90">
        <f t="shared" si="25"/>
        <v>1.0255389194635121</v>
      </c>
      <c r="AI28" s="100">
        <f t="shared" si="12"/>
        <v>5.352702692535661E-8</v>
      </c>
      <c r="AJ28" s="37">
        <f>VLOOKUP(Y28,WorldBank!$AM$6:$AR$221,6,FALSE)</f>
        <v>3550051540</v>
      </c>
      <c r="AK28" s="102">
        <f t="shared" si="13"/>
        <v>190.0237043679837</v>
      </c>
      <c r="AM28" s="22" t="e">
        <f>VLOOKUP(Y28,CDIACvsWB!$E$4:$F$140,2,FALSE)</f>
        <v>#N/A</v>
      </c>
      <c r="AN28" s="28">
        <f t="shared" si="3"/>
        <v>0</v>
      </c>
      <c r="AO28" s="51">
        <f t="shared" si="14"/>
        <v>0</v>
      </c>
      <c r="AP28" s="45">
        <f t="shared" si="15"/>
        <v>0</v>
      </c>
      <c r="AR28" s="130">
        <f>VLOOKUP(Y28,WorldBank!$AM$7:$AZ$221,14,FALSE)/( 1000* 3.667 )</f>
        <v>131.54680378691035</v>
      </c>
      <c r="AT28" s="130">
        <f t="shared" si="16"/>
        <v>188</v>
      </c>
      <c r="AV28" s="115" t="str">
        <f t="shared" si="17"/>
        <v>Bermuda</v>
      </c>
      <c r="AW28" s="22" t="str">
        <f t="shared" si="18"/>
        <v>National Total (w. Bunkers)  - DeCarb Forecast</v>
      </c>
      <c r="AX28" s="28">
        <f t="shared" si="19"/>
        <v>190.0237043679837</v>
      </c>
      <c r="AY28" s="28" t="str">
        <f t="shared" si="20"/>
        <v/>
      </c>
      <c r="AZ28" s="23" t="str">
        <f t="shared" si="21"/>
        <v/>
      </c>
      <c r="BA28" s="125">
        <f t="shared" si="22"/>
        <v>190.0237043679837</v>
      </c>
      <c r="BC28" s="114">
        <f t="shared" si="23"/>
        <v>2.1002631799623838E-5</v>
      </c>
      <c r="BD28" s="115" t="str">
        <f t="shared" si="24"/>
        <v>Bermuda</v>
      </c>
      <c r="BE28" s="54">
        <f t="shared" si="4"/>
        <v>198.68356903428435</v>
      </c>
    </row>
    <row r="29" spans="2:57" x14ac:dyDescent="0.25">
      <c r="B29" t="s">
        <v>66</v>
      </c>
      <c r="C29">
        <v>16865</v>
      </c>
      <c r="D29">
        <v>14527.971908499436</v>
      </c>
      <c r="E29">
        <v>13055.362836911692</v>
      </c>
      <c r="G29">
        <f t="shared" si="5"/>
        <v>0.86142732929139854</v>
      </c>
      <c r="H29">
        <f t="shared" si="6"/>
        <v>0.89863629411850598</v>
      </c>
      <c r="I29">
        <f t="shared" si="7"/>
        <v>0.87983513390113288</v>
      </c>
      <c r="K29">
        <f t="shared" si="8"/>
        <v>0.87996625243701254</v>
      </c>
      <c r="L29">
        <f t="shared" si="9"/>
        <v>0.88003181170495226</v>
      </c>
      <c r="Q29" t="s">
        <v>314</v>
      </c>
      <c r="R29" s="22">
        <v>8342</v>
      </c>
      <c r="S29" s="28">
        <v>4</v>
      </c>
      <c r="T29" s="45">
        <f t="shared" si="10"/>
        <v>8346</v>
      </c>
      <c r="U29" s="22">
        <v>8488</v>
      </c>
      <c r="V29" s="28">
        <v>4</v>
      </c>
      <c r="W29" s="45">
        <f t="shared" si="0"/>
        <v>8492</v>
      </c>
      <c r="Y29" s="22" t="s">
        <v>23</v>
      </c>
      <c r="Z29" s="28" t="s">
        <v>313</v>
      </c>
      <c r="AA29" s="28"/>
      <c r="AB29" s="50">
        <f>VLOOKUP(Y29,WorldBank!$AM$6:$AQ$221,4,FALSE)</f>
        <v>4072252760</v>
      </c>
      <c r="AC29" s="51">
        <f>VLOOKUP(Y29,WorldBank!$AM$6:$AQ$221,5,FALSE)</f>
        <v>4604899197</v>
      </c>
      <c r="AD29" s="28">
        <f t="shared" si="1"/>
        <v>107</v>
      </c>
      <c r="AE29" s="28">
        <f t="shared" si="2"/>
        <v>131</v>
      </c>
      <c r="AF29" s="97">
        <f t="shared" si="11"/>
        <v>2.6275382768725782E-8</v>
      </c>
      <c r="AG29" s="98">
        <f t="shared" si="11"/>
        <v>2.8447962571112063E-8</v>
      </c>
      <c r="AH29" s="90">
        <f t="shared" si="25"/>
        <v>1.0826849915568952</v>
      </c>
      <c r="AI29" s="100">
        <f t="shared" si="12"/>
        <v>3.0800182116115336E-8</v>
      </c>
      <c r="AJ29" s="37">
        <f>VLOOKUP(Y29,WorldBank!$AM$6:$AR$221,6,FALSE)</f>
        <v>5097249852</v>
      </c>
      <c r="AK29" s="102">
        <f t="shared" si="13"/>
        <v>156.99622373294196</v>
      </c>
      <c r="AM29" s="22" t="e">
        <f>VLOOKUP(Y29,CDIACvsWB!$E$4:$F$140,2,FALSE)</f>
        <v>#N/A</v>
      </c>
      <c r="AN29" s="28">
        <f t="shared" si="3"/>
        <v>0</v>
      </c>
      <c r="AO29" s="51">
        <f t="shared" si="14"/>
        <v>0</v>
      </c>
      <c r="AP29" s="45">
        <f t="shared" si="15"/>
        <v>0</v>
      </c>
      <c r="AR29" s="130">
        <f>VLOOKUP(Y29,WorldBank!$AM$7:$AZ$221,14,FALSE)/( 1000* 3.667 )</f>
        <v>159.04566488078328</v>
      </c>
      <c r="AT29" s="130">
        <f t="shared" si="16"/>
        <v>131</v>
      </c>
      <c r="AV29" s="115" t="str">
        <f t="shared" si="17"/>
        <v>Bhutan</v>
      </c>
      <c r="AW29" s="22" t="str">
        <f t="shared" si="18"/>
        <v>National Total (w. Bunkers)  - DeCarb Forecast</v>
      </c>
      <c r="AX29" s="28">
        <f t="shared" si="19"/>
        <v>156.99622373294196</v>
      </c>
      <c r="AY29" s="28" t="str">
        <f t="shared" si="20"/>
        <v/>
      </c>
      <c r="AZ29" s="23" t="str">
        <f t="shared" si="21"/>
        <v/>
      </c>
      <c r="BA29" s="125">
        <f t="shared" si="22"/>
        <v>156.99622373294196</v>
      </c>
      <c r="BC29" s="114">
        <f t="shared" si="23"/>
        <v>1.7352223986798038E-5</v>
      </c>
      <c r="BD29" s="115" t="str">
        <f t="shared" si="24"/>
        <v>Bhutan</v>
      </c>
      <c r="BE29" s="54">
        <f t="shared" si="4"/>
        <v>164.15094190439029</v>
      </c>
    </row>
    <row r="30" spans="2:57" x14ac:dyDescent="0.25">
      <c r="B30" t="s">
        <v>68</v>
      </c>
      <c r="C30">
        <v>98520</v>
      </c>
      <c r="D30">
        <v>92531.523397221725</v>
      </c>
      <c r="E30">
        <v>93712.565440615203</v>
      </c>
      <c r="G30">
        <f t="shared" si="5"/>
        <v>0.93921562522555546</v>
      </c>
      <c r="H30">
        <f t="shared" si="6"/>
        <v>1.0127636723143902</v>
      </c>
      <c r="I30">
        <f t="shared" si="7"/>
        <v>0.97529660396132301</v>
      </c>
      <c r="K30">
        <f t="shared" si="8"/>
        <v>0.97575863383375616</v>
      </c>
      <c r="L30">
        <f t="shared" si="9"/>
        <v>0.97598964876997285</v>
      </c>
      <c r="Q30" t="s">
        <v>315</v>
      </c>
      <c r="R30" s="22">
        <v>1199</v>
      </c>
      <c r="S30" s="28">
        <v>13</v>
      </c>
      <c r="T30" s="45">
        <f t="shared" si="10"/>
        <v>1212</v>
      </c>
      <c r="U30" s="22">
        <v>1427</v>
      </c>
      <c r="V30" s="28">
        <v>14</v>
      </c>
      <c r="W30" s="45">
        <f t="shared" si="0"/>
        <v>1441</v>
      </c>
      <c r="Y30" s="22" t="s">
        <v>24</v>
      </c>
      <c r="Z30" s="28"/>
      <c r="AA30" s="28"/>
      <c r="AB30" s="50">
        <f>VLOOKUP(Y30,WorldBank!$AM$6:$AQ$221,4,FALSE)</f>
        <v>49897076158</v>
      </c>
      <c r="AC30" s="51">
        <f>VLOOKUP(Y30,WorldBank!$AM$6:$AQ$221,5,FALSE)</f>
        <v>52580723377</v>
      </c>
      <c r="AD30" s="28" t="e">
        <f t="shared" si="1"/>
        <v>#N/A</v>
      </c>
      <c r="AE30" s="28" t="e">
        <f t="shared" si="2"/>
        <v>#N/A</v>
      </c>
      <c r="AF30" s="97" t="e">
        <f t="shared" si="11"/>
        <v>#N/A</v>
      </c>
      <c r="AG30" s="98" t="e">
        <f t="shared" si="11"/>
        <v>#N/A</v>
      </c>
      <c r="AH30" s="90" t="e">
        <f t="shared" si="25"/>
        <v>#N/A</v>
      </c>
      <c r="AI30" s="100" t="e">
        <f t="shared" si="12"/>
        <v>#N/A</v>
      </c>
      <c r="AJ30" s="37">
        <f>VLOOKUP(Y30,WorldBank!$AM$6:$AR$221,6,FALSE)</f>
        <v>56392118590</v>
      </c>
      <c r="AK30" s="102" t="str">
        <f t="shared" si="13"/>
        <v/>
      </c>
      <c r="AM30" s="22" t="e">
        <f>VLOOKUP(Y30,CDIACvsWB!$E$4:$F$140,2,FALSE)</f>
        <v>#N/A</v>
      </c>
      <c r="AN30" s="28">
        <f t="shared" si="3"/>
        <v>0</v>
      </c>
      <c r="AO30" s="51">
        <f t="shared" si="14"/>
        <v>0</v>
      </c>
      <c r="AP30" s="45">
        <f t="shared" si="15"/>
        <v>0</v>
      </c>
      <c r="AR30" s="130">
        <f>VLOOKUP(Y30,WorldBank!$AM$7:$AZ$221,14,FALSE)/( 1000* 3.667 )</f>
        <v>4604.3382349360263</v>
      </c>
      <c r="AT30" s="130" t="e">
        <f t="shared" si="16"/>
        <v>#N/A</v>
      </c>
      <c r="AV30" s="115" t="str">
        <f t="shared" si="17"/>
        <v>Bolivia</v>
      </c>
      <c r="AW30" s="22" t="str">
        <f t="shared" si="18"/>
        <v>National Total (w. Bunkers)  - DeCarb Forecast</v>
      </c>
      <c r="AX30" s="28" t="str">
        <f t="shared" si="19"/>
        <v/>
      </c>
      <c r="AY30" s="28">
        <f t="shared" si="20"/>
        <v>4604.3382349360263</v>
      </c>
      <c r="AZ30" s="23" t="str">
        <f t="shared" si="21"/>
        <v/>
      </c>
      <c r="BA30" s="125">
        <f t="shared" si="22"/>
        <v>4604.3382349360263</v>
      </c>
      <c r="BC30" s="114">
        <f t="shared" si="23"/>
        <v>5.0890082871989529E-4</v>
      </c>
      <c r="BD30" s="115" t="str">
        <f t="shared" si="24"/>
        <v>Bolivia</v>
      </c>
      <c r="BE30" s="54">
        <f t="shared" si="4"/>
        <v>4814.1696668883533</v>
      </c>
    </row>
    <row r="31" spans="2:57" x14ac:dyDescent="0.25">
      <c r="B31" t="s">
        <v>73</v>
      </c>
      <c r="C31">
        <v>203268</v>
      </c>
      <c r="D31">
        <v>196165.79251770317</v>
      </c>
      <c r="E31">
        <v>199716.14896148487</v>
      </c>
      <c r="G31">
        <f t="shared" si="5"/>
        <v>0.96505988408260612</v>
      </c>
      <c r="H31">
        <f t="shared" si="6"/>
        <v>1.0180987541110731</v>
      </c>
      <c r="I31">
        <f t="shared" si="7"/>
        <v>0.99122462924761812</v>
      </c>
      <c r="K31">
        <f t="shared" si="8"/>
        <v>0.99146108914709907</v>
      </c>
      <c r="L31">
        <f t="shared" si="9"/>
        <v>0.99157931909683961</v>
      </c>
      <c r="Q31" t="s">
        <v>316</v>
      </c>
      <c r="R31" s="22">
        <v>100122</v>
      </c>
      <c r="S31" s="28">
        <v>4615</v>
      </c>
      <c r="T31" s="45">
        <f t="shared" si="10"/>
        <v>104737</v>
      </c>
      <c r="U31" s="22">
        <v>114468</v>
      </c>
      <c r="V31" s="28">
        <v>5101</v>
      </c>
      <c r="W31" s="45">
        <f t="shared" si="0"/>
        <v>119569</v>
      </c>
      <c r="Y31" s="22" t="s">
        <v>25</v>
      </c>
      <c r="Z31" s="28" t="s">
        <v>314</v>
      </c>
      <c r="AA31" s="28"/>
      <c r="AB31" s="50">
        <f>VLOOKUP(Y31,WorldBank!$AM$6:$AQ$221,4,FALSE)</f>
        <v>32488403226</v>
      </c>
      <c r="AC31" s="51">
        <f>VLOOKUP(Y31,WorldBank!$AM$6:$AQ$221,5,FALSE)</f>
        <v>33498041590</v>
      </c>
      <c r="AD31" s="28">
        <f t="shared" si="1"/>
        <v>8346</v>
      </c>
      <c r="AE31" s="28">
        <f t="shared" si="2"/>
        <v>8492</v>
      </c>
      <c r="AF31" s="97">
        <f t="shared" si="11"/>
        <v>2.5689166506406864E-7</v>
      </c>
      <c r="AG31" s="98">
        <f t="shared" si="11"/>
        <v>2.5350735735354371E-7</v>
      </c>
      <c r="AH31" s="90">
        <f t="shared" si="25"/>
        <v>0.98682593415523667</v>
      </c>
      <c r="AI31" s="100">
        <f t="shared" si="12"/>
        <v>2.5016763473563617E-7</v>
      </c>
      <c r="AJ31" s="37">
        <f>VLOOKUP(Y31,WorldBank!$AM$6:$AR$221,6,FALSE)</f>
        <v>35448460026</v>
      </c>
      <c r="AK31" s="102">
        <f t="shared" si="13"/>
        <v>8868.0573997251686</v>
      </c>
      <c r="AM31" s="22" t="e">
        <f>VLOOKUP(Y31,CDIACvsWB!$E$4:$F$140,2,FALSE)</f>
        <v>#N/A</v>
      </c>
      <c r="AN31" s="28">
        <f t="shared" si="3"/>
        <v>0</v>
      </c>
      <c r="AO31" s="51">
        <f t="shared" si="14"/>
        <v>0</v>
      </c>
      <c r="AP31" s="45">
        <f t="shared" si="15"/>
        <v>0</v>
      </c>
      <c r="AR31" s="130">
        <f>VLOOKUP(Y31,WorldBank!$AM$7:$AZ$221,14,FALSE)/( 1000* 3.667 )</f>
        <v>8922.2048211486526</v>
      </c>
      <c r="AT31" s="130">
        <f t="shared" si="16"/>
        <v>8492</v>
      </c>
      <c r="AV31" s="115" t="str">
        <f t="shared" si="17"/>
        <v>Bosnia and Herzegovina</v>
      </c>
      <c r="AW31" s="22" t="str">
        <f t="shared" si="18"/>
        <v>National Total (w. Bunkers)  - DeCarb Forecast</v>
      </c>
      <c r="AX31" s="28">
        <f t="shared" si="19"/>
        <v>8868.0573997251686</v>
      </c>
      <c r="AY31" s="28" t="str">
        <f t="shared" si="20"/>
        <v/>
      </c>
      <c r="AZ31" s="23" t="str">
        <f t="shared" si="21"/>
        <v/>
      </c>
      <c r="BA31" s="125">
        <f t="shared" si="22"/>
        <v>8868.0573997251686</v>
      </c>
      <c r="BC31" s="114">
        <f t="shared" si="23"/>
        <v>9.8015426529985197E-4</v>
      </c>
      <c r="BD31" s="115" t="str">
        <f t="shared" si="24"/>
        <v>Bosnia and Herzegovina</v>
      </c>
      <c r="BE31" s="54">
        <f t="shared" si="4"/>
        <v>9272.1973842077859</v>
      </c>
    </row>
    <row r="32" spans="2:57" x14ac:dyDescent="0.25">
      <c r="B32" t="s">
        <v>75</v>
      </c>
      <c r="C32">
        <v>23647</v>
      </c>
      <c r="D32">
        <v>23473.688971952626</v>
      </c>
      <c r="E32">
        <v>22289.532632336344</v>
      </c>
      <c r="G32">
        <f t="shared" si="5"/>
        <v>0.99267090844304251</v>
      </c>
      <c r="H32">
        <f t="shared" si="6"/>
        <v>0.94955388814126473</v>
      </c>
      <c r="I32">
        <f t="shared" si="7"/>
        <v>0.97087307139337864</v>
      </c>
      <c r="K32">
        <f t="shared" si="8"/>
        <v>0.97103262265922863</v>
      </c>
      <c r="L32">
        <f t="shared" si="9"/>
        <v>0.97111239829215368</v>
      </c>
      <c r="Q32" t="s">
        <v>317</v>
      </c>
      <c r="R32" s="22">
        <v>30</v>
      </c>
      <c r="S32" s="28">
        <v>0</v>
      </c>
      <c r="T32" s="45">
        <f t="shared" si="10"/>
        <v>30</v>
      </c>
      <c r="U32" s="22">
        <v>32</v>
      </c>
      <c r="V32" s="28">
        <v>0</v>
      </c>
      <c r="W32" s="45">
        <f t="shared" si="0"/>
        <v>32</v>
      </c>
      <c r="Y32" s="22" t="s">
        <v>26</v>
      </c>
      <c r="Z32" s="28" t="s">
        <v>315</v>
      </c>
      <c r="AA32" s="28"/>
      <c r="AB32" s="50">
        <f>VLOOKUP(Y32,WorldBank!$AM$6:$AQ$221,4,FALSE)</f>
        <v>23346414830</v>
      </c>
      <c r="AC32" s="51">
        <f>VLOOKUP(Y32,WorldBank!$AM$6:$AQ$221,5,FALSE)</f>
        <v>25660513230</v>
      </c>
      <c r="AD32" s="28">
        <f t="shared" si="1"/>
        <v>1212</v>
      </c>
      <c r="AE32" s="28">
        <f t="shared" si="2"/>
        <v>1441</v>
      </c>
      <c r="AF32" s="97">
        <f t="shared" si="11"/>
        <v>5.1913752446589245E-8</v>
      </c>
      <c r="AG32" s="98">
        <f t="shared" si="11"/>
        <v>5.6156320299755748E-8</v>
      </c>
      <c r="AH32" s="90">
        <f t="shared" si="25"/>
        <v>1.0817233903006995</v>
      </c>
      <c r="AI32" s="100">
        <f t="shared" si="12"/>
        <v>6.0745605181463789E-8</v>
      </c>
      <c r="AJ32" s="37">
        <f>VLOOKUP(Y32,WorldBank!$AM$6:$AR$221,6,FALSE)</f>
        <v>27782026784</v>
      </c>
      <c r="AK32" s="102">
        <f t="shared" si="13"/>
        <v>1687.6360301617162</v>
      </c>
      <c r="AM32" s="22" t="e">
        <f>VLOOKUP(Y32,CDIACvsWB!$E$4:$F$140,2,FALSE)</f>
        <v>#N/A</v>
      </c>
      <c r="AN32" s="28">
        <f t="shared" si="3"/>
        <v>0</v>
      </c>
      <c r="AO32" s="51">
        <f t="shared" si="14"/>
        <v>0</v>
      </c>
      <c r="AP32" s="45">
        <f t="shared" si="15"/>
        <v>0</v>
      </c>
      <c r="AR32" s="130">
        <f>VLOOKUP(Y32,WorldBank!$AM$7:$AZ$221,14,FALSE)/( 1000* 3.667 )</f>
        <v>1691.8726686162913</v>
      </c>
      <c r="AT32" s="130">
        <f t="shared" si="16"/>
        <v>1441</v>
      </c>
      <c r="AV32" s="115" t="str">
        <f t="shared" si="17"/>
        <v>Botswana</v>
      </c>
      <c r="AW32" s="22" t="str">
        <f t="shared" si="18"/>
        <v>National Total (w. Bunkers)  - DeCarb Forecast</v>
      </c>
      <c r="AX32" s="28">
        <f t="shared" si="19"/>
        <v>1687.6360301617162</v>
      </c>
      <c r="AY32" s="28" t="str">
        <f t="shared" si="20"/>
        <v/>
      </c>
      <c r="AZ32" s="23" t="str">
        <f t="shared" si="21"/>
        <v/>
      </c>
      <c r="BA32" s="125">
        <f t="shared" si="22"/>
        <v>1687.6360301617162</v>
      </c>
      <c r="BC32" s="114">
        <f t="shared" si="23"/>
        <v>1.8652829798868685E-4</v>
      </c>
      <c r="BD32" s="115" t="str">
        <f t="shared" si="24"/>
        <v>Botswana</v>
      </c>
      <c r="BE32" s="54">
        <f t="shared" si="4"/>
        <v>1764.5459066204542</v>
      </c>
    </row>
    <row r="33" spans="2:57" x14ac:dyDescent="0.25">
      <c r="B33" t="s">
        <v>86</v>
      </c>
      <c r="C33">
        <v>13795</v>
      </c>
      <c r="D33">
        <v>13395.335880945833</v>
      </c>
      <c r="E33">
        <v>12675.221851083235</v>
      </c>
      <c r="G33">
        <f t="shared" si="5"/>
        <v>0.97102833497251417</v>
      </c>
      <c r="H33">
        <f t="shared" si="6"/>
        <v>0.94624143535759175</v>
      </c>
      <c r="I33">
        <f t="shared" si="7"/>
        <v>0.95855476914847393</v>
      </c>
      <c r="K33">
        <f t="shared" si="8"/>
        <v>0.95860817982619329</v>
      </c>
      <c r="L33">
        <f t="shared" si="9"/>
        <v>0.95863488516505302</v>
      </c>
      <c r="Q33" t="s">
        <v>318</v>
      </c>
      <c r="R33" s="22">
        <v>2480</v>
      </c>
      <c r="S33" s="28">
        <v>0</v>
      </c>
      <c r="T33" s="45">
        <f t="shared" si="10"/>
        <v>2480</v>
      </c>
      <c r="U33" s="22">
        <v>2498</v>
      </c>
      <c r="V33" s="28">
        <v>0</v>
      </c>
      <c r="W33" s="45">
        <f t="shared" si="0"/>
        <v>2498</v>
      </c>
      <c r="Y33" s="22" t="s">
        <v>27</v>
      </c>
      <c r="Z33" s="28" t="s">
        <v>316</v>
      </c>
      <c r="AA33" s="28"/>
      <c r="AB33" s="50">
        <f>VLOOKUP(Y33,WorldBank!$AM$6:$AQ$221,4,FALSE)</f>
        <v>2470298601174</v>
      </c>
      <c r="AC33" s="51">
        <f>VLOOKUP(Y33,WorldBank!$AM$6:$AQ$221,5,FALSE)</f>
        <v>2688629451042</v>
      </c>
      <c r="AD33" s="28">
        <f t="shared" si="1"/>
        <v>104737</v>
      </c>
      <c r="AE33" s="28">
        <f t="shared" si="2"/>
        <v>119569</v>
      </c>
      <c r="AF33" s="97">
        <f t="shared" si="11"/>
        <v>4.2398518118507671E-8</v>
      </c>
      <c r="AG33" s="98">
        <f t="shared" si="11"/>
        <v>4.4472100814658589E-8</v>
      </c>
      <c r="AH33" s="90">
        <f t="shared" si="25"/>
        <v>1.0489069615677384</v>
      </c>
      <c r="AI33" s="100">
        <f t="shared" si="12"/>
        <v>4.6647096140037686E-8</v>
      </c>
      <c r="AJ33" s="37">
        <f>VLOOKUP(Y33,WorldBank!$AM$6:$AR$221,6,FALSE)</f>
        <v>2816369351334</v>
      </c>
      <c r="AK33" s="102">
        <f t="shared" si="13"/>
        <v>131375.45189753268</v>
      </c>
      <c r="AM33" s="22" t="str">
        <f>VLOOKUP(Y33,CDIACvsWB!$E$4:$F$140,2,FALSE)</f>
        <v>Brazil</v>
      </c>
      <c r="AN33" s="28">
        <f t="shared" si="3"/>
        <v>118481.05198179609</v>
      </c>
      <c r="AO33" s="51">
        <f t="shared" si="14"/>
        <v>5101</v>
      </c>
      <c r="AP33" s="45">
        <f t="shared" si="15"/>
        <v>123582.05198179609</v>
      </c>
      <c r="AR33" s="130">
        <f>VLOOKUP(Y33,WorldBank!$AM$7:$AZ$221,14,FALSE)/( 1000* 3.667 )</f>
        <v>131674.66547187496</v>
      </c>
      <c r="AT33" s="130">
        <f t="shared" si="16"/>
        <v>119569</v>
      </c>
      <c r="AV33" s="115" t="str">
        <f t="shared" si="17"/>
        <v>Brazil</v>
      </c>
      <c r="AW33" s="22" t="str">
        <f t="shared" si="18"/>
        <v>2011  Raw + 2010 Bunkers</v>
      </c>
      <c r="AX33" s="28">
        <f t="shared" si="19"/>
        <v>123582.05198179609</v>
      </c>
      <c r="AY33" s="28" t="str">
        <f t="shared" si="20"/>
        <v/>
      </c>
      <c r="AZ33" s="23" t="str">
        <f t="shared" si="21"/>
        <v/>
      </c>
      <c r="BA33" s="125">
        <f t="shared" si="22"/>
        <v>123582.05198179609</v>
      </c>
      <c r="BC33" s="114">
        <f t="shared" si="23"/>
        <v>1.3659076605460334E-2</v>
      </c>
      <c r="BD33" s="115" t="str">
        <f t="shared" si="24"/>
        <v>Brazil</v>
      </c>
      <c r="BE33" s="54">
        <f t="shared" si="4"/>
        <v>129214.00115837682</v>
      </c>
    </row>
    <row r="34" spans="2:57" x14ac:dyDescent="0.25">
      <c r="B34" t="s">
        <v>255</v>
      </c>
      <c r="C34">
        <v>10908</v>
      </c>
      <c r="D34">
        <v>9929.2805090552902</v>
      </c>
      <c r="E34">
        <v>9889.6927845552054</v>
      </c>
      <c r="G34">
        <f t="shared" si="5"/>
        <v>0.91027507417081865</v>
      </c>
      <c r="H34">
        <f t="shared" si="6"/>
        <v>0.99601303191465063</v>
      </c>
      <c r="I34">
        <f t="shared" si="7"/>
        <v>0.95217951905153408</v>
      </c>
      <c r="K34">
        <f t="shared" si="8"/>
        <v>0.95282254171233449</v>
      </c>
      <c r="L34">
        <f t="shared" si="9"/>
        <v>0.95314405304273464</v>
      </c>
      <c r="Q34" t="s">
        <v>319</v>
      </c>
      <c r="R34" s="22">
        <v>11673</v>
      </c>
      <c r="S34" s="28">
        <v>304</v>
      </c>
      <c r="T34" s="45">
        <f t="shared" si="10"/>
        <v>11977</v>
      </c>
      <c r="U34" s="22">
        <v>12184</v>
      </c>
      <c r="V34" s="28">
        <v>223</v>
      </c>
      <c r="W34" s="45">
        <f t="shared" si="0"/>
        <v>12407</v>
      </c>
      <c r="Y34" s="22" t="s">
        <v>28</v>
      </c>
      <c r="Z34" s="28" t="s">
        <v>317</v>
      </c>
      <c r="AA34" s="28"/>
      <c r="AB34" s="50">
        <f>VLOOKUP(Y34,WorldBank!$AM$6:$AQ$221,4,FALSE)</f>
        <v>26723360800</v>
      </c>
      <c r="AC34" s="51">
        <f>VLOOKUP(Y34,WorldBank!$AM$6:$AQ$221,5,FALSE)</f>
        <v>27749818044</v>
      </c>
      <c r="AD34" s="28">
        <f t="shared" si="1"/>
        <v>30</v>
      </c>
      <c r="AE34" s="28">
        <f t="shared" si="2"/>
        <v>32</v>
      </c>
      <c r="AF34" s="97">
        <f t="shared" si="11"/>
        <v>1.1226132904660705E-9</v>
      </c>
      <c r="AG34" s="98">
        <f t="shared" si="11"/>
        <v>1.1531607143967909E-9</v>
      </c>
      <c r="AH34" s="90">
        <f t="shared" si="25"/>
        <v>1.0272109943737064</v>
      </c>
      <c r="AI34" s="100">
        <f t="shared" si="12"/>
        <v>1.1845393641082212E-9</v>
      </c>
      <c r="AJ34" s="37">
        <f>VLOOKUP(Y34,WorldBank!$AM$6:$AR$221,6,FALSE)</f>
        <v>29265205392</v>
      </c>
      <c r="AK34" s="102">
        <f t="shared" si="13"/>
        <v>34.665787785536168</v>
      </c>
      <c r="AM34" s="22" t="e">
        <f>VLOOKUP(Y34,CDIACvsWB!$E$4:$F$140,2,FALSE)</f>
        <v>#N/A</v>
      </c>
      <c r="AN34" s="28">
        <f t="shared" si="3"/>
        <v>0</v>
      </c>
      <c r="AO34" s="51">
        <f t="shared" si="14"/>
        <v>0</v>
      </c>
      <c r="AP34" s="45">
        <f t="shared" si="15"/>
        <v>0</v>
      </c>
      <c r="AR34" s="130">
        <f>VLOOKUP(Y34,WorldBank!$AM$7:$AZ$221,14,FALSE)/( 1000* 3.667 )</f>
        <v>2557.9273951091018</v>
      </c>
      <c r="AT34" s="130">
        <f t="shared" si="16"/>
        <v>32</v>
      </c>
      <c r="AV34" s="115" t="str">
        <f t="shared" si="17"/>
        <v>Brunei Darussalam</v>
      </c>
      <c r="AW34" s="22" t="str">
        <f t="shared" si="18"/>
        <v>National Total (w. Bunkers)  - DeCarb Forecast</v>
      </c>
      <c r="AX34" s="28">
        <f t="shared" si="19"/>
        <v>34.665787785536168</v>
      </c>
      <c r="AY34" s="28" t="str">
        <f t="shared" si="20"/>
        <v/>
      </c>
      <c r="AZ34" s="23" t="str">
        <f t="shared" si="21"/>
        <v/>
      </c>
      <c r="BA34" s="125">
        <f t="shared" si="22"/>
        <v>34.665787785536168</v>
      </c>
      <c r="BC34" s="114">
        <f t="shared" si="23"/>
        <v>3.8314839684084358E-6</v>
      </c>
      <c r="BD34" s="115" t="str">
        <f t="shared" si="24"/>
        <v>Brunei Darussalam</v>
      </c>
      <c r="BE34" s="54">
        <f t="shared" si="4"/>
        <v>36.24559611403869</v>
      </c>
    </row>
    <row r="35" spans="2:57" x14ac:dyDescent="0.25">
      <c r="B35" t="s">
        <v>95</v>
      </c>
      <c r="C35">
        <v>110801</v>
      </c>
      <c r="D35">
        <v>108118.21598309341</v>
      </c>
      <c r="E35">
        <v>102368.62639672708</v>
      </c>
      <c r="G35">
        <f t="shared" si="5"/>
        <v>0.97578736638742802</v>
      </c>
      <c r="H35">
        <f t="shared" si="6"/>
        <v>0.94682126842283998</v>
      </c>
      <c r="I35">
        <f t="shared" si="7"/>
        <v>0.9611952101180733</v>
      </c>
      <c r="K35">
        <f t="shared" si="8"/>
        <v>0.96126794830944717</v>
      </c>
      <c r="L35">
        <f t="shared" si="9"/>
        <v>0.961304317405134</v>
      </c>
      <c r="Q35" t="s">
        <v>320</v>
      </c>
      <c r="R35" s="22">
        <v>454</v>
      </c>
      <c r="S35" s="28">
        <v>13</v>
      </c>
      <c r="T35" s="45">
        <f t="shared" si="10"/>
        <v>467</v>
      </c>
      <c r="U35" s="22">
        <v>459</v>
      </c>
      <c r="V35" s="28">
        <v>17</v>
      </c>
      <c r="W35" s="45">
        <f t="shared" si="0"/>
        <v>476</v>
      </c>
      <c r="Y35" s="22"/>
      <c r="Z35" s="28" t="s">
        <v>318</v>
      </c>
      <c r="AA35" s="28"/>
      <c r="AB35" s="50" t="e">
        <f>VLOOKUP(Y35,WorldBank!$AM$6:$AQ$221,4,FALSE)</f>
        <v>#N/A</v>
      </c>
      <c r="AC35" s="51" t="e">
        <f>VLOOKUP(Y35,WorldBank!$AM$6:$AQ$221,5,FALSE)</f>
        <v>#N/A</v>
      </c>
      <c r="AD35" s="28">
        <f t="shared" si="1"/>
        <v>2480</v>
      </c>
      <c r="AE35" s="28">
        <f t="shared" si="2"/>
        <v>2498</v>
      </c>
      <c r="AF35" s="97" t="e">
        <f t="shared" si="11"/>
        <v>#N/A</v>
      </c>
      <c r="AG35" s="98" t="e">
        <f t="shared" si="11"/>
        <v>#N/A</v>
      </c>
      <c r="AH35" s="90" t="e">
        <f t="shared" si="25"/>
        <v>#N/A</v>
      </c>
      <c r="AI35" s="100" t="e">
        <f t="shared" si="12"/>
        <v>#N/A</v>
      </c>
      <c r="AJ35" s="37" t="e">
        <f>VLOOKUP(Y35,WorldBank!$AM$6:$AR$221,6,FALSE)</f>
        <v>#N/A</v>
      </c>
      <c r="AK35" s="102" t="str">
        <f t="shared" si="13"/>
        <v/>
      </c>
      <c r="AM35" s="22" t="e">
        <f>VLOOKUP(Y35,CDIACvsWB!$E$4:$F$140,2,FALSE)</f>
        <v>#N/A</v>
      </c>
      <c r="AN35" s="28">
        <f t="shared" si="3"/>
        <v>0</v>
      </c>
      <c r="AO35" s="51">
        <f t="shared" si="14"/>
        <v>0</v>
      </c>
      <c r="AP35" s="45">
        <f t="shared" si="15"/>
        <v>0</v>
      </c>
      <c r="AR35" s="130" t="e">
        <f>VLOOKUP(Y35,WorldBank!$AM$7:$AZ$221,14,FALSE)/( 1000* 3.667 )</f>
        <v>#N/A</v>
      </c>
      <c r="AT35" s="130">
        <f t="shared" si="16"/>
        <v>2498</v>
      </c>
      <c r="AV35" s="115">
        <f t="shared" si="17"/>
        <v>0</v>
      </c>
      <c r="AW35" s="22" t="str">
        <f t="shared" si="18"/>
        <v>National Total (w. Bunkers)  - DeCarb Forecast</v>
      </c>
      <c r="AX35" s="28" t="str">
        <f t="shared" si="19"/>
        <v/>
      </c>
      <c r="AY35" s="28" t="str">
        <f t="shared" si="20"/>
        <v/>
      </c>
      <c r="AZ35" s="23" t="str">
        <f t="shared" si="21"/>
        <v/>
      </c>
      <c r="BA35" s="125">
        <f t="shared" si="22"/>
        <v>0</v>
      </c>
      <c r="BC35" s="114">
        <f t="shared" si="23"/>
        <v>0</v>
      </c>
      <c r="BD35" s="115">
        <f t="shared" si="24"/>
        <v>0</v>
      </c>
      <c r="BE35" s="54">
        <f t="shared" si="4"/>
        <v>0</v>
      </c>
    </row>
    <row r="36" spans="2:57" x14ac:dyDescent="0.25">
      <c r="B36" t="s">
        <v>99</v>
      </c>
      <c r="C36">
        <v>67828</v>
      </c>
      <c r="D36">
        <v>76257.713540427532</v>
      </c>
      <c r="E36">
        <v>79616.824283165581</v>
      </c>
      <c r="G36">
        <f t="shared" si="5"/>
        <v>1.1242807327420465</v>
      </c>
      <c r="H36">
        <f t="shared" si="6"/>
        <v>1.0440494552850348</v>
      </c>
      <c r="I36">
        <f t="shared" si="7"/>
        <v>1.0834226721860649</v>
      </c>
      <c r="K36">
        <f t="shared" si="8"/>
        <v>1.0839176200710485</v>
      </c>
      <c r="L36">
        <f t="shared" si="9"/>
        <v>1.0841650940135406</v>
      </c>
      <c r="Q36" t="s">
        <v>321</v>
      </c>
      <c r="R36" s="22">
        <v>49</v>
      </c>
      <c r="S36" s="28">
        <v>15</v>
      </c>
      <c r="T36" s="45">
        <f t="shared" si="10"/>
        <v>64</v>
      </c>
      <c r="U36" s="22">
        <v>84</v>
      </c>
      <c r="V36" s="28">
        <v>4</v>
      </c>
      <c r="W36" s="45">
        <f t="shared" si="0"/>
        <v>88</v>
      </c>
      <c r="Y36" s="22" t="s">
        <v>29</v>
      </c>
      <c r="Z36" s="28" t="s">
        <v>319</v>
      </c>
      <c r="AA36" s="28"/>
      <c r="AB36" s="50">
        <f>VLOOKUP(Y36,WorldBank!$AM$6:$AQ$221,4,FALSE)</f>
        <v>104259424215</v>
      </c>
      <c r="AC36" s="51">
        <f>VLOOKUP(Y36,WorldBank!$AM$6:$AQ$221,5,FALSE)</f>
        <v>106555790392</v>
      </c>
      <c r="AD36" s="28">
        <f t="shared" si="1"/>
        <v>11977</v>
      </c>
      <c r="AE36" s="28">
        <f t="shared" si="2"/>
        <v>12407</v>
      </c>
      <c r="AF36" s="97">
        <f t="shared" si="11"/>
        <v>1.1487690527909942E-7</v>
      </c>
      <c r="AG36" s="98">
        <f t="shared" si="11"/>
        <v>1.164366568382331E-7</v>
      </c>
      <c r="AH36" s="90">
        <f t="shared" si="25"/>
        <v>1.0135775903376243</v>
      </c>
      <c r="AI36" s="100">
        <f t="shared" si="12"/>
        <v>1.1801758606506518E-7</v>
      </c>
      <c r="AJ36" s="37">
        <f>VLOOKUP(Y36,WorldBank!$AM$6:$AR$221,6,FALSE)</f>
        <v>114060747216</v>
      </c>
      <c r="AK36" s="102">
        <f t="shared" si="13"/>
        <v>13461.174051209924</v>
      </c>
      <c r="AM36" s="22" t="str">
        <f>VLOOKUP(Y36,CDIACvsWB!$E$4:$F$140,2,FALSE)</f>
        <v>Bulgaria</v>
      </c>
      <c r="AN36" s="28">
        <f t="shared" si="3"/>
        <v>13651.578497539704</v>
      </c>
      <c r="AO36" s="51">
        <f t="shared" si="14"/>
        <v>223</v>
      </c>
      <c r="AP36" s="45">
        <f t="shared" si="15"/>
        <v>13874.578497539704</v>
      </c>
      <c r="AR36" s="130">
        <f>VLOOKUP(Y36,WorldBank!$AM$7:$AZ$221,14,FALSE)/( 1000* 3.667 )</f>
        <v>13253.441363764177</v>
      </c>
      <c r="AT36" s="130">
        <f t="shared" si="16"/>
        <v>12407</v>
      </c>
      <c r="AV36" s="115" t="str">
        <f t="shared" si="17"/>
        <v>Bulgaria</v>
      </c>
      <c r="AW36" s="22" t="str">
        <f t="shared" si="18"/>
        <v>2011  Raw + 2010 Bunkers</v>
      </c>
      <c r="AX36" s="28">
        <f t="shared" si="19"/>
        <v>13874.578497539704</v>
      </c>
      <c r="AY36" s="28" t="str">
        <f t="shared" si="20"/>
        <v/>
      </c>
      <c r="AZ36" s="23" t="str">
        <f t="shared" si="21"/>
        <v/>
      </c>
      <c r="BA36" s="125">
        <f t="shared" si="22"/>
        <v>13874.578497539704</v>
      </c>
      <c r="BC36" s="114">
        <f t="shared" si="23"/>
        <v>1.5335069091932814E-3</v>
      </c>
      <c r="BD36" s="115" t="str">
        <f t="shared" si="24"/>
        <v>Bulgaria</v>
      </c>
      <c r="BE36" s="54">
        <f t="shared" si="4"/>
        <v>14506.878412386028</v>
      </c>
    </row>
    <row r="37" spans="2:57" x14ac:dyDescent="0.25">
      <c r="B37" t="s">
        <v>114</v>
      </c>
      <c r="C37">
        <v>3698</v>
      </c>
      <c r="D37">
        <v>3785.7832218698454</v>
      </c>
      <c r="E37">
        <v>3718.3905708440489</v>
      </c>
      <c r="G37">
        <f t="shared" si="5"/>
        <v>1.0237380264656153</v>
      </c>
      <c r="H37">
        <f t="shared" si="6"/>
        <v>0.98219849181102592</v>
      </c>
      <c r="I37">
        <f t="shared" si="7"/>
        <v>1.0027531827943124</v>
      </c>
      <c r="K37">
        <f t="shared" si="8"/>
        <v>1.0028965670236512</v>
      </c>
      <c r="L37">
        <f t="shared" si="9"/>
        <v>1.0029682591383207</v>
      </c>
      <c r="Q37" t="s">
        <v>322</v>
      </c>
      <c r="R37" s="22">
        <v>1105</v>
      </c>
      <c r="S37" s="28">
        <v>20</v>
      </c>
      <c r="T37" s="45">
        <f t="shared" si="10"/>
        <v>1125</v>
      </c>
      <c r="U37" s="22">
        <v>1140</v>
      </c>
      <c r="V37" s="28">
        <v>21</v>
      </c>
      <c r="W37" s="45">
        <f t="shared" si="0"/>
        <v>1161</v>
      </c>
      <c r="Y37" s="22" t="s">
        <v>30</v>
      </c>
      <c r="Z37" s="28" t="s">
        <v>320</v>
      </c>
      <c r="AA37" s="28"/>
      <c r="AB37" s="50">
        <f>VLOOKUP(Y37,WorldBank!$AM$6:$AQ$221,4,FALSE)</f>
        <v>19774406770</v>
      </c>
      <c r="AC37" s="51">
        <f>VLOOKUP(Y37,WorldBank!$AM$6:$AQ$221,5,FALSE)</f>
        <v>21600994760</v>
      </c>
      <c r="AD37" s="28">
        <f t="shared" si="1"/>
        <v>467</v>
      </c>
      <c r="AE37" s="28">
        <f t="shared" si="2"/>
        <v>476</v>
      </c>
      <c r="AF37" s="97">
        <f t="shared" si="11"/>
        <v>2.36163848266989E-8</v>
      </c>
      <c r="AG37" s="98">
        <f t="shared" si="11"/>
        <v>2.2036022196599987E-8</v>
      </c>
      <c r="AH37" s="90">
        <f t="shared" si="25"/>
        <v>0.93308194113129983</v>
      </c>
      <c r="AI37" s="100">
        <f t="shared" si="12"/>
        <v>2.0561414366015924E-8</v>
      </c>
      <c r="AJ37" s="37">
        <f>VLOOKUP(Y37,WorldBank!$AM$6:$AR$221,6,FALSE)</f>
        <v>22953274155</v>
      </c>
      <c r="AK37" s="102">
        <f t="shared" si="13"/>
        <v>471.951780957719</v>
      </c>
      <c r="AM37" s="22" t="e">
        <f>VLOOKUP(Y37,CDIACvsWB!$E$4:$F$140,2,FALSE)</f>
        <v>#N/A</v>
      </c>
      <c r="AN37" s="28">
        <f t="shared" si="3"/>
        <v>0</v>
      </c>
      <c r="AO37" s="51">
        <f t="shared" si="14"/>
        <v>0</v>
      </c>
      <c r="AP37" s="45">
        <f t="shared" si="15"/>
        <v>0</v>
      </c>
      <c r="AR37" s="130">
        <f>VLOOKUP(Y37,WorldBank!$AM$7:$AZ$221,14,FALSE)/( 1000* 3.667 )</f>
        <v>424.40005267811392</v>
      </c>
      <c r="AT37" s="130">
        <f t="shared" si="16"/>
        <v>476</v>
      </c>
      <c r="AV37" s="115" t="str">
        <f t="shared" si="17"/>
        <v>Burkina Faso</v>
      </c>
      <c r="AW37" s="22" t="str">
        <f t="shared" si="18"/>
        <v>National Total (w. Bunkers)  - DeCarb Forecast</v>
      </c>
      <c r="AX37" s="28">
        <f t="shared" si="19"/>
        <v>471.951780957719</v>
      </c>
      <c r="AY37" s="28" t="str">
        <f t="shared" si="20"/>
        <v/>
      </c>
      <c r="AZ37" s="23" t="str">
        <f t="shared" si="21"/>
        <v/>
      </c>
      <c r="BA37" s="125">
        <f t="shared" si="22"/>
        <v>471.951780957719</v>
      </c>
      <c r="BC37" s="114">
        <f t="shared" si="23"/>
        <v>5.216312099377094E-5</v>
      </c>
      <c r="BD37" s="115" t="str">
        <f t="shared" si="24"/>
        <v>Burkina Faso</v>
      </c>
      <c r="BE37" s="54">
        <f t="shared" si="4"/>
        <v>493.45982683918862</v>
      </c>
    </row>
    <row r="38" spans="2:57" x14ac:dyDescent="0.25">
      <c r="B38" t="s">
        <v>138</v>
      </c>
      <c r="C38">
        <v>49652</v>
      </c>
      <c r="D38">
        <v>46504.495539630108</v>
      </c>
      <c r="E38">
        <v>45421.391169338378</v>
      </c>
      <c r="G38">
        <f t="shared" si="5"/>
        <v>0.93660870739607893</v>
      </c>
      <c r="H38">
        <f t="shared" si="6"/>
        <v>0.97670968456439378</v>
      </c>
      <c r="I38">
        <f t="shared" si="7"/>
        <v>0.95644905518333212</v>
      </c>
      <c r="K38">
        <f t="shared" si="8"/>
        <v>0.95658914904793502</v>
      </c>
      <c r="L38">
        <f t="shared" si="9"/>
        <v>0.95665919598023641</v>
      </c>
      <c r="Q38" t="s">
        <v>323</v>
      </c>
      <c r="R38" s="22">
        <v>140152</v>
      </c>
      <c r="S38" s="28">
        <v>966</v>
      </c>
      <c r="T38" s="45">
        <f t="shared" si="10"/>
        <v>141118</v>
      </c>
      <c r="U38" s="22">
        <v>136116</v>
      </c>
      <c r="V38" s="28">
        <v>1463</v>
      </c>
      <c r="W38" s="45">
        <f t="shared" si="0"/>
        <v>137579</v>
      </c>
      <c r="Y38" s="22" t="s">
        <v>31</v>
      </c>
      <c r="Z38" s="28" t="s">
        <v>321</v>
      </c>
      <c r="AA38" s="28"/>
      <c r="AB38" s="50">
        <f>VLOOKUP(Y38,WorldBank!$AM$6:$AQ$221,4,FALSE)</f>
        <v>6248680900</v>
      </c>
      <c r="AC38" s="51">
        <f>VLOOKUP(Y38,WorldBank!$AM$6:$AQ$221,5,FALSE)</f>
        <v>6564487383</v>
      </c>
      <c r="AD38" s="28">
        <f t="shared" si="1"/>
        <v>64</v>
      </c>
      <c r="AE38" s="28">
        <f t="shared" si="2"/>
        <v>88</v>
      </c>
      <c r="AF38" s="97">
        <f t="shared" si="11"/>
        <v>1.0242161669673355E-8</v>
      </c>
      <c r="AG38" s="98">
        <f t="shared" si="11"/>
        <v>1.3405464107965672E-8</v>
      </c>
      <c r="AH38" s="90">
        <f t="shared" si="25"/>
        <v>1.3088510551106347</v>
      </c>
      <c r="AI38" s="100">
        <f t="shared" si="12"/>
        <v>1.7545755841958613E-8</v>
      </c>
      <c r="AJ38" s="37">
        <f>VLOOKUP(Y38,WorldBank!$AM$6:$AR$221,6,FALSE)</f>
        <v>6974004622</v>
      </c>
      <c r="AK38" s="102">
        <f t="shared" si="13"/>
        <v>122.36418233830287</v>
      </c>
      <c r="AM38" s="22" t="e">
        <f>VLOOKUP(Y38,CDIACvsWB!$E$4:$F$140,2,FALSE)</f>
        <v>#N/A</v>
      </c>
      <c r="AN38" s="28">
        <f t="shared" si="3"/>
        <v>0</v>
      </c>
      <c r="AO38" s="51">
        <f t="shared" si="14"/>
        <v>0</v>
      </c>
      <c r="AP38" s="45">
        <f t="shared" si="15"/>
        <v>0</v>
      </c>
      <c r="AR38" s="130" t="e">
        <f>VLOOKUP(Y38,WorldBank!$AM$7:$AZ$221,14,FALSE)/( 1000* 3.667 )</f>
        <v>#DIV/0!</v>
      </c>
      <c r="AT38" s="130">
        <f t="shared" si="16"/>
        <v>88</v>
      </c>
      <c r="AV38" s="115" t="str">
        <f t="shared" si="17"/>
        <v>Burundi</v>
      </c>
      <c r="AW38" s="22" t="str">
        <f t="shared" si="18"/>
        <v>National Total (w. Bunkers)  - DeCarb Forecast</v>
      </c>
      <c r="AX38" s="28">
        <f t="shared" si="19"/>
        <v>122.36418233830287</v>
      </c>
      <c r="AY38" s="28" t="str">
        <f t="shared" si="20"/>
        <v/>
      </c>
      <c r="AZ38" s="23" t="str">
        <f t="shared" si="21"/>
        <v/>
      </c>
      <c r="BA38" s="125">
        <f t="shared" si="22"/>
        <v>122.36418233830287</v>
      </c>
      <c r="BC38" s="114">
        <f t="shared" si="23"/>
        <v>1.3524469884749879E-5</v>
      </c>
      <c r="BD38" s="115" t="str">
        <f t="shared" si="24"/>
        <v>Burundi</v>
      </c>
      <c r="BE38" s="54">
        <f t="shared" si="4"/>
        <v>127.940630090317</v>
      </c>
    </row>
    <row r="39" spans="2:57" x14ac:dyDescent="0.25">
      <c r="B39" t="s">
        <v>145</v>
      </c>
      <c r="C39">
        <v>15594</v>
      </c>
      <c r="D39">
        <v>15704.990150011832</v>
      </c>
      <c r="E39">
        <v>15835.25608083871</v>
      </c>
      <c r="G39">
        <f t="shared" si="5"/>
        <v>1.0071174907023106</v>
      </c>
      <c r="H39">
        <f t="shared" si="6"/>
        <v>1.0082945566716437</v>
      </c>
      <c r="I39">
        <f t="shared" si="7"/>
        <v>1.0077058518257918</v>
      </c>
      <c r="K39">
        <f t="shared" si="8"/>
        <v>1.0077059663999153</v>
      </c>
      <c r="L39">
        <f t="shared" si="9"/>
        <v>1.007706023686977</v>
      </c>
      <c r="Q39" t="s">
        <v>324</v>
      </c>
      <c r="R39" s="22">
        <v>85</v>
      </c>
      <c r="S39" s="28">
        <v>17</v>
      </c>
      <c r="T39" s="45">
        <f t="shared" si="10"/>
        <v>102</v>
      </c>
      <c r="U39" s="22">
        <v>97</v>
      </c>
      <c r="V39" s="28">
        <v>20</v>
      </c>
      <c r="W39" s="45">
        <f t="shared" si="0"/>
        <v>117</v>
      </c>
      <c r="Y39" s="22" t="s">
        <v>32</v>
      </c>
      <c r="Z39" s="28" t="s">
        <v>324</v>
      </c>
      <c r="AA39" s="28"/>
      <c r="AB39" s="50">
        <f>VLOOKUP(Y39,WorldBank!$AM$6:$AQ$221,4,FALSE)</f>
        <v>2796255498</v>
      </c>
      <c r="AC39" s="51">
        <f>VLOOKUP(Y39,WorldBank!$AM$6:$AQ$221,5,FALSE)</f>
        <v>2871482289</v>
      </c>
      <c r="AD39" s="28">
        <f t="shared" si="1"/>
        <v>102</v>
      </c>
      <c r="AE39" s="28">
        <f t="shared" si="2"/>
        <v>117</v>
      </c>
      <c r="AF39" s="97">
        <f t="shared" si="11"/>
        <v>3.6477353400987395E-8</v>
      </c>
      <c r="AG39" s="98">
        <f t="shared" si="11"/>
        <v>4.074550640559427E-8</v>
      </c>
      <c r="AH39" s="90">
        <f t="shared" si="25"/>
        <v>1.1170082971121293</v>
      </c>
      <c r="AI39" s="100">
        <f t="shared" si="12"/>
        <v>4.5513068725084211E-8</v>
      </c>
      <c r="AJ39" s="37">
        <f>VLOOKUP(Y39,WorldBank!$AM$6:$AR$221,6,FALSE)</f>
        <v>3044390536</v>
      </c>
      <c r="AK39" s="102">
        <f t="shared" si="13"/>
        <v>138.55955569096395</v>
      </c>
      <c r="AM39" s="22" t="e">
        <f>VLOOKUP(Y39,CDIACvsWB!$E$4:$F$140,2,FALSE)</f>
        <v>#N/A</v>
      </c>
      <c r="AN39" s="28">
        <f t="shared" si="3"/>
        <v>0</v>
      </c>
      <c r="AO39" s="51">
        <f t="shared" si="14"/>
        <v>0</v>
      </c>
      <c r="AP39" s="45">
        <f t="shared" si="15"/>
        <v>0</v>
      </c>
      <c r="AR39" s="130">
        <f>VLOOKUP(Y39,WorldBank!$AM$7:$AZ$221,14,FALSE)/( 1000* 3.667 )</f>
        <v>112.55049352667383</v>
      </c>
      <c r="AT39" s="130">
        <f t="shared" si="16"/>
        <v>117</v>
      </c>
      <c r="AV39" s="115" t="str">
        <f t="shared" si="17"/>
        <v>Cabo Verde</v>
      </c>
      <c r="AW39" s="22" t="str">
        <f t="shared" si="18"/>
        <v>National Total (w. Bunkers)  - DeCarb Forecast</v>
      </c>
      <c r="AX39" s="28">
        <f t="shared" si="19"/>
        <v>138.55955569096395</v>
      </c>
      <c r="AY39" s="28" t="str">
        <f t="shared" si="20"/>
        <v/>
      </c>
      <c r="AZ39" s="23" t="str">
        <f t="shared" si="21"/>
        <v/>
      </c>
      <c r="BA39" s="125">
        <f t="shared" si="22"/>
        <v>138.55955569096395</v>
      </c>
      <c r="BC39" s="114">
        <f t="shared" si="23"/>
        <v>1.5314485843625638E-5</v>
      </c>
      <c r="BD39" s="115" t="str">
        <f t="shared" si="24"/>
        <v>Cabo Verde</v>
      </c>
      <c r="BE39" s="54">
        <f t="shared" si="4"/>
        <v>144.87406789615105</v>
      </c>
    </row>
    <row r="40" spans="2:57" x14ac:dyDescent="0.25">
      <c r="B40" t="s">
        <v>154</v>
      </c>
      <c r="C40">
        <v>86516</v>
      </c>
      <c r="D40">
        <v>86605.525760856035</v>
      </c>
      <c r="E40">
        <v>83894.730079754285</v>
      </c>
      <c r="G40">
        <f t="shared" si="5"/>
        <v>1.0010347884883262</v>
      </c>
      <c r="H40">
        <f t="shared" si="6"/>
        <v>0.968699506673661</v>
      </c>
      <c r="I40">
        <f t="shared" si="7"/>
        <v>0.98473443413532269</v>
      </c>
      <c r="K40">
        <f t="shared" si="8"/>
        <v>0.98482290976577003</v>
      </c>
      <c r="L40">
        <f t="shared" si="9"/>
        <v>0.98486714758099358</v>
      </c>
      <c r="Q40" t="s">
        <v>325</v>
      </c>
      <c r="R40" s="22">
        <v>160</v>
      </c>
      <c r="S40" s="28">
        <v>0</v>
      </c>
      <c r="T40" s="45">
        <f t="shared" si="10"/>
        <v>160</v>
      </c>
      <c r="U40" s="22">
        <v>161</v>
      </c>
      <c r="V40" s="28">
        <v>0</v>
      </c>
      <c r="W40" s="45">
        <f t="shared" si="0"/>
        <v>161</v>
      </c>
      <c r="Y40" s="22" t="s">
        <v>33</v>
      </c>
      <c r="Z40" s="28" t="s">
        <v>322</v>
      </c>
      <c r="AA40" s="28"/>
      <c r="AB40" s="50">
        <f>VLOOKUP(Y40,WorldBank!$AM$6:$AQ$221,4,FALSE)</f>
        <v>33012621150</v>
      </c>
      <c r="AC40" s="51">
        <f>VLOOKUP(Y40,WorldBank!$AM$6:$AQ$221,5,FALSE)</f>
        <v>35409554915</v>
      </c>
      <c r="AD40" s="28">
        <f t="shared" si="1"/>
        <v>1125</v>
      </c>
      <c r="AE40" s="28">
        <f t="shared" si="2"/>
        <v>1161</v>
      </c>
      <c r="AF40" s="97">
        <f t="shared" si="11"/>
        <v>3.407787569754969E-8</v>
      </c>
      <c r="AG40" s="98">
        <f t="shared" si="11"/>
        <v>3.2787760331553437E-8</v>
      </c>
      <c r="AH40" s="90">
        <f t="shared" si="25"/>
        <v>0.96214214238450857</v>
      </c>
      <c r="AI40" s="100">
        <f t="shared" si="12"/>
        <v>3.1546485969390631E-8</v>
      </c>
      <c r="AJ40" s="37">
        <f>VLOOKUP(Y40,WorldBank!$AM$6:$AR$221,6,FALSE)</f>
        <v>38647110852</v>
      </c>
      <c r="AK40" s="102">
        <f t="shared" si="13"/>
        <v>1219.1805402501025</v>
      </c>
      <c r="AM40" s="22" t="e">
        <f>VLOOKUP(Y40,CDIACvsWB!$E$4:$F$140,2,FALSE)</f>
        <v>#N/A</v>
      </c>
      <c r="AN40" s="28">
        <f t="shared" si="3"/>
        <v>0</v>
      </c>
      <c r="AO40" s="51">
        <f t="shared" si="14"/>
        <v>0</v>
      </c>
      <c r="AP40" s="45">
        <f t="shared" si="15"/>
        <v>0</v>
      </c>
      <c r="AR40" s="130">
        <f>VLOOKUP(Y40,WorldBank!$AM$7:$AZ$221,14,FALSE)/( 1000* 3.667 )</f>
        <v>1214.4912273021428</v>
      </c>
      <c r="AT40" s="130">
        <f t="shared" si="16"/>
        <v>1161</v>
      </c>
      <c r="AV40" s="115" t="str">
        <f t="shared" si="17"/>
        <v>Cambodia</v>
      </c>
      <c r="AW40" s="22" t="str">
        <f t="shared" si="18"/>
        <v>National Total (w. Bunkers)  - DeCarb Forecast</v>
      </c>
      <c r="AX40" s="28">
        <f t="shared" si="19"/>
        <v>1219.1805402501025</v>
      </c>
      <c r="AY40" s="28" t="str">
        <f t="shared" si="20"/>
        <v/>
      </c>
      <c r="AZ40" s="23" t="str">
        <f t="shared" si="21"/>
        <v/>
      </c>
      <c r="BA40" s="125">
        <f t="shared" si="22"/>
        <v>1219.1805402501025</v>
      </c>
      <c r="BC40" s="114">
        <f t="shared" si="23"/>
        <v>1.3475160938107477E-4</v>
      </c>
      <c r="BD40" s="115" t="str">
        <f t="shared" si="24"/>
        <v>Cambodia</v>
      </c>
      <c r="BE40" s="54">
        <f t="shared" si="4"/>
        <v>1274.7417057240034</v>
      </c>
    </row>
    <row r="41" spans="2:57" x14ac:dyDescent="0.25">
      <c r="B41" t="s">
        <v>155</v>
      </c>
      <c r="C41">
        <v>14279</v>
      </c>
      <c r="D41">
        <v>14359.426338169118</v>
      </c>
      <c r="E41">
        <v>14367.716966656817</v>
      </c>
      <c r="G41">
        <f t="shared" si="5"/>
        <v>1.0056324909425813</v>
      </c>
      <c r="H41">
        <f t="shared" si="6"/>
        <v>1.0005773648816083</v>
      </c>
      <c r="I41">
        <f t="shared" si="7"/>
        <v>1.0031017435069365</v>
      </c>
      <c r="K41">
        <f t="shared" si="8"/>
        <v>1.0031038664437086</v>
      </c>
      <c r="L41">
        <f t="shared" si="9"/>
        <v>1.0031049279120947</v>
      </c>
      <c r="Q41" t="s">
        <v>326</v>
      </c>
      <c r="R41" s="22">
        <v>64</v>
      </c>
      <c r="S41" s="28">
        <v>26</v>
      </c>
      <c r="T41" s="45">
        <f t="shared" si="10"/>
        <v>90</v>
      </c>
      <c r="U41" s="22">
        <v>72</v>
      </c>
      <c r="V41" s="28">
        <v>27</v>
      </c>
      <c r="W41" s="45">
        <f t="shared" si="0"/>
        <v>99</v>
      </c>
      <c r="Y41" s="22" t="s">
        <v>34</v>
      </c>
      <c r="Z41" s="28"/>
      <c r="AA41" s="28"/>
      <c r="AB41" s="50">
        <f>VLOOKUP(Y41,WorldBank!$AM$6:$AQ$221,4,FALSE)</f>
        <v>47666453595</v>
      </c>
      <c r="AC41" s="51">
        <f>VLOOKUP(Y41,WorldBank!$AM$6:$AQ$221,5,FALSE)</f>
        <v>49869661374</v>
      </c>
      <c r="AD41" s="28" t="e">
        <f t="shared" si="1"/>
        <v>#N/A</v>
      </c>
      <c r="AE41" s="28" t="e">
        <f t="shared" si="2"/>
        <v>#N/A</v>
      </c>
      <c r="AF41" s="97" t="e">
        <f t="shared" si="11"/>
        <v>#N/A</v>
      </c>
      <c r="AG41" s="98" t="e">
        <f t="shared" si="11"/>
        <v>#N/A</v>
      </c>
      <c r="AH41" s="90" t="e">
        <f t="shared" si="25"/>
        <v>#N/A</v>
      </c>
      <c r="AI41" s="100" t="e">
        <f t="shared" si="12"/>
        <v>#N/A</v>
      </c>
      <c r="AJ41" s="37">
        <f>VLOOKUP(Y41,WorldBank!$AM$6:$AR$221,6,FALSE)</f>
        <v>52932992544</v>
      </c>
      <c r="AK41" s="102" t="str">
        <f t="shared" si="13"/>
        <v/>
      </c>
      <c r="AM41" s="22" t="e">
        <f>VLOOKUP(Y41,CDIACvsWB!$E$4:$F$140,2,FALSE)</f>
        <v>#N/A</v>
      </c>
      <c r="AN41" s="28">
        <f t="shared" si="3"/>
        <v>0</v>
      </c>
      <c r="AO41" s="51">
        <f t="shared" si="14"/>
        <v>0</v>
      </c>
      <c r="AP41" s="45">
        <f t="shared" si="15"/>
        <v>0</v>
      </c>
      <c r="AR41" s="130">
        <f>VLOOKUP(Y41,WorldBank!$AM$7:$AZ$221,14,FALSE)/( 1000* 3.667 )</f>
        <v>3122.0023544004362</v>
      </c>
      <c r="AT41" s="130" t="e">
        <f t="shared" si="16"/>
        <v>#N/A</v>
      </c>
      <c r="AV41" s="115" t="str">
        <f t="shared" si="17"/>
        <v>Cameroon</v>
      </c>
      <c r="AW41" s="22" t="str">
        <f t="shared" si="18"/>
        <v>National Total (w. Bunkers)  - DeCarb Forecast</v>
      </c>
      <c r="AX41" s="28" t="str">
        <f t="shared" si="19"/>
        <v/>
      </c>
      <c r="AY41" s="28">
        <f t="shared" si="20"/>
        <v>3122.0023544004362</v>
      </c>
      <c r="AZ41" s="23" t="str">
        <f t="shared" si="21"/>
        <v/>
      </c>
      <c r="BA41" s="125">
        <f t="shared" si="22"/>
        <v>3122.0023544004362</v>
      </c>
      <c r="BC41" s="114">
        <f t="shared" si="23"/>
        <v>3.4506361269567355E-4</v>
      </c>
      <c r="BD41" s="115" t="str">
        <f t="shared" si="24"/>
        <v>Cameroon</v>
      </c>
      <c r="BE41" s="54">
        <f t="shared" si="4"/>
        <v>3264.2799611174592</v>
      </c>
    </row>
    <row r="42" spans="2:57" x14ac:dyDescent="0.25">
      <c r="B42" t="s">
        <v>158</v>
      </c>
      <c r="C42">
        <v>21474</v>
      </c>
      <c r="D42">
        <v>23483.300807505086</v>
      </c>
      <c r="E42">
        <v>22210.831051712248</v>
      </c>
      <c r="G42">
        <f t="shared" si="5"/>
        <v>1.0935690047268829</v>
      </c>
      <c r="H42">
        <f t="shared" si="6"/>
        <v>0.94581384592296469</v>
      </c>
      <c r="I42">
        <f t="shared" si="7"/>
        <v>1.0170116548707209</v>
      </c>
      <c r="K42">
        <f t="shared" si="8"/>
        <v>1.0187981685068561</v>
      </c>
      <c r="L42">
        <f t="shared" si="9"/>
        <v>1.0196914253249239</v>
      </c>
      <c r="Q42" t="s">
        <v>327</v>
      </c>
      <c r="R42" s="22">
        <v>121</v>
      </c>
      <c r="S42" s="28">
        <v>15</v>
      </c>
      <c r="T42" s="45">
        <f t="shared" si="10"/>
        <v>136</v>
      </c>
      <c r="U42" s="22">
        <v>128</v>
      </c>
      <c r="V42" s="28">
        <v>15</v>
      </c>
      <c r="W42" s="45">
        <f t="shared" si="0"/>
        <v>143</v>
      </c>
      <c r="Y42" s="22" t="s">
        <v>35</v>
      </c>
      <c r="Z42" s="28" t="s">
        <v>323</v>
      </c>
      <c r="AA42" s="28"/>
      <c r="AB42" s="50">
        <f>VLOOKUP(Y42,WorldBank!$AM$6:$AQ$221,4,FALSE)</f>
        <v>1302938983395</v>
      </c>
      <c r="AC42" s="51">
        <f>VLOOKUP(Y42,WorldBank!$AM$6:$AQ$221,5,FALSE)</f>
        <v>1359258812328</v>
      </c>
      <c r="AD42" s="28">
        <f t="shared" si="1"/>
        <v>141118</v>
      </c>
      <c r="AE42" s="28">
        <f t="shared" si="2"/>
        <v>137579</v>
      </c>
      <c r="AF42" s="97">
        <f t="shared" si="11"/>
        <v>1.0830745092321683E-7</v>
      </c>
      <c r="AG42" s="98">
        <f t="shared" si="11"/>
        <v>1.0121619131853831E-7</v>
      </c>
      <c r="AH42" s="90">
        <f t="shared" si="25"/>
        <v>0.93452657647989723</v>
      </c>
      <c r="AI42" s="100">
        <f t="shared" si="12"/>
        <v>9.4589220757247896E-8</v>
      </c>
      <c r="AJ42" s="37">
        <f>VLOOKUP(Y42,WorldBank!$AM$6:$AR$221,6,FALSE)</f>
        <v>1419490125740</v>
      </c>
      <c r="AK42" s="102">
        <f t="shared" si="13"/>
        <v>134268.46486635442</v>
      </c>
      <c r="AM42" s="22" t="str">
        <f>VLOOKUP(Y42,CDIACvsWB!$E$4:$F$140,2,FALSE)</f>
        <v>Canada</v>
      </c>
      <c r="AN42" s="28">
        <f t="shared" si="3"/>
        <v>138713.25907583255</v>
      </c>
      <c r="AO42" s="51">
        <f t="shared" si="14"/>
        <v>1463</v>
      </c>
      <c r="AP42" s="45">
        <f t="shared" si="15"/>
        <v>140176.25907583255</v>
      </c>
      <c r="AR42" s="130">
        <f>VLOOKUP(Y42,WorldBank!$AM$7:$AZ$221,14,FALSE)/( 1000* 3.667 )</f>
        <v>132577.1297033233</v>
      </c>
      <c r="AT42" s="130">
        <f t="shared" si="16"/>
        <v>137579</v>
      </c>
      <c r="AV42" s="115" t="str">
        <f t="shared" si="17"/>
        <v>Canada</v>
      </c>
      <c r="AW42" s="22" t="str">
        <f t="shared" si="18"/>
        <v>2011  Raw + 2010 Bunkers</v>
      </c>
      <c r="AX42" s="28">
        <f t="shared" si="19"/>
        <v>140176.25907583255</v>
      </c>
      <c r="AY42" s="28" t="str">
        <f t="shared" si="20"/>
        <v/>
      </c>
      <c r="AZ42" s="23" t="str">
        <f t="shared" si="21"/>
        <v/>
      </c>
      <c r="BA42" s="125">
        <f t="shared" si="22"/>
        <v>140176.25907583255</v>
      </c>
      <c r="BC42" s="114">
        <f t="shared" si="23"/>
        <v>1.5493174213240023E-2</v>
      </c>
      <c r="BD42" s="115" t="str">
        <f t="shared" si="24"/>
        <v>Canada</v>
      </c>
      <c r="BE42" s="54">
        <f t="shared" si="4"/>
        <v>146564.44857599228</v>
      </c>
    </row>
    <row r="43" spans="2:57" x14ac:dyDescent="0.25">
      <c r="B43" t="s">
        <v>159</v>
      </c>
      <c r="C43">
        <v>474714</v>
      </c>
      <c r="D43">
        <v>492847.82129664614</v>
      </c>
      <c r="E43">
        <v>491840.33543909399</v>
      </c>
      <c r="G43">
        <f t="shared" si="5"/>
        <v>1.0381994659871967</v>
      </c>
      <c r="H43">
        <f t="shared" si="6"/>
        <v>0.99795578713343702</v>
      </c>
      <c r="I43">
        <f t="shared" si="7"/>
        <v>1.0178787576527801</v>
      </c>
      <c r="K43">
        <f t="shared" si="8"/>
        <v>1.0180113369244712</v>
      </c>
      <c r="L43">
        <f t="shared" si="9"/>
        <v>1.0180776265603169</v>
      </c>
      <c r="Q43" t="s">
        <v>328</v>
      </c>
      <c r="R43" s="22">
        <v>18344</v>
      </c>
      <c r="S43" s="28">
        <v>1077</v>
      </c>
      <c r="T43" s="45">
        <f t="shared" si="10"/>
        <v>19421</v>
      </c>
      <c r="U43" s="22">
        <v>19705</v>
      </c>
      <c r="V43" s="28">
        <v>768</v>
      </c>
      <c r="W43" s="45">
        <f t="shared" si="0"/>
        <v>20473</v>
      </c>
      <c r="Y43" s="22" t="s">
        <v>36</v>
      </c>
      <c r="Z43" s="28" t="s">
        <v>325</v>
      </c>
      <c r="AA43" s="28"/>
      <c r="AB43" s="50">
        <f>VLOOKUP(Y43,WorldBank!$AM$6:$AQ$221,4,FALSE)</f>
        <v>0</v>
      </c>
      <c r="AC43" s="51">
        <f>VLOOKUP(Y43,WorldBank!$AM$6:$AQ$221,5,FALSE)</f>
        <v>0</v>
      </c>
      <c r="AD43" s="28">
        <f t="shared" si="1"/>
        <v>160</v>
      </c>
      <c r="AE43" s="28">
        <f t="shared" si="2"/>
        <v>161</v>
      </c>
      <c r="AF43" s="97" t="e">
        <f t="shared" si="11"/>
        <v>#DIV/0!</v>
      </c>
      <c r="AG43" s="98" t="e">
        <f t="shared" si="11"/>
        <v>#DIV/0!</v>
      </c>
      <c r="AH43" s="90" t="e">
        <f t="shared" si="25"/>
        <v>#DIV/0!</v>
      </c>
      <c r="AI43" s="100" t="e">
        <f t="shared" si="12"/>
        <v>#DIV/0!</v>
      </c>
      <c r="AJ43" s="37">
        <f>VLOOKUP(Y43,WorldBank!$AM$6:$AR$221,6,FALSE)</f>
        <v>0</v>
      </c>
      <c r="AK43" s="102" t="str">
        <f t="shared" si="13"/>
        <v/>
      </c>
      <c r="AM43" s="22" t="e">
        <f>VLOOKUP(Y43,CDIACvsWB!$E$4:$F$140,2,FALSE)</f>
        <v>#N/A</v>
      </c>
      <c r="AN43" s="28">
        <f t="shared" si="3"/>
        <v>0</v>
      </c>
      <c r="AO43" s="51">
        <f t="shared" si="14"/>
        <v>0</v>
      </c>
      <c r="AP43" s="45">
        <f t="shared" si="15"/>
        <v>0</v>
      </c>
      <c r="AR43" s="130" t="e">
        <f>VLOOKUP(Y43,WorldBank!$AM$7:$AZ$221,14,FALSE)/( 1000* 3.667 )</f>
        <v>#DIV/0!</v>
      </c>
      <c r="AT43" s="130">
        <f t="shared" si="16"/>
        <v>161</v>
      </c>
      <c r="AV43" s="115" t="str">
        <f t="shared" si="17"/>
        <v>Cayman Islands</v>
      </c>
      <c r="AW43" s="22" t="str">
        <f t="shared" si="18"/>
        <v>National Total (w. Bunkers)  - DeCarb Forecast</v>
      </c>
      <c r="AX43" s="28" t="str">
        <f t="shared" si="19"/>
        <v/>
      </c>
      <c r="AY43" s="28" t="str">
        <f t="shared" si="20"/>
        <v/>
      </c>
      <c r="AZ43" s="23" t="str">
        <f t="shared" si="21"/>
        <v/>
      </c>
      <c r="BA43" s="125">
        <f t="shared" si="22"/>
        <v>0</v>
      </c>
      <c r="BC43" s="114">
        <f t="shared" si="23"/>
        <v>0</v>
      </c>
      <c r="BD43" s="115" t="str">
        <f t="shared" si="24"/>
        <v>Cayman Islands</v>
      </c>
      <c r="BE43" s="54">
        <f t="shared" si="4"/>
        <v>0</v>
      </c>
    </row>
    <row r="44" spans="2:57" x14ac:dyDescent="0.25">
      <c r="B44" t="s">
        <v>256</v>
      </c>
      <c r="C44">
        <v>9843</v>
      </c>
      <c r="D44">
        <v>9554.2610596021295</v>
      </c>
      <c r="E44">
        <v>9689.3621084826627</v>
      </c>
      <c r="G44">
        <f t="shared" si="5"/>
        <v>0.97066555517648379</v>
      </c>
      <c r="H44">
        <f t="shared" si="6"/>
        <v>1.0141403974664012</v>
      </c>
      <c r="I44">
        <f t="shared" si="7"/>
        <v>0.99216488142527204</v>
      </c>
      <c r="K44">
        <f t="shared" si="8"/>
        <v>0.99232361135605229</v>
      </c>
      <c r="L44">
        <f t="shared" si="9"/>
        <v>0.99240297632144248</v>
      </c>
      <c r="Q44" t="s">
        <v>329</v>
      </c>
      <c r="R44" s="22">
        <v>2097685</v>
      </c>
      <c r="S44" s="28">
        <v>5300</v>
      </c>
      <c r="T44" s="45">
        <f t="shared" si="10"/>
        <v>2102985</v>
      </c>
      <c r="U44" s="22">
        <v>2259856</v>
      </c>
      <c r="V44" s="28">
        <v>11687</v>
      </c>
      <c r="W44" s="45">
        <f t="shared" si="0"/>
        <v>2271543</v>
      </c>
      <c r="Y44" s="22" t="s">
        <v>37</v>
      </c>
      <c r="Z44" s="28" t="s">
        <v>326</v>
      </c>
      <c r="AA44" s="28"/>
      <c r="AB44" s="50">
        <f>VLOOKUP(Y44,WorldBank!$AM$6:$AQ$221,4,FALSE)</f>
        <v>3562316245</v>
      </c>
      <c r="AC44" s="51">
        <f>VLOOKUP(Y44,WorldBank!$AM$6:$AQ$221,5,FALSE)</f>
        <v>3845330164</v>
      </c>
      <c r="AD44" s="28">
        <f t="shared" si="1"/>
        <v>90</v>
      </c>
      <c r="AE44" s="28">
        <f t="shared" si="2"/>
        <v>99</v>
      </c>
      <c r="AF44" s="97">
        <f t="shared" si="11"/>
        <v>2.5264461044502239E-8</v>
      </c>
      <c r="AG44" s="98">
        <f t="shared" si="11"/>
        <v>2.574551359122254E-8</v>
      </c>
      <c r="AH44" s="90">
        <f t="shared" si="25"/>
        <v>1.0190406811320039</v>
      </c>
      <c r="AI44" s="100">
        <f t="shared" si="12"/>
        <v>2.6235725706092679E-8</v>
      </c>
      <c r="AJ44" s="37">
        <f>VLOOKUP(Y44,WorldBank!$AM$6:$AR$221,6,FALSE)</f>
        <v>4050266121</v>
      </c>
      <c r="AK44" s="102">
        <f t="shared" si="13"/>
        <v>106.26167098723599</v>
      </c>
      <c r="AM44" s="22" t="e">
        <f>VLOOKUP(Y44,CDIACvsWB!$E$4:$F$140,2,FALSE)</f>
        <v>#N/A</v>
      </c>
      <c r="AN44" s="28">
        <f t="shared" si="3"/>
        <v>0</v>
      </c>
      <c r="AO44" s="51">
        <f t="shared" si="14"/>
        <v>0</v>
      </c>
      <c r="AP44" s="45">
        <f t="shared" si="15"/>
        <v>0</v>
      </c>
      <c r="AR44" s="130">
        <f>VLOOKUP(Y44,WorldBank!$AM$7:$AZ$221,14,FALSE)/( 1000* 3.667 )</f>
        <v>118.01972403134631</v>
      </c>
      <c r="AT44" s="130">
        <f t="shared" si="16"/>
        <v>99</v>
      </c>
      <c r="AV44" s="115" t="str">
        <f t="shared" si="17"/>
        <v>Central African Republic</v>
      </c>
      <c r="AW44" s="22" t="str">
        <f t="shared" si="18"/>
        <v>National Total (w. Bunkers)  - DeCarb Forecast</v>
      </c>
      <c r="AX44" s="28">
        <f t="shared" si="19"/>
        <v>106.26167098723599</v>
      </c>
      <c r="AY44" s="28" t="str">
        <f t="shared" si="20"/>
        <v/>
      </c>
      <c r="AZ44" s="23" t="str">
        <f t="shared" si="21"/>
        <v/>
      </c>
      <c r="BA44" s="125">
        <f t="shared" si="22"/>
        <v>106.26167098723599</v>
      </c>
      <c r="BC44" s="114">
        <f t="shared" si="23"/>
        <v>1.1744717626574755E-5</v>
      </c>
      <c r="BD44" s="115" t="str">
        <f t="shared" si="24"/>
        <v>Central African Republic</v>
      </c>
      <c r="BE44" s="54">
        <f t="shared" si="4"/>
        <v>111.10428624423795</v>
      </c>
    </row>
    <row r="45" spans="2:57" x14ac:dyDescent="0.25">
      <c r="B45" t="s">
        <v>177</v>
      </c>
      <c r="C45">
        <v>73541</v>
      </c>
      <c r="D45">
        <v>76009.339229479636</v>
      </c>
      <c r="E45">
        <v>75676.701894265265</v>
      </c>
      <c r="G45">
        <f t="shared" si="5"/>
        <v>1.0335641238150097</v>
      </c>
      <c r="H45">
        <f t="shared" si="6"/>
        <v>0.99562373073379695</v>
      </c>
      <c r="I45">
        <f t="shared" si="7"/>
        <v>1.014416565768377</v>
      </c>
      <c r="K45">
        <f t="shared" si="8"/>
        <v>1.0145348067723947</v>
      </c>
      <c r="L45">
        <f t="shared" si="9"/>
        <v>1.0145939272744033</v>
      </c>
      <c r="Q45" t="s">
        <v>330</v>
      </c>
      <c r="R45" s="22">
        <v>19321</v>
      </c>
      <c r="S45" s="28">
        <v>936</v>
      </c>
      <c r="T45" s="45">
        <f t="shared" si="10"/>
        <v>20257</v>
      </c>
      <c r="U45" s="22">
        <v>20638</v>
      </c>
      <c r="V45" s="28">
        <v>1122</v>
      </c>
      <c r="W45" s="45">
        <f t="shared" si="0"/>
        <v>21760</v>
      </c>
      <c r="Y45" s="22" t="s">
        <v>38</v>
      </c>
      <c r="Z45" s="28"/>
      <c r="AA45" s="28"/>
      <c r="AB45" s="50">
        <f>VLOOKUP(Y45,WorldBank!$AM$6:$AQ$221,4,FALSE)</f>
        <v>0</v>
      </c>
      <c r="AC45" s="51">
        <f>VLOOKUP(Y45,WorldBank!$AM$6:$AQ$221,5,FALSE)</f>
        <v>0</v>
      </c>
      <c r="AD45" s="28" t="e">
        <f t="shared" si="1"/>
        <v>#N/A</v>
      </c>
      <c r="AE45" s="28" t="e">
        <f t="shared" si="2"/>
        <v>#N/A</v>
      </c>
      <c r="AF45" s="97" t="e">
        <f t="shared" si="11"/>
        <v>#N/A</v>
      </c>
      <c r="AG45" s="98" t="e">
        <f t="shared" si="11"/>
        <v>#N/A</v>
      </c>
      <c r="AH45" s="90" t="e">
        <f t="shared" si="25"/>
        <v>#N/A</v>
      </c>
      <c r="AI45" s="100" t="e">
        <f t="shared" si="12"/>
        <v>#N/A</v>
      </c>
      <c r="AJ45" s="37">
        <f>VLOOKUP(Y45,WorldBank!$AM$6:$AR$221,6,FALSE)</f>
        <v>0</v>
      </c>
      <c r="AK45" s="102" t="str">
        <f t="shared" si="13"/>
        <v/>
      </c>
      <c r="AM45" s="22" t="e">
        <f>VLOOKUP(Y45,CDIACvsWB!$E$4:$F$140,2,FALSE)</f>
        <v>#N/A</v>
      </c>
      <c r="AN45" s="28">
        <f t="shared" si="3"/>
        <v>0</v>
      </c>
      <c r="AO45" s="51">
        <f t="shared" si="14"/>
        <v>0</v>
      </c>
      <c r="AP45" s="45">
        <f t="shared" si="15"/>
        <v>0</v>
      </c>
      <c r="AR45" s="130" t="e">
        <f>VLOOKUP(Y45,WorldBank!$AM$7:$AZ$221,14,FALSE)/( 1000* 3.667 )</f>
        <v>#DIV/0!</v>
      </c>
      <c r="AT45" s="130" t="e">
        <f t="shared" si="16"/>
        <v>#N/A</v>
      </c>
      <c r="AV45" s="115" t="str">
        <f t="shared" si="17"/>
        <v>Central Europe and the Baltics</v>
      </c>
      <c r="AW45" s="22" t="str">
        <f t="shared" si="18"/>
        <v>National Total (w. Bunkers)  - DeCarb Forecast</v>
      </c>
      <c r="AX45" s="28" t="str">
        <f t="shared" si="19"/>
        <v/>
      </c>
      <c r="AY45" s="28" t="str">
        <f t="shared" si="20"/>
        <v/>
      </c>
      <c r="AZ45" s="23" t="str">
        <f t="shared" si="21"/>
        <v/>
      </c>
      <c r="BA45" s="125">
        <f t="shared" si="22"/>
        <v>0</v>
      </c>
      <c r="BC45" s="114">
        <f t="shared" si="23"/>
        <v>0</v>
      </c>
      <c r="BD45" s="115" t="str">
        <f t="shared" si="24"/>
        <v>Central Europe and the Baltics</v>
      </c>
      <c r="BE45" s="54">
        <f t="shared" si="4"/>
        <v>0</v>
      </c>
    </row>
    <row r="46" spans="2:57" x14ac:dyDescent="0.25">
      <c r="B46" t="s">
        <v>186</v>
      </c>
      <c r="C46">
        <v>14320</v>
      </c>
      <c r="D46">
        <v>13380.314632233412</v>
      </c>
      <c r="E46">
        <v>12232.977073612488</v>
      </c>
      <c r="G46">
        <f t="shared" si="5"/>
        <v>0.93437951342412096</v>
      </c>
      <c r="H46">
        <f t="shared" si="6"/>
        <v>0.91425182515088488</v>
      </c>
      <c r="I46">
        <f t="shared" si="7"/>
        <v>0.92426088066714063</v>
      </c>
      <c r="K46">
        <f t="shared" si="8"/>
        <v>0.92429740641404889</v>
      </c>
      <c r="L46">
        <f t="shared" si="9"/>
        <v>0.92431566928750297</v>
      </c>
      <c r="Q46" t="s">
        <v>331</v>
      </c>
      <c r="R46" s="22">
        <v>34</v>
      </c>
      <c r="S46" s="28">
        <v>0</v>
      </c>
      <c r="T46" s="45">
        <f t="shared" si="10"/>
        <v>34</v>
      </c>
      <c r="U46" s="22">
        <v>38</v>
      </c>
      <c r="V46" s="28">
        <v>0</v>
      </c>
      <c r="W46" s="45">
        <f t="shared" si="0"/>
        <v>38</v>
      </c>
      <c r="Y46" s="22" t="s">
        <v>39</v>
      </c>
      <c r="Z46" s="28" t="s">
        <v>327</v>
      </c>
      <c r="AA46" s="28"/>
      <c r="AB46" s="50">
        <f>VLOOKUP(Y46,WorldBank!$AM$6:$AQ$221,4,FALSE)</f>
        <v>19524565025</v>
      </c>
      <c r="AC46" s="51">
        <f>VLOOKUP(Y46,WorldBank!$AM$6:$AQ$221,5,FALSE)</f>
        <v>22445295615</v>
      </c>
      <c r="AD46" s="28">
        <f t="shared" si="1"/>
        <v>136</v>
      </c>
      <c r="AE46" s="28">
        <f t="shared" si="2"/>
        <v>143</v>
      </c>
      <c r="AF46" s="97">
        <f t="shared" si="11"/>
        <v>6.9655841154904293E-9</v>
      </c>
      <c r="AG46" s="98">
        <f t="shared" si="11"/>
        <v>6.3710455167466951E-9</v>
      </c>
      <c r="AH46" s="90">
        <f t="shared" si="25"/>
        <v>0.91464626815408512</v>
      </c>
      <c r="AI46" s="100">
        <f t="shared" si="12"/>
        <v>5.8272530061321796E-9</v>
      </c>
      <c r="AJ46" s="37">
        <f>VLOOKUP(Y46,WorldBank!$AM$6:$AR$221,6,FALSE)</f>
        <v>22903750152</v>
      </c>
      <c r="AK46" s="102">
        <f t="shared" si="13"/>
        <v>133.46594692494236</v>
      </c>
      <c r="AM46" s="22" t="e">
        <f>VLOOKUP(Y46,CDIACvsWB!$E$4:$F$140,2,FALSE)</f>
        <v>#N/A</v>
      </c>
      <c r="AN46" s="28">
        <f t="shared" si="3"/>
        <v>0</v>
      </c>
      <c r="AO46" s="51">
        <f t="shared" si="14"/>
        <v>0</v>
      </c>
      <c r="AP46" s="45">
        <f t="shared" si="15"/>
        <v>0</v>
      </c>
      <c r="AR46" s="130" t="e">
        <f>VLOOKUP(Y46,WorldBank!$AM$7:$AZ$221,14,FALSE)/( 1000* 3.667 )</f>
        <v>#DIV/0!</v>
      </c>
      <c r="AT46" s="130">
        <f t="shared" si="16"/>
        <v>143</v>
      </c>
      <c r="AV46" s="115" t="str">
        <f t="shared" si="17"/>
        <v>Chad</v>
      </c>
      <c r="AW46" s="22" t="str">
        <f t="shared" si="18"/>
        <v>National Total (w. Bunkers)  - DeCarb Forecast</v>
      </c>
      <c r="AX46" s="28">
        <f t="shared" si="19"/>
        <v>133.46594692494236</v>
      </c>
      <c r="AY46" s="28" t="str">
        <f t="shared" si="20"/>
        <v/>
      </c>
      <c r="AZ46" s="23" t="str">
        <f t="shared" si="21"/>
        <v/>
      </c>
      <c r="BA46" s="125">
        <f t="shared" si="22"/>
        <v>133.46594692494236</v>
      </c>
      <c r="BC46" s="114">
        <f t="shared" si="23"/>
        <v>1.4751507715186877E-5</v>
      </c>
      <c r="BD46" s="115" t="str">
        <f t="shared" si="24"/>
        <v>Chad</v>
      </c>
      <c r="BE46" s="54">
        <f t="shared" si="4"/>
        <v>139.54833039269883</v>
      </c>
    </row>
    <row r="47" spans="2:57" x14ac:dyDescent="0.25">
      <c r="B47" t="s">
        <v>187</v>
      </c>
      <c r="C47">
        <v>10569</v>
      </c>
      <c r="D47">
        <v>10077.93172438792</v>
      </c>
      <c r="E47">
        <v>10366.176395978035</v>
      </c>
      <c r="G47">
        <f t="shared" si="5"/>
        <v>0.95353692159976533</v>
      </c>
      <c r="H47">
        <f t="shared" si="6"/>
        <v>1.0286015701904967</v>
      </c>
      <c r="I47">
        <f t="shared" si="7"/>
        <v>0.99035830626704557</v>
      </c>
      <c r="K47">
        <f t="shared" si="8"/>
        <v>0.99083226601910257</v>
      </c>
      <c r="L47">
        <f t="shared" si="9"/>
        <v>0.99106924589513101</v>
      </c>
      <c r="Q47" t="s">
        <v>332</v>
      </c>
      <c r="R47" s="22">
        <v>514</v>
      </c>
      <c r="S47" s="28">
        <v>51</v>
      </c>
      <c r="T47" s="45">
        <f t="shared" si="10"/>
        <v>565</v>
      </c>
      <c r="U47" s="22">
        <v>553</v>
      </c>
      <c r="V47" s="28">
        <v>51</v>
      </c>
      <c r="W47" s="45">
        <f t="shared" si="0"/>
        <v>604</v>
      </c>
      <c r="Y47" s="22" t="s">
        <v>40</v>
      </c>
      <c r="Z47" s="28" t="s">
        <v>328</v>
      </c>
      <c r="AA47" s="28"/>
      <c r="AB47" s="50">
        <f>VLOOKUP(Y47,WorldBank!$AM$6:$AQ$221,4,FALSE)</f>
        <v>269590772314</v>
      </c>
      <c r="AC47" s="51">
        <f>VLOOKUP(Y47,WorldBank!$AM$6:$AQ$221,5,FALSE)</f>
        <v>312744108600</v>
      </c>
      <c r="AD47" s="28">
        <f t="shared" si="1"/>
        <v>19421</v>
      </c>
      <c r="AE47" s="28">
        <f t="shared" si="2"/>
        <v>20473</v>
      </c>
      <c r="AF47" s="97">
        <f t="shared" si="11"/>
        <v>7.203881584411135E-8</v>
      </c>
      <c r="AG47" s="98">
        <f t="shared" si="11"/>
        <v>6.5462464158469524E-8</v>
      </c>
      <c r="AH47" s="90">
        <f t="shared" si="25"/>
        <v>0.90871099686212575</v>
      </c>
      <c r="AI47" s="100">
        <f t="shared" si="12"/>
        <v>5.9486461062494017E-8</v>
      </c>
      <c r="AJ47" s="37">
        <f>VLOOKUP(Y47,WorldBank!$AM$6:$AR$221,6,FALSE)</f>
        <v>348834481146</v>
      </c>
      <c r="AK47" s="102">
        <f t="shared" si="13"/>
        <v>20750.928779946833</v>
      </c>
      <c r="AM47" s="22" t="str">
        <f>VLOOKUP(Y47,CDIACvsWB!$E$4:$F$140,2,FALSE)</f>
        <v>Chile</v>
      </c>
      <c r="AN47" s="28">
        <f t="shared" si="3"/>
        <v>22682.413322213331</v>
      </c>
      <c r="AO47" s="51">
        <f t="shared" si="14"/>
        <v>768</v>
      </c>
      <c r="AP47" s="45">
        <f t="shared" si="15"/>
        <v>23450.413322213331</v>
      </c>
      <c r="AR47" s="130">
        <f>VLOOKUP(Y47,WorldBank!$AM$7:$AZ$221,14,FALSE)/( 1000* 3.667 )</f>
        <v>20017.184915196285</v>
      </c>
      <c r="AT47" s="130">
        <f t="shared" si="16"/>
        <v>20473</v>
      </c>
      <c r="AV47" s="115" t="str">
        <f t="shared" si="17"/>
        <v>Chile</v>
      </c>
      <c r="AW47" s="22" t="str">
        <f t="shared" si="18"/>
        <v>2011  Raw + 2010 Bunkers</v>
      </c>
      <c r="AX47" s="28">
        <f t="shared" si="19"/>
        <v>23450.413322213331</v>
      </c>
      <c r="AY47" s="28" t="str">
        <f t="shared" si="20"/>
        <v/>
      </c>
      <c r="AZ47" s="23" t="str">
        <f t="shared" si="21"/>
        <v/>
      </c>
      <c r="BA47" s="125">
        <f t="shared" si="22"/>
        <v>23450.413322213331</v>
      </c>
      <c r="BC47" s="114">
        <f t="shared" si="23"/>
        <v>2.5918892497836334E-3</v>
      </c>
      <c r="BD47" s="115" t="str">
        <f t="shared" si="24"/>
        <v>Chile</v>
      </c>
      <c r="BE47" s="54">
        <f t="shared" si="4"/>
        <v>24519.108443248962</v>
      </c>
    </row>
    <row r="48" spans="2:57" x14ac:dyDescent="0.25">
      <c r="B48" t="s">
        <v>197</v>
      </c>
      <c r="C48">
        <v>81266</v>
      </c>
      <c r="D48">
        <v>86518.806036080307</v>
      </c>
      <c r="E48">
        <v>84860.632914475194</v>
      </c>
      <c r="G48">
        <f t="shared" si="5"/>
        <v>1.0646371918893547</v>
      </c>
      <c r="H48">
        <f t="shared" si="6"/>
        <v>0.98083453531578302</v>
      </c>
      <c r="I48">
        <f t="shared" si="7"/>
        <v>1.0218771576792856</v>
      </c>
      <c r="K48">
        <f t="shared" si="8"/>
        <v>1.0224496282948079</v>
      </c>
      <c r="L48">
        <f t="shared" si="9"/>
        <v>1.022735863602569</v>
      </c>
      <c r="Q48" t="s">
        <v>333</v>
      </c>
      <c r="R48" s="22">
        <v>19</v>
      </c>
      <c r="S48" s="28">
        <v>0</v>
      </c>
      <c r="T48" s="45">
        <f t="shared" si="10"/>
        <v>19</v>
      </c>
      <c r="U48" s="22">
        <v>19</v>
      </c>
      <c r="V48" s="28">
        <v>0</v>
      </c>
      <c r="W48" s="45">
        <f t="shared" si="0"/>
        <v>19</v>
      </c>
      <c r="Y48" s="22" t="s">
        <v>41</v>
      </c>
      <c r="Z48" s="28" t="s">
        <v>329</v>
      </c>
      <c r="AA48" s="28"/>
      <c r="AB48" s="50">
        <f>VLOOKUP(Y48,WorldBank!$AM$6:$AQ$221,4,FALSE)</f>
        <v>10833793880000</v>
      </c>
      <c r="AC48" s="51">
        <f>VLOOKUP(Y48,WorldBank!$AM$6:$AQ$221,5,FALSE)</f>
        <v>12110243365000</v>
      </c>
      <c r="AD48" s="28">
        <f t="shared" si="1"/>
        <v>2102985</v>
      </c>
      <c r="AE48" s="28">
        <f t="shared" si="2"/>
        <v>2271543</v>
      </c>
      <c r="AF48" s="97">
        <f t="shared" si="11"/>
        <v>1.9411344015712434E-7</v>
      </c>
      <c r="AG48" s="98">
        <f t="shared" si="11"/>
        <v>1.8757203563431444E-7</v>
      </c>
      <c r="AH48" s="90">
        <f t="shared" si="25"/>
        <v>0.96630112516930833</v>
      </c>
      <c r="AI48" s="100">
        <f t="shared" si="12"/>
        <v>1.8125106908373564E-7</v>
      </c>
      <c r="AJ48" s="37">
        <f>VLOOKUP(Y48,WorldBank!$AM$6:$AR$221,6,FALSE)</f>
        <v>13496409330000</v>
      </c>
      <c r="AK48" s="102">
        <f t="shared" si="13"/>
        <v>2446238.6198542044</v>
      </c>
      <c r="AM48" s="22" t="str">
        <f>VLOOKUP(Y48,CDIACvsWB!$E$4:$F$140,2,FALSE)</f>
        <v>China</v>
      </c>
      <c r="AN48" s="28">
        <f t="shared" si="3"/>
        <v>2480042.5711247153</v>
      </c>
      <c r="AO48" s="51">
        <f t="shared" si="14"/>
        <v>11687</v>
      </c>
      <c r="AP48" s="45">
        <f t="shared" si="15"/>
        <v>2491729.5711247153</v>
      </c>
      <c r="AR48" s="130">
        <f>VLOOKUP(Y48,WorldBank!$AM$7:$AZ$221,14,FALSE)/( 1000* 3.667 )</f>
        <v>2422118.3598160706</v>
      </c>
      <c r="AT48" s="130">
        <f t="shared" si="16"/>
        <v>2271543</v>
      </c>
      <c r="AV48" s="115" t="str">
        <f t="shared" si="17"/>
        <v>China</v>
      </c>
      <c r="AW48" s="22" t="str">
        <f t="shared" si="18"/>
        <v>2011  Raw + 2010 Bunkers</v>
      </c>
      <c r="AX48" s="28">
        <f t="shared" si="19"/>
        <v>2491729.5711247153</v>
      </c>
      <c r="AY48" s="28" t="str">
        <f t="shared" si="20"/>
        <v/>
      </c>
      <c r="AZ48" s="23" t="str">
        <f t="shared" si="21"/>
        <v/>
      </c>
      <c r="BA48" s="125">
        <f t="shared" si="22"/>
        <v>2491729.5711247153</v>
      </c>
      <c r="BC48" s="114">
        <f t="shared" si="23"/>
        <v>0.2754018447362947</v>
      </c>
      <c r="BD48" s="115" t="str">
        <f t="shared" si="24"/>
        <v>China</v>
      </c>
      <c r="BE48" s="54">
        <f t="shared" si="4"/>
        <v>2605284.0402512257</v>
      </c>
    </row>
    <row r="49" spans="2:57" x14ac:dyDescent="0.25">
      <c r="B49" t="s">
        <v>198</v>
      </c>
      <c r="C49">
        <v>14468</v>
      </c>
      <c r="D49">
        <v>15745.692039911877</v>
      </c>
      <c r="E49">
        <v>15059.267237126263</v>
      </c>
      <c r="G49">
        <f t="shared" si="5"/>
        <v>1.0883115869444207</v>
      </c>
      <c r="H49">
        <f t="shared" si="6"/>
        <v>0.95640554882912243</v>
      </c>
      <c r="I49">
        <f t="shared" si="7"/>
        <v>1.0202290138045829</v>
      </c>
      <c r="K49">
        <f t="shared" si="8"/>
        <v>1.0216487165260419</v>
      </c>
      <c r="L49">
        <f t="shared" si="9"/>
        <v>1.0223585678867715</v>
      </c>
      <c r="Q49" t="s">
        <v>334</v>
      </c>
      <c r="R49" s="22">
        <v>2132</v>
      </c>
      <c r="S49" s="28">
        <v>0</v>
      </c>
      <c r="T49" s="45">
        <f t="shared" si="10"/>
        <v>2132</v>
      </c>
      <c r="U49" s="22">
        <v>2119</v>
      </c>
      <c r="V49" s="28">
        <v>0</v>
      </c>
      <c r="W49" s="45">
        <f t="shared" si="0"/>
        <v>2119</v>
      </c>
      <c r="Y49" s="22" t="s">
        <v>42</v>
      </c>
      <c r="Z49" s="28" t="s">
        <v>330</v>
      </c>
      <c r="AA49" s="28"/>
      <c r="AB49" s="50">
        <f>VLOOKUP(Y49,WorldBank!$AM$6:$AQ$221,4,FALSE)</f>
        <v>466499083785</v>
      </c>
      <c r="AC49" s="51">
        <f>VLOOKUP(Y49,WorldBank!$AM$6:$AQ$221,5,FALSE)</f>
        <v>490875070062</v>
      </c>
      <c r="AD49" s="28">
        <f t="shared" si="1"/>
        <v>20257</v>
      </c>
      <c r="AE49" s="28">
        <f t="shared" si="2"/>
        <v>21760</v>
      </c>
      <c r="AF49" s="97">
        <f t="shared" si="11"/>
        <v>4.342345077216924E-8</v>
      </c>
      <c r="AG49" s="98">
        <f t="shared" si="11"/>
        <v>4.4328998001979614E-8</v>
      </c>
      <c r="AH49" s="90">
        <f t="shared" si="25"/>
        <v>1.0208538753532401</v>
      </c>
      <c r="AI49" s="100">
        <f t="shared" si="12"/>
        <v>4.525342940084693E-8</v>
      </c>
      <c r="AJ49" s="37">
        <f>VLOOKUP(Y49,WorldBank!$AM$6:$AR$221,6,FALSE)</f>
        <v>533496870944</v>
      </c>
      <c r="AK49" s="102">
        <f t="shared" si="13"/>
        <v>24142.562984837048</v>
      </c>
      <c r="AM49" s="22" t="str">
        <f>VLOOKUP(Y49,CDIACvsWB!$E$4:$F$140,2,FALSE)</f>
        <v>Colombia</v>
      </c>
      <c r="AN49" s="28">
        <f t="shared" si="3"/>
        <v>21534.148269833549</v>
      </c>
      <c r="AO49" s="51">
        <f t="shared" si="14"/>
        <v>1122</v>
      </c>
      <c r="AP49" s="45">
        <f t="shared" si="15"/>
        <v>22656.148269833549</v>
      </c>
      <c r="AR49" s="130">
        <f>VLOOKUP(Y49,WorldBank!$AM$7:$AZ$221,14,FALSE)/( 1000* 3.667 )</f>
        <v>22639.295616281663</v>
      </c>
      <c r="AT49" s="130">
        <f t="shared" si="16"/>
        <v>21760</v>
      </c>
      <c r="AV49" s="115" t="str">
        <f t="shared" si="17"/>
        <v>Colombia</v>
      </c>
      <c r="AW49" s="22" t="str">
        <f t="shared" si="18"/>
        <v>2011  Raw + 2010 Bunkers</v>
      </c>
      <c r="AX49" s="28">
        <f t="shared" si="19"/>
        <v>22656.148269833549</v>
      </c>
      <c r="AY49" s="28" t="str">
        <f t="shared" si="20"/>
        <v/>
      </c>
      <c r="AZ49" s="23" t="str">
        <f t="shared" si="21"/>
        <v/>
      </c>
      <c r="BA49" s="125">
        <f t="shared" si="22"/>
        <v>22656.148269833549</v>
      </c>
      <c r="BC49" s="114">
        <f t="shared" si="23"/>
        <v>2.5041020102814647E-3</v>
      </c>
      <c r="BD49" s="115" t="str">
        <f t="shared" si="24"/>
        <v>Colombia</v>
      </c>
      <c r="BE49" s="54">
        <f t="shared" si="4"/>
        <v>23688.646707483505</v>
      </c>
    </row>
    <row r="50" spans="2:57" x14ac:dyDescent="0.25">
      <c r="B50" t="s">
        <v>202</v>
      </c>
      <c r="C50">
        <v>83120</v>
      </c>
      <c r="D50">
        <v>87874.319652217338</v>
      </c>
      <c r="E50">
        <v>88383.891280419644</v>
      </c>
      <c r="G50">
        <f t="shared" si="5"/>
        <v>1.057198263380863</v>
      </c>
      <c r="H50">
        <f t="shared" si="6"/>
        <v>1.0057988685456576</v>
      </c>
      <c r="I50">
        <f t="shared" si="7"/>
        <v>1.0311783633964138</v>
      </c>
      <c r="K50">
        <f t="shared" si="8"/>
        <v>1.0313918317743116</v>
      </c>
      <c r="L50">
        <f t="shared" si="9"/>
        <v>1.0314985659632603</v>
      </c>
      <c r="Q50" t="s">
        <v>335</v>
      </c>
      <c r="R50" s="22">
        <v>1597</v>
      </c>
      <c r="S50" s="28">
        <v>59</v>
      </c>
      <c r="T50" s="45">
        <f t="shared" si="10"/>
        <v>1656</v>
      </c>
      <c r="U50" s="22">
        <v>1583</v>
      </c>
      <c r="V50" s="28">
        <v>47</v>
      </c>
      <c r="W50" s="45">
        <f t="shared" si="0"/>
        <v>1630</v>
      </c>
      <c r="Y50" s="22" t="s">
        <v>43</v>
      </c>
      <c r="Z50" s="28" t="s">
        <v>331</v>
      </c>
      <c r="AA50" s="28"/>
      <c r="AB50" s="50">
        <f>VLOOKUP(Y50,WorldBank!$AM$6:$AQ$221,4,FALSE)</f>
        <v>966506747</v>
      </c>
      <c r="AC50" s="51">
        <f>VLOOKUP(Y50,WorldBank!$AM$6:$AQ$221,5,FALSE)</f>
        <v>997981341</v>
      </c>
      <c r="AD50" s="28">
        <f t="shared" si="1"/>
        <v>34</v>
      </c>
      <c r="AE50" s="28">
        <f t="shared" si="2"/>
        <v>38</v>
      </c>
      <c r="AF50" s="97">
        <f t="shared" si="11"/>
        <v>3.5178233473832127E-8</v>
      </c>
      <c r="AG50" s="98">
        <f t="shared" si="11"/>
        <v>3.8076864204618431E-8</v>
      </c>
      <c r="AH50" s="90">
        <f t="shared" si="25"/>
        <v>1.0823984164225442</v>
      </c>
      <c r="AI50" s="100">
        <f t="shared" si="12"/>
        <v>4.121433751741525E-8</v>
      </c>
      <c r="AJ50" s="37">
        <f>VLOOKUP(Y50,WorldBank!$AM$6:$AR$221,6,FALSE)</f>
        <v>1040520976</v>
      </c>
      <c r="AK50" s="102">
        <f t="shared" si="13"/>
        <v>42.884382698814335</v>
      </c>
      <c r="AM50" s="22" t="e">
        <f>VLOOKUP(Y50,CDIACvsWB!$E$4:$F$140,2,FALSE)</f>
        <v>#N/A</v>
      </c>
      <c r="AN50" s="28">
        <f t="shared" si="3"/>
        <v>0</v>
      </c>
      <c r="AO50" s="51">
        <f t="shared" si="14"/>
        <v>0</v>
      </c>
      <c r="AP50" s="45">
        <f t="shared" si="15"/>
        <v>0</v>
      </c>
      <c r="AR50" s="130">
        <f>VLOOKUP(Y50,WorldBank!$AM$7:$AZ$221,14,FALSE)/( 1000* 3.667 )</f>
        <v>38.577751026444965</v>
      </c>
      <c r="AT50" s="130">
        <f t="shared" si="16"/>
        <v>38</v>
      </c>
      <c r="AV50" s="115" t="str">
        <f t="shared" si="17"/>
        <v>Comoros</v>
      </c>
      <c r="AW50" s="22" t="str">
        <f t="shared" si="18"/>
        <v>National Total (w. Bunkers)  - DeCarb Forecast</v>
      </c>
      <c r="AX50" s="28">
        <f t="shared" si="19"/>
        <v>42.884382698814335</v>
      </c>
      <c r="AY50" s="28" t="str">
        <f t="shared" si="20"/>
        <v/>
      </c>
      <c r="AZ50" s="23" t="str">
        <f t="shared" si="21"/>
        <v/>
      </c>
      <c r="BA50" s="125">
        <f t="shared" si="22"/>
        <v>42.884382698814335</v>
      </c>
      <c r="BC50" s="114">
        <f t="shared" si="23"/>
        <v>4.7398554973603015E-6</v>
      </c>
      <c r="BD50" s="115" t="str">
        <f t="shared" si="24"/>
        <v>Comoros</v>
      </c>
      <c r="BE50" s="54">
        <f t="shared" si="4"/>
        <v>44.838733350512022</v>
      </c>
    </row>
    <row r="51" spans="2:57" x14ac:dyDescent="0.25">
      <c r="B51" t="s">
        <v>204</v>
      </c>
      <c r="C51">
        <v>134580</v>
      </c>
      <c r="D51">
        <v>124692.94138815244</v>
      </c>
      <c r="E51">
        <v>128494.04064963351</v>
      </c>
      <c r="G51">
        <f t="shared" si="5"/>
        <v>0.92653396781210018</v>
      </c>
      <c r="H51">
        <f t="shared" si="6"/>
        <v>1.0304836762944645</v>
      </c>
      <c r="I51">
        <f t="shared" si="7"/>
        <v>0.97712748879698907</v>
      </c>
      <c r="K51">
        <f t="shared" si="8"/>
        <v>0.9780483776345178</v>
      </c>
      <c r="L51">
        <f t="shared" si="9"/>
        <v>0.97850882205328227</v>
      </c>
      <c r="Q51" t="s">
        <v>336</v>
      </c>
      <c r="R51" s="22">
        <v>5878</v>
      </c>
      <c r="S51" s="28">
        <v>43</v>
      </c>
      <c r="T51" s="45">
        <f t="shared" si="10"/>
        <v>5921</v>
      </c>
      <c r="U51" s="22">
        <v>5695</v>
      </c>
      <c r="V51" s="28">
        <v>51</v>
      </c>
      <c r="W51" s="45">
        <f t="shared" si="0"/>
        <v>5746</v>
      </c>
      <c r="Y51" s="22" t="s">
        <v>44</v>
      </c>
      <c r="Z51" s="28" t="s">
        <v>332</v>
      </c>
      <c r="AA51" s="28"/>
      <c r="AB51" s="50">
        <f>VLOOKUP(Y51,WorldBank!$AM$6:$AQ$221,4,FALSE)</f>
        <v>35565930288</v>
      </c>
      <c r="AC51" s="51">
        <f>VLOOKUP(Y51,WorldBank!$AM$6:$AQ$221,5,FALSE)</f>
        <v>38558519820</v>
      </c>
      <c r="AD51" s="28">
        <f t="shared" si="1"/>
        <v>565</v>
      </c>
      <c r="AE51" s="28">
        <f t="shared" si="2"/>
        <v>604</v>
      </c>
      <c r="AF51" s="97">
        <f t="shared" si="11"/>
        <v>1.5885989637409595E-8</v>
      </c>
      <c r="AG51" s="98">
        <f t="shared" si="11"/>
        <v>1.5664501718935537E-8</v>
      </c>
      <c r="AH51" s="90">
        <f t="shared" si="25"/>
        <v>0.98605765687065039</v>
      </c>
      <c r="AI51" s="100">
        <f t="shared" si="12"/>
        <v>1.5446101861019851E-8</v>
      </c>
      <c r="AJ51" s="37">
        <f>VLOOKUP(Y51,WorldBank!$AM$6:$AR$221,6,FALSE)</f>
        <v>42003003384</v>
      </c>
      <c r="AK51" s="102">
        <f t="shared" si="13"/>
        <v>648.78266873802545</v>
      </c>
      <c r="AM51" s="22" t="e">
        <f>VLOOKUP(Y51,CDIACvsWB!$E$4:$F$140,2,FALSE)</f>
        <v>#N/A</v>
      </c>
      <c r="AN51" s="28">
        <f t="shared" si="3"/>
        <v>0</v>
      </c>
      <c r="AO51" s="51">
        <f t="shared" si="14"/>
        <v>0</v>
      </c>
      <c r="AP51" s="45">
        <f t="shared" si="15"/>
        <v>0</v>
      </c>
      <c r="AR51" s="130" t="e">
        <f>VLOOKUP(Y51,WorldBank!$AM$7:$AZ$221,14,FALSE)/( 1000* 3.667 )</f>
        <v>#DIV/0!</v>
      </c>
      <c r="AT51" s="130">
        <f t="shared" si="16"/>
        <v>604</v>
      </c>
      <c r="AV51" s="115" t="str">
        <f t="shared" si="17"/>
        <v>Congo, Dem. Rep.</v>
      </c>
      <c r="AW51" s="22" t="str">
        <f t="shared" si="18"/>
        <v>National Total (w. Bunkers)  - DeCarb Forecast</v>
      </c>
      <c r="AX51" s="28">
        <f t="shared" si="19"/>
        <v>648.78266873802545</v>
      </c>
      <c r="AY51" s="28" t="str">
        <f t="shared" si="20"/>
        <v/>
      </c>
      <c r="AZ51" s="23" t="str">
        <f t="shared" si="21"/>
        <v/>
      </c>
      <c r="BA51" s="125">
        <f t="shared" si="22"/>
        <v>648.78266873802545</v>
      </c>
      <c r="BC51" s="114">
        <f t="shared" si="23"/>
        <v>7.1707598558834777E-5</v>
      </c>
      <c r="BD51" s="115" t="str">
        <f t="shared" si="24"/>
        <v>Congo, Dem. Rep.</v>
      </c>
      <c r="BE51" s="54">
        <f t="shared" si="4"/>
        <v>678.34934899930818</v>
      </c>
    </row>
    <row r="52" spans="2:57" x14ac:dyDescent="0.25">
      <c r="B52" t="s">
        <v>207</v>
      </c>
      <c r="C52">
        <v>28482</v>
      </c>
      <c r="D52">
        <v>30624.656967196261</v>
      </c>
      <c r="E52">
        <v>30047.57970204344</v>
      </c>
      <c r="G52">
        <f t="shared" si="5"/>
        <v>1.0752284589283148</v>
      </c>
      <c r="H52">
        <f t="shared" si="6"/>
        <v>0.98115644966175586</v>
      </c>
      <c r="I52">
        <f t="shared" si="7"/>
        <v>1.0271160291502546</v>
      </c>
      <c r="K52">
        <f t="shared" si="8"/>
        <v>1.0278336459134418</v>
      </c>
      <c r="L52">
        <f t="shared" si="9"/>
        <v>1.0281924542950354</v>
      </c>
      <c r="Q52" t="s">
        <v>337</v>
      </c>
      <c r="R52" s="22">
        <v>8154</v>
      </c>
      <c r="S52" s="28">
        <v>138</v>
      </c>
      <c r="T52" s="45">
        <f t="shared" si="10"/>
        <v>8292</v>
      </c>
      <c r="U52" s="22">
        <v>10462</v>
      </c>
      <c r="V52" s="28">
        <v>139</v>
      </c>
      <c r="W52" s="45">
        <f t="shared" si="0"/>
        <v>10601</v>
      </c>
      <c r="Y52" s="22" t="s">
        <v>45</v>
      </c>
      <c r="Z52" s="28"/>
      <c r="AA52" s="28"/>
      <c r="AB52" s="50">
        <f>VLOOKUP(Y52,WorldBank!$AM$6:$AQ$221,4,FALSE)</f>
        <v>20271370804</v>
      </c>
      <c r="AC52" s="51">
        <f>VLOOKUP(Y52,WorldBank!$AM$6:$AQ$221,5,FALSE)</f>
        <v>22314277305</v>
      </c>
      <c r="AD52" s="28" t="e">
        <f t="shared" si="1"/>
        <v>#N/A</v>
      </c>
      <c r="AE52" s="28" t="e">
        <f t="shared" si="2"/>
        <v>#N/A</v>
      </c>
      <c r="AF52" s="97" t="e">
        <f t="shared" si="11"/>
        <v>#N/A</v>
      </c>
      <c r="AG52" s="98" t="e">
        <f t="shared" si="11"/>
        <v>#N/A</v>
      </c>
      <c r="AH52" s="90" t="e">
        <f t="shared" si="25"/>
        <v>#N/A</v>
      </c>
      <c r="AI52" s="100" t="e">
        <f t="shared" si="12"/>
        <v>#N/A</v>
      </c>
      <c r="AJ52" s="37">
        <f>VLOOKUP(Y52,WorldBank!$AM$6:$AR$221,6,FALSE)</f>
        <v>23531024271</v>
      </c>
      <c r="AK52" s="102" t="str">
        <f t="shared" si="13"/>
        <v/>
      </c>
      <c r="AM52" s="22" t="e">
        <f>VLOOKUP(Y52,CDIACvsWB!$E$4:$F$140,2,FALSE)</f>
        <v>#N/A</v>
      </c>
      <c r="AN52" s="28">
        <f t="shared" si="3"/>
        <v>0</v>
      </c>
      <c r="AO52" s="51">
        <f t="shared" si="14"/>
        <v>0</v>
      </c>
      <c r="AP52" s="45">
        <f t="shared" si="15"/>
        <v>0</v>
      </c>
      <c r="AR52" s="130">
        <f>VLOOKUP(Y52,WorldBank!$AM$7:$AZ$221,14,FALSE)/( 1000* 3.667 )</f>
        <v>552.75253869321523</v>
      </c>
      <c r="AT52" s="130" t="e">
        <f t="shared" si="16"/>
        <v>#N/A</v>
      </c>
      <c r="AV52" s="115" t="str">
        <f t="shared" si="17"/>
        <v>Congo, Rep.</v>
      </c>
      <c r="AW52" s="22" t="str">
        <f t="shared" si="18"/>
        <v>National Total (w. Bunkers)  - DeCarb Forecast</v>
      </c>
      <c r="AX52" s="28" t="str">
        <f t="shared" si="19"/>
        <v/>
      </c>
      <c r="AY52" s="28">
        <f t="shared" si="20"/>
        <v>552.75253869321523</v>
      </c>
      <c r="AZ52" s="23" t="str">
        <f t="shared" si="21"/>
        <v/>
      </c>
      <c r="BA52" s="125">
        <f t="shared" si="22"/>
        <v>552.75253869321523</v>
      </c>
      <c r="BC52" s="114">
        <f t="shared" si="23"/>
        <v>6.1093736095152787E-5</v>
      </c>
      <c r="BD52" s="115" t="str">
        <f t="shared" si="24"/>
        <v>Congo, Rep.</v>
      </c>
      <c r="BE52" s="54">
        <f t="shared" si="4"/>
        <v>577.94288110316916</v>
      </c>
    </row>
    <row r="53" spans="2:57" x14ac:dyDescent="0.25">
      <c r="B53" t="s">
        <v>257</v>
      </c>
      <c r="C53">
        <v>56272</v>
      </c>
      <c r="D53">
        <v>58412.451930312869</v>
      </c>
      <c r="E53">
        <v>58170.357131316283</v>
      </c>
      <c r="G53">
        <f t="shared" si="5"/>
        <v>1.0380376018324009</v>
      </c>
      <c r="H53">
        <f t="shared" si="6"/>
        <v>0.99585542481104183</v>
      </c>
      <c r="I53">
        <f t="shared" si="7"/>
        <v>1.0167277791732852</v>
      </c>
      <c r="K53">
        <f t="shared" si="8"/>
        <v>1.0168736019389095</v>
      </c>
      <c r="L53">
        <f t="shared" si="9"/>
        <v>1.0169465133217215</v>
      </c>
      <c r="Q53" t="s">
        <v>338</v>
      </c>
      <c r="R53" s="22">
        <v>2220</v>
      </c>
      <c r="S53" s="28">
        <v>414</v>
      </c>
      <c r="T53" s="45">
        <f t="shared" si="10"/>
        <v>2634</v>
      </c>
      <c r="U53" s="22">
        <v>2102</v>
      </c>
      <c r="V53" s="28">
        <v>391</v>
      </c>
      <c r="W53" s="45">
        <f t="shared" si="0"/>
        <v>2493</v>
      </c>
      <c r="Y53" s="22"/>
      <c r="Z53" s="28" t="s">
        <v>333</v>
      </c>
      <c r="AA53" s="28"/>
      <c r="AB53" s="50" t="e">
        <f>VLOOKUP(Y53,WorldBank!$AM$6:$AQ$221,4,FALSE)</f>
        <v>#N/A</v>
      </c>
      <c r="AC53" s="51" t="e">
        <f>VLOOKUP(Y53,WorldBank!$AM$6:$AQ$221,5,FALSE)</f>
        <v>#N/A</v>
      </c>
      <c r="AD53" s="28">
        <f t="shared" si="1"/>
        <v>19</v>
      </c>
      <c r="AE53" s="28">
        <f t="shared" si="2"/>
        <v>19</v>
      </c>
      <c r="AF53" s="97" t="e">
        <f t="shared" si="11"/>
        <v>#N/A</v>
      </c>
      <c r="AG53" s="98" t="e">
        <f t="shared" si="11"/>
        <v>#N/A</v>
      </c>
      <c r="AH53" s="90" t="e">
        <f t="shared" si="25"/>
        <v>#N/A</v>
      </c>
      <c r="AI53" s="100" t="e">
        <f t="shared" si="12"/>
        <v>#N/A</v>
      </c>
      <c r="AJ53" s="37" t="e">
        <f>VLOOKUP(Y53,WorldBank!$AM$6:$AR$221,6,FALSE)</f>
        <v>#N/A</v>
      </c>
      <c r="AK53" s="102" t="str">
        <f t="shared" si="13"/>
        <v/>
      </c>
      <c r="AM53" s="22" t="e">
        <f>VLOOKUP(Y53,CDIACvsWB!$E$4:$F$140,2,FALSE)</f>
        <v>#N/A</v>
      </c>
      <c r="AN53" s="28">
        <f t="shared" si="3"/>
        <v>0</v>
      </c>
      <c r="AO53" s="51">
        <f t="shared" si="14"/>
        <v>0</v>
      </c>
      <c r="AP53" s="45">
        <f t="shared" si="15"/>
        <v>0</v>
      </c>
      <c r="AR53" s="130" t="e">
        <f>VLOOKUP(Y53,WorldBank!$AM$7:$AZ$221,14,FALSE)/( 1000* 3.667 )</f>
        <v>#N/A</v>
      </c>
      <c r="AT53" s="130">
        <f t="shared" si="16"/>
        <v>19</v>
      </c>
      <c r="AV53" s="115">
        <f t="shared" si="17"/>
        <v>0</v>
      </c>
      <c r="AW53" s="22" t="str">
        <f t="shared" si="18"/>
        <v>National Total (w. Bunkers)  - DeCarb Forecast</v>
      </c>
      <c r="AX53" s="28" t="str">
        <f t="shared" si="19"/>
        <v/>
      </c>
      <c r="AY53" s="28" t="str">
        <f t="shared" si="20"/>
        <v/>
      </c>
      <c r="AZ53" s="23" t="str">
        <f t="shared" si="21"/>
        <v/>
      </c>
      <c r="BA53" s="125">
        <f t="shared" si="22"/>
        <v>0</v>
      </c>
      <c r="BC53" s="114">
        <f t="shared" si="23"/>
        <v>0</v>
      </c>
      <c r="BD53" s="115">
        <f t="shared" si="24"/>
        <v>0</v>
      </c>
      <c r="BE53" s="54">
        <f t="shared" si="4"/>
        <v>0</v>
      </c>
    </row>
    <row r="54" spans="2:57" x14ac:dyDescent="0.25">
      <c r="B54" t="s">
        <v>258</v>
      </c>
      <c r="C54">
        <v>1850700</v>
      </c>
      <c r="D54">
        <v>1860945.1035746653</v>
      </c>
      <c r="E54">
        <v>1848470.8264629638</v>
      </c>
      <c r="G54">
        <f t="shared" si="5"/>
        <v>1.0055357991974201</v>
      </c>
      <c r="H54">
        <f t="shared" si="6"/>
        <v>0.99329680543088572</v>
      </c>
      <c r="I54">
        <f t="shared" si="7"/>
        <v>0.99939756708188454</v>
      </c>
      <c r="K54">
        <f t="shared" si="8"/>
        <v>0.99941005723673015</v>
      </c>
      <c r="L54">
        <f t="shared" si="9"/>
        <v>0.9994163023141529</v>
      </c>
      <c r="Q54" t="s">
        <v>339</v>
      </c>
      <c r="R54" s="22">
        <v>29485</v>
      </c>
      <c r="S54" s="28">
        <v>281</v>
      </c>
      <c r="T54" s="45">
        <f t="shared" si="10"/>
        <v>29766</v>
      </c>
      <c r="U54" s="22">
        <v>30475</v>
      </c>
      <c r="V54" s="28">
        <v>259</v>
      </c>
      <c r="W54" s="45">
        <f t="shared" si="0"/>
        <v>30734</v>
      </c>
      <c r="Y54" s="22" t="s">
        <v>46</v>
      </c>
      <c r="Z54" s="28" t="s">
        <v>334</v>
      </c>
      <c r="AA54" s="28"/>
      <c r="AB54" s="50">
        <f>VLOOKUP(Y54,WorldBank!$AM$6:$AQ$221,4,FALSE)</f>
        <v>53128041504</v>
      </c>
      <c r="AC54" s="51">
        <f>VLOOKUP(Y54,WorldBank!$AM$6:$AQ$221,5,FALSE)</f>
        <v>56433143225</v>
      </c>
      <c r="AD54" s="28">
        <f t="shared" si="1"/>
        <v>2132</v>
      </c>
      <c r="AE54" s="28">
        <f t="shared" si="2"/>
        <v>2119</v>
      </c>
      <c r="AF54" s="97">
        <f t="shared" si="11"/>
        <v>4.0129467220045787E-8</v>
      </c>
      <c r="AG54" s="98">
        <f t="shared" si="11"/>
        <v>3.7548856556713617E-8</v>
      </c>
      <c r="AH54" s="90">
        <f t="shared" si="25"/>
        <v>0.93569287503415732</v>
      </c>
      <c r="AI54" s="100">
        <f t="shared" si="12"/>
        <v>3.5134197545796534E-8</v>
      </c>
      <c r="AJ54" s="37">
        <f>VLOOKUP(Y54,WorldBank!$AM$6:$AR$221,6,FALSE)</f>
        <v>60140109920</v>
      </c>
      <c r="AK54" s="102">
        <f t="shared" si="13"/>
        <v>2112.9745023551977</v>
      </c>
      <c r="AM54" s="22" t="e">
        <f>VLOOKUP(Y54,CDIACvsWB!$E$4:$F$140,2,FALSE)</f>
        <v>#N/A</v>
      </c>
      <c r="AN54" s="28">
        <f t="shared" si="3"/>
        <v>0</v>
      </c>
      <c r="AO54" s="51">
        <f t="shared" si="14"/>
        <v>0</v>
      </c>
      <c r="AP54" s="45">
        <f t="shared" si="15"/>
        <v>0</v>
      </c>
      <c r="AR54" s="130">
        <f>VLOOKUP(Y54,WorldBank!$AM$7:$AZ$221,14,FALSE)/( 1000* 3.667 )</f>
        <v>2204.146580360426</v>
      </c>
      <c r="AT54" s="130">
        <f t="shared" si="16"/>
        <v>2119</v>
      </c>
      <c r="AV54" s="115" t="str">
        <f t="shared" si="17"/>
        <v>Costa Rica</v>
      </c>
      <c r="AW54" s="22" t="str">
        <f t="shared" si="18"/>
        <v>National Total (w. Bunkers)  - DeCarb Forecast</v>
      </c>
      <c r="AX54" s="28">
        <f t="shared" si="19"/>
        <v>2112.9745023551977</v>
      </c>
      <c r="AY54" s="28" t="str">
        <f t="shared" si="20"/>
        <v/>
      </c>
      <c r="AZ54" s="23" t="str">
        <f t="shared" si="21"/>
        <v/>
      </c>
      <c r="BA54" s="125">
        <f t="shared" si="22"/>
        <v>2112.9745023551977</v>
      </c>
      <c r="BC54" s="114">
        <f t="shared" si="23"/>
        <v>2.3353941879283087E-4</v>
      </c>
      <c r="BD54" s="115" t="str">
        <f t="shared" si="24"/>
        <v>Costa Rica</v>
      </c>
      <c r="BE54" s="54">
        <f t="shared" si="4"/>
        <v>2209.2681373761502</v>
      </c>
    </row>
    <row r="55" spans="2:57" x14ac:dyDescent="0.25">
      <c r="G55" t="e">
        <f t="shared" si="5"/>
        <v>#DIV/0!</v>
      </c>
      <c r="H55" t="e">
        <f t="shared" si="6"/>
        <v>#DIV/0!</v>
      </c>
      <c r="I55" t="e">
        <f t="shared" si="7"/>
        <v>#DIV/0!</v>
      </c>
      <c r="K55" t="e">
        <f t="shared" si="8"/>
        <v>#DIV/0!</v>
      </c>
      <c r="L55" t="e">
        <f t="shared" si="9"/>
        <v>#DIV/0!</v>
      </c>
      <c r="Q55" t="s">
        <v>340</v>
      </c>
      <c r="R55" s="22">
        <v>20367</v>
      </c>
      <c r="S55" s="28">
        <v>0</v>
      </c>
      <c r="T55" s="45">
        <f t="shared" si="10"/>
        <v>20367</v>
      </c>
      <c r="U55" s="22">
        <v>19532</v>
      </c>
      <c r="V55" s="28">
        <v>0</v>
      </c>
      <c r="W55" s="45">
        <f t="shared" si="0"/>
        <v>19532</v>
      </c>
      <c r="Y55" s="22" t="s">
        <v>47</v>
      </c>
      <c r="Z55" s="28" t="s">
        <v>335</v>
      </c>
      <c r="AA55" s="28"/>
      <c r="AB55" s="50">
        <f>VLOOKUP(Y55,WorldBank!$AM$6:$AQ$221,4,FALSE)</f>
        <v>49460968378</v>
      </c>
      <c r="AC55" s="51">
        <f>VLOOKUP(Y55,WorldBank!$AM$6:$AQ$221,5,FALSE)</f>
        <v>51236787600</v>
      </c>
      <c r="AD55" s="28">
        <f t="shared" si="1"/>
        <v>1656</v>
      </c>
      <c r="AE55" s="28">
        <f t="shared" si="2"/>
        <v>1630</v>
      </c>
      <c r="AF55" s="97">
        <f t="shared" si="11"/>
        <v>3.3480945770090922E-8</v>
      </c>
      <c r="AG55" s="98">
        <f t="shared" si="11"/>
        <v>3.1813079553800911E-8</v>
      </c>
      <c r="AH55" s="90">
        <f t="shared" si="25"/>
        <v>0.95018461462400072</v>
      </c>
      <c r="AI55" s="100">
        <f t="shared" si="12"/>
        <v>3.0228298735830995E-8</v>
      </c>
      <c r="AJ55" s="37">
        <f>VLOOKUP(Y55,WorldBank!$AM$6:$AR$221,6,FALSE)</f>
        <v>49774011918</v>
      </c>
      <c r="AK55" s="102">
        <f t="shared" si="13"/>
        <v>1504.5837015381162</v>
      </c>
      <c r="AM55" s="22" t="e">
        <f>VLOOKUP(Y55,CDIACvsWB!$E$4:$F$140,2,FALSE)</f>
        <v>#N/A</v>
      </c>
      <c r="AN55" s="28">
        <f t="shared" si="3"/>
        <v>0</v>
      </c>
      <c r="AO55" s="51">
        <f t="shared" si="14"/>
        <v>0</v>
      </c>
      <c r="AP55" s="45">
        <f t="shared" si="15"/>
        <v>0</v>
      </c>
      <c r="AR55" s="130">
        <f>VLOOKUP(Y55,WorldBank!$AM$7:$AZ$221,14,FALSE)/( 1000* 3.667 )</f>
        <v>1485.2645010943111</v>
      </c>
      <c r="AT55" s="130">
        <f t="shared" si="16"/>
        <v>1630</v>
      </c>
      <c r="AV55" s="115" t="str">
        <f t="shared" si="17"/>
        <v>Cote d'Ivoire</v>
      </c>
      <c r="AW55" s="22" t="str">
        <f t="shared" si="18"/>
        <v>National Total (w. Bunkers)  - DeCarb Forecast</v>
      </c>
      <c r="AX55" s="28">
        <f t="shared" si="19"/>
        <v>1504.5837015381162</v>
      </c>
      <c r="AY55" s="28" t="str">
        <f t="shared" si="20"/>
        <v/>
      </c>
      <c r="AZ55" s="23" t="str">
        <f t="shared" si="21"/>
        <v/>
      </c>
      <c r="BA55" s="125">
        <f t="shared" si="22"/>
        <v>1504.5837015381162</v>
      </c>
      <c r="BC55" s="114">
        <f t="shared" si="23"/>
        <v>1.6629618710056244E-4</v>
      </c>
      <c r="BD55" s="115" t="str">
        <f t="shared" si="24"/>
        <v>Cote d'Ivoire</v>
      </c>
      <c r="BE55" s="54">
        <f t="shared" si="4"/>
        <v>1573.1514166964839</v>
      </c>
    </row>
    <row r="56" spans="2:57" x14ac:dyDescent="0.25">
      <c r="B56" t="s">
        <v>259</v>
      </c>
      <c r="C56">
        <v>155880</v>
      </c>
      <c r="D56">
        <v>159609.19596841501</v>
      </c>
      <c r="E56">
        <v>164497.67410158212</v>
      </c>
      <c r="G56">
        <f t="shared" si="5"/>
        <v>1.023923505057833</v>
      </c>
      <c r="H56">
        <f t="shared" si="6"/>
        <v>1.0306277974994278</v>
      </c>
      <c r="I56">
        <f t="shared" si="7"/>
        <v>1.0272701819996766</v>
      </c>
      <c r="K56">
        <f t="shared" si="8"/>
        <v>1.0272738281856457</v>
      </c>
      <c r="L56">
        <f t="shared" si="9"/>
        <v>1.0272756512786305</v>
      </c>
      <c r="Q56" t="s">
        <v>341</v>
      </c>
      <c r="R56" s="22">
        <v>742</v>
      </c>
      <c r="S56" s="28">
        <v>13</v>
      </c>
      <c r="T56" s="45">
        <f t="shared" si="10"/>
        <v>755</v>
      </c>
      <c r="U56" s="22">
        <v>829</v>
      </c>
      <c r="V56" s="28">
        <v>126</v>
      </c>
      <c r="W56" s="45">
        <f t="shared" si="0"/>
        <v>955</v>
      </c>
      <c r="Y56" s="22" t="s">
        <v>48</v>
      </c>
      <c r="Z56" s="28" t="s">
        <v>336</v>
      </c>
      <c r="AA56" s="28"/>
      <c r="AB56" s="50">
        <f>VLOOKUP(Y56,WorldBank!$AM$6:$AQ$221,4,FALSE)</f>
        <v>85645081286</v>
      </c>
      <c r="AC56" s="51">
        <f>VLOOKUP(Y56,WorldBank!$AM$6:$AQ$221,5,FALSE)</f>
        <v>82727367006</v>
      </c>
      <c r="AD56" s="28">
        <f t="shared" si="1"/>
        <v>5921</v>
      </c>
      <c r="AE56" s="28">
        <f t="shared" si="2"/>
        <v>5746</v>
      </c>
      <c r="AF56" s="97">
        <f t="shared" si="11"/>
        <v>6.9134151209777391E-8</v>
      </c>
      <c r="AG56" s="98">
        <f t="shared" si="11"/>
        <v>6.945706370158327E-8</v>
      </c>
      <c r="AH56" s="90">
        <f t="shared" si="25"/>
        <v>1.0046708101011619</v>
      </c>
      <c r="AI56" s="100">
        <f t="shared" si="12"/>
        <v>6.9781484456317669E-8</v>
      </c>
      <c r="AJ56" s="37">
        <f>VLOOKUP(Y56,WorldBank!$AM$6:$AR$221,6,FALSE)</f>
        <v>86507089998</v>
      </c>
      <c r="AK56" s="102">
        <f t="shared" si="13"/>
        <v>6036.5931560567105</v>
      </c>
      <c r="AM56" s="22" t="e">
        <f>VLOOKUP(Y56,CDIACvsWB!$E$4:$F$140,2,FALSE)</f>
        <v>#N/A</v>
      </c>
      <c r="AN56" s="28">
        <f t="shared" si="3"/>
        <v>0</v>
      </c>
      <c r="AO56" s="51">
        <f t="shared" si="14"/>
        <v>0</v>
      </c>
      <c r="AP56" s="45">
        <f t="shared" si="15"/>
        <v>0</v>
      </c>
      <c r="AR56" s="130">
        <f>VLOOKUP(Y56,WorldBank!$AM$7:$AZ$221,14,FALSE)/( 1000* 3.667 )</f>
        <v>5864.6147468418158</v>
      </c>
      <c r="AT56" s="130">
        <f t="shared" si="16"/>
        <v>5746</v>
      </c>
      <c r="AV56" s="115" t="str">
        <f t="shared" si="17"/>
        <v>Croatia</v>
      </c>
      <c r="AW56" s="22" t="str">
        <f t="shared" si="18"/>
        <v>National Total (w. Bunkers)  - DeCarb Forecast</v>
      </c>
      <c r="AX56" s="28">
        <f t="shared" si="19"/>
        <v>6036.5931560567105</v>
      </c>
      <c r="AY56" s="28" t="str">
        <f t="shared" si="20"/>
        <v/>
      </c>
      <c r="AZ56" s="23" t="str">
        <f t="shared" si="21"/>
        <v/>
      </c>
      <c r="BA56" s="125">
        <f t="shared" si="22"/>
        <v>6036.5931560567105</v>
      </c>
      <c r="BC56" s="114">
        <f t="shared" si="23"/>
        <v>6.6720277768750661E-4</v>
      </c>
      <c r="BD56" s="115" t="str">
        <f t="shared" si="24"/>
        <v>Croatia</v>
      </c>
      <c r="BE56" s="54">
        <f t="shared" si="4"/>
        <v>6311.6960962442918</v>
      </c>
    </row>
    <row r="57" spans="2:57" x14ac:dyDescent="0.25">
      <c r="B57" t="s">
        <v>94</v>
      </c>
      <c r="C57">
        <v>19268</v>
      </c>
      <c r="D57">
        <v>19745.533660582809</v>
      </c>
      <c r="E57">
        <v>20928.274947645612</v>
      </c>
      <c r="G57">
        <f t="shared" si="5"/>
        <v>1.0247837689735733</v>
      </c>
      <c r="H57">
        <f t="shared" si="6"/>
        <v>1.0598991806143918</v>
      </c>
      <c r="I57">
        <f t="shared" si="7"/>
        <v>1.0421935890428506</v>
      </c>
      <c r="K57">
        <f t="shared" si="8"/>
        <v>1.0422921795436053</v>
      </c>
      <c r="L57">
        <f t="shared" si="9"/>
        <v>1.0423414747939825</v>
      </c>
      <c r="Q57" t="s">
        <v>342</v>
      </c>
      <c r="R57" s="22">
        <v>12136</v>
      </c>
      <c r="S57" s="28">
        <v>1088</v>
      </c>
      <c r="T57" s="45">
        <f t="shared" si="10"/>
        <v>13224</v>
      </c>
      <c r="U57" s="22">
        <v>12627</v>
      </c>
      <c r="V57" s="28">
        <v>1271</v>
      </c>
      <c r="W57" s="45">
        <f t="shared" si="0"/>
        <v>13898</v>
      </c>
      <c r="Y57" s="22" t="s">
        <v>49</v>
      </c>
      <c r="Z57" s="28" t="s">
        <v>337</v>
      </c>
      <c r="AA57" s="28"/>
      <c r="AB57" s="50">
        <f>VLOOKUP(Y57,WorldBank!$AM$6:$AQ$221,4,FALSE)</f>
        <v>195296689800</v>
      </c>
      <c r="AC57" s="51">
        <f>VLOOKUP(Y57,WorldBank!$AM$6:$AQ$221,5,FALSE)</f>
        <v>202383636152</v>
      </c>
      <c r="AD57" s="28">
        <f t="shared" si="1"/>
        <v>8292</v>
      </c>
      <c r="AE57" s="28">
        <f t="shared" si="2"/>
        <v>10601</v>
      </c>
      <c r="AF57" s="97">
        <f t="shared" si="11"/>
        <v>4.24584769383019E-8</v>
      </c>
      <c r="AG57" s="98">
        <f t="shared" si="11"/>
        <v>5.238071714473067E-8</v>
      </c>
      <c r="AH57" s="90">
        <f t="shared" si="25"/>
        <v>1.2336927963960453</v>
      </c>
      <c r="AI57" s="100">
        <f t="shared" si="12"/>
        <v>6.4621713411513063E-8</v>
      </c>
      <c r="AJ57" s="37">
        <f>VLOOKUP(Y57,WorldBank!$AM$6:$AR$221,6,FALSE)</f>
        <v>211944692188</v>
      </c>
      <c r="AK57" s="102">
        <f t="shared" si="13"/>
        <v>13696.229157664287</v>
      </c>
      <c r="AM57" s="22" t="e">
        <f>VLOOKUP(Y57,CDIACvsWB!$E$4:$F$140,2,FALSE)</f>
        <v>#N/A</v>
      </c>
      <c r="AN57" s="28">
        <f t="shared" si="3"/>
        <v>0</v>
      </c>
      <c r="AO57" s="51">
        <f t="shared" si="14"/>
        <v>0</v>
      </c>
      <c r="AP57" s="45">
        <f t="shared" si="15"/>
        <v>0</v>
      </c>
      <c r="AR57" s="130">
        <f>VLOOKUP(Y57,WorldBank!$AM$7:$AZ$221,14,FALSE)/( 1000* 3.667 )</f>
        <v>13814.836977769386</v>
      </c>
      <c r="AT57" s="130">
        <f t="shared" si="16"/>
        <v>10601</v>
      </c>
      <c r="AV57" s="115" t="str">
        <f t="shared" si="17"/>
        <v>Cuba</v>
      </c>
      <c r="AW57" s="22" t="str">
        <f t="shared" si="18"/>
        <v>National Total (w. Bunkers)  - DeCarb Forecast</v>
      </c>
      <c r="AX57" s="28">
        <f t="shared" si="19"/>
        <v>13696.229157664287</v>
      </c>
      <c r="AY57" s="28" t="str">
        <f t="shared" si="20"/>
        <v/>
      </c>
      <c r="AZ57" s="23" t="str">
        <f t="shared" si="21"/>
        <v/>
      </c>
      <c r="BA57" s="125">
        <f t="shared" si="22"/>
        <v>13696.229157664287</v>
      </c>
      <c r="BC57" s="114">
        <f t="shared" si="23"/>
        <v>1.5137946026178052E-3</v>
      </c>
      <c r="BD57" s="115" t="str">
        <f t="shared" si="24"/>
        <v>Cuba</v>
      </c>
      <c r="BE57" s="54">
        <f t="shared" si="4"/>
        <v>14320.401238397586</v>
      </c>
    </row>
    <row r="58" spans="2:57" x14ac:dyDescent="0.25">
      <c r="B58" t="s">
        <v>105</v>
      </c>
      <c r="C58">
        <v>25551</v>
      </c>
      <c r="D58">
        <v>25797.173449239039</v>
      </c>
      <c r="E58">
        <v>26357.955150148671</v>
      </c>
      <c r="G58">
        <f t="shared" si="5"/>
        <v>1.0096345915713294</v>
      </c>
      <c r="H58">
        <f t="shared" si="6"/>
        <v>1.0217381063864643</v>
      </c>
      <c r="I58">
        <f t="shared" si="7"/>
        <v>1.0156683197453593</v>
      </c>
      <c r="K58">
        <f t="shared" si="8"/>
        <v>1.0156803392343845</v>
      </c>
      <c r="L58">
        <f t="shared" si="9"/>
        <v>1.015686348978897</v>
      </c>
      <c r="Q58" t="s">
        <v>343</v>
      </c>
      <c r="R58" s="22">
        <v>145</v>
      </c>
      <c r="S58" s="28">
        <v>172</v>
      </c>
      <c r="T58" s="45">
        <f t="shared" si="10"/>
        <v>317</v>
      </c>
      <c r="U58" s="22">
        <v>147</v>
      </c>
      <c r="V58" s="28">
        <v>172</v>
      </c>
      <c r="W58" s="45">
        <f t="shared" si="0"/>
        <v>319</v>
      </c>
      <c r="Y58" s="22" t="s">
        <v>50</v>
      </c>
      <c r="Z58" s="28"/>
      <c r="AA58" s="28"/>
      <c r="AB58" s="50">
        <f>VLOOKUP(Y58,WorldBank!$AM$6:$AQ$221,4,FALSE)</f>
        <v>0</v>
      </c>
      <c r="AC58" s="51">
        <f>VLOOKUP(Y58,WorldBank!$AM$6:$AQ$221,5,FALSE)</f>
        <v>0</v>
      </c>
      <c r="AD58" s="28" t="e">
        <f t="shared" si="1"/>
        <v>#N/A</v>
      </c>
      <c r="AE58" s="28" t="e">
        <f t="shared" si="2"/>
        <v>#N/A</v>
      </c>
      <c r="AF58" s="97" t="e">
        <f t="shared" si="11"/>
        <v>#N/A</v>
      </c>
      <c r="AG58" s="98" t="e">
        <f t="shared" si="11"/>
        <v>#N/A</v>
      </c>
      <c r="AH58" s="90" t="e">
        <f t="shared" si="25"/>
        <v>#N/A</v>
      </c>
      <c r="AI58" s="100" t="e">
        <f t="shared" si="12"/>
        <v>#N/A</v>
      </c>
      <c r="AJ58" s="37">
        <f>VLOOKUP(Y58,WorldBank!$AM$6:$AR$221,6,FALSE)</f>
        <v>0</v>
      </c>
      <c r="AK58" s="102" t="str">
        <f t="shared" si="13"/>
        <v/>
      </c>
      <c r="AM58" s="22" t="e">
        <f>VLOOKUP(Y58,CDIACvsWB!$E$4:$F$140,2,FALSE)</f>
        <v>#N/A</v>
      </c>
      <c r="AN58" s="28">
        <f t="shared" si="3"/>
        <v>0</v>
      </c>
      <c r="AO58" s="51">
        <f t="shared" si="14"/>
        <v>0</v>
      </c>
      <c r="AP58" s="45">
        <f t="shared" si="15"/>
        <v>0</v>
      </c>
      <c r="AR58" s="130" t="e">
        <f>VLOOKUP(Y58,WorldBank!$AM$7:$AZ$221,14,FALSE)/( 1000* 3.667 )</f>
        <v>#DIV/0!</v>
      </c>
      <c r="AT58" s="130" t="e">
        <f t="shared" si="16"/>
        <v>#N/A</v>
      </c>
      <c r="AV58" s="115" t="str">
        <f t="shared" si="17"/>
        <v>Curacao</v>
      </c>
      <c r="AW58" s="22" t="str">
        <f t="shared" si="18"/>
        <v>National Total (w. Bunkers)  - DeCarb Forecast</v>
      </c>
      <c r="AX58" s="28" t="str">
        <f t="shared" si="19"/>
        <v/>
      </c>
      <c r="AY58" s="28" t="str">
        <f t="shared" si="20"/>
        <v/>
      </c>
      <c r="AZ58" s="23" t="str">
        <f t="shared" si="21"/>
        <v/>
      </c>
      <c r="BA58" s="125">
        <f t="shared" si="22"/>
        <v>0</v>
      </c>
      <c r="BC58" s="114">
        <f t="shared" si="23"/>
        <v>0</v>
      </c>
      <c r="BD58" s="115" t="str">
        <f t="shared" si="24"/>
        <v>Curacao</v>
      </c>
      <c r="BE58" s="54">
        <f t="shared" si="4"/>
        <v>0</v>
      </c>
    </row>
    <row r="59" spans="2:57" x14ac:dyDescent="0.25">
      <c r="B59" t="s">
        <v>157</v>
      </c>
      <c r="C59">
        <v>19233</v>
      </c>
      <c r="D59">
        <v>21023.134102863911</v>
      </c>
      <c r="E59">
        <v>24662.641373500301</v>
      </c>
      <c r="G59">
        <f t="shared" si="5"/>
        <v>1.0930761765124479</v>
      </c>
      <c r="H59">
        <f t="shared" si="6"/>
        <v>1.1731191578205551</v>
      </c>
      <c r="I59">
        <f t="shared" si="7"/>
        <v>1.1323906585732662</v>
      </c>
      <c r="K59">
        <f t="shared" si="8"/>
        <v>1.1328619976354231</v>
      </c>
      <c r="L59">
        <f t="shared" si="9"/>
        <v>1.1330976671665014</v>
      </c>
      <c r="Q59" t="s">
        <v>344</v>
      </c>
      <c r="R59" s="22">
        <v>35</v>
      </c>
      <c r="S59" s="28">
        <v>0</v>
      </c>
      <c r="T59" s="45">
        <f t="shared" si="10"/>
        <v>35</v>
      </c>
      <c r="U59" s="22">
        <v>37</v>
      </c>
      <c r="V59" s="28">
        <v>0</v>
      </c>
      <c r="W59" s="45">
        <f t="shared" si="0"/>
        <v>37</v>
      </c>
      <c r="Y59" s="22" t="s">
        <v>51</v>
      </c>
      <c r="Z59" s="28" t="s">
        <v>338</v>
      </c>
      <c r="AA59" s="28"/>
      <c r="AB59" s="50">
        <f>VLOOKUP(Y59,WorldBank!$AM$6:$AQ$221,4,FALSE)</f>
        <v>34677404294</v>
      </c>
      <c r="AC59" s="51">
        <f>VLOOKUP(Y59,WorldBank!$AM$6:$AQ$221,5,FALSE)</f>
        <v>34316877705</v>
      </c>
      <c r="AD59" s="28">
        <f t="shared" si="1"/>
        <v>2634</v>
      </c>
      <c r="AE59" s="28">
        <f t="shared" si="2"/>
        <v>2493</v>
      </c>
      <c r="AF59" s="97">
        <f t="shared" si="11"/>
        <v>7.5957242291509791E-8</v>
      </c>
      <c r="AG59" s="98">
        <f t="shared" si="11"/>
        <v>7.2646469222250005E-8</v>
      </c>
      <c r="AH59" s="90">
        <f t="shared" si="25"/>
        <v>0.95641267416537246</v>
      </c>
      <c r="AI59" s="100">
        <f t="shared" si="12"/>
        <v>6.948000389752455E-8</v>
      </c>
      <c r="AJ59" s="37">
        <f>VLOOKUP(Y59,WorldBank!$AM$6:$AR$221,6,FALSE)</f>
        <v>34865351451</v>
      </c>
      <c r="AK59" s="102">
        <f t="shared" si="13"/>
        <v>2422.4447547040431</v>
      </c>
      <c r="AM59" s="22" t="e">
        <f>VLOOKUP(Y59,CDIACvsWB!$E$4:$F$140,2,FALSE)</f>
        <v>#N/A</v>
      </c>
      <c r="AN59" s="28">
        <f t="shared" si="3"/>
        <v>0</v>
      </c>
      <c r="AO59" s="51">
        <f t="shared" si="14"/>
        <v>0</v>
      </c>
      <c r="AP59" s="45">
        <f t="shared" si="15"/>
        <v>0</v>
      </c>
      <c r="AR59" s="130">
        <f>VLOOKUP(Y59,WorldBank!$AM$7:$AZ$221,14,FALSE)/( 1000* 3.667 )</f>
        <v>2043.113555957874</v>
      </c>
      <c r="AT59" s="130">
        <f t="shared" si="16"/>
        <v>2493</v>
      </c>
      <c r="AV59" s="115" t="str">
        <f t="shared" si="17"/>
        <v>Cyprus</v>
      </c>
      <c r="AW59" s="22" t="str">
        <f t="shared" si="18"/>
        <v>National Total (w. Bunkers)  - DeCarb Forecast</v>
      </c>
      <c r="AX59" s="28">
        <f t="shared" si="19"/>
        <v>2422.4447547040431</v>
      </c>
      <c r="AY59" s="28" t="str">
        <f t="shared" si="20"/>
        <v/>
      </c>
      <c r="AZ59" s="23" t="str">
        <f t="shared" si="21"/>
        <v/>
      </c>
      <c r="BA59" s="125">
        <f t="shared" si="22"/>
        <v>2422.4447547040431</v>
      </c>
      <c r="BC59" s="114">
        <f t="shared" si="23"/>
        <v>2.6774404491901527E-4</v>
      </c>
      <c r="BD59" s="115" t="str">
        <f t="shared" si="24"/>
        <v>Cyprus</v>
      </c>
      <c r="BE59" s="54">
        <f t="shared" si="4"/>
        <v>2532.8417381072431</v>
      </c>
    </row>
    <row r="60" spans="2:57" x14ac:dyDescent="0.25">
      <c r="B60" t="s">
        <v>164</v>
      </c>
      <c r="C60">
        <v>126665</v>
      </c>
      <c r="D60">
        <v>130247.35559365079</v>
      </c>
      <c r="E60">
        <v>137877.70810957171</v>
      </c>
      <c r="G60">
        <f t="shared" si="5"/>
        <v>1.0282821268199644</v>
      </c>
      <c r="H60">
        <f t="shared" si="6"/>
        <v>1.0585835503618692</v>
      </c>
      <c r="I60">
        <f t="shared" si="7"/>
        <v>1.0433228381391504</v>
      </c>
      <c r="K60">
        <f t="shared" si="8"/>
        <v>1.0433961717736613</v>
      </c>
      <c r="L60">
        <f t="shared" si="9"/>
        <v>1.0434328385909168</v>
      </c>
      <c r="Q60" t="s">
        <v>345</v>
      </c>
      <c r="R60" s="22">
        <v>5542</v>
      </c>
      <c r="S60" s="28">
        <v>80</v>
      </c>
      <c r="T60" s="45">
        <f t="shared" si="10"/>
        <v>5622</v>
      </c>
      <c r="U60" s="22">
        <v>5717</v>
      </c>
      <c r="V60" s="28">
        <v>80</v>
      </c>
      <c r="W60" s="45">
        <f t="shared" si="0"/>
        <v>5797</v>
      </c>
      <c r="Y60" s="22" t="s">
        <v>52</v>
      </c>
      <c r="Z60" s="28" t="s">
        <v>339</v>
      </c>
      <c r="AA60" s="28"/>
      <c r="AB60" s="50">
        <f>VLOOKUP(Y60,WorldBank!$AM$6:$AQ$221,4,FALSE)</f>
        <v>271469228448</v>
      </c>
      <c r="AC60" s="51">
        <f>VLOOKUP(Y60,WorldBank!$AM$6:$AQ$221,5,FALSE)</f>
        <v>271706195400</v>
      </c>
      <c r="AD60" s="28">
        <f t="shared" si="1"/>
        <v>29766</v>
      </c>
      <c r="AE60" s="28">
        <f t="shared" si="2"/>
        <v>30734</v>
      </c>
      <c r="AF60" s="97">
        <f t="shared" si="11"/>
        <v>1.0964778649194741E-7</v>
      </c>
      <c r="AG60" s="98">
        <f t="shared" si="11"/>
        <v>1.1311482962232079E-7</v>
      </c>
      <c r="AH60" s="90">
        <f t="shared" si="25"/>
        <v>1.0316198187058523</v>
      </c>
      <c r="AI60" s="100">
        <f t="shared" si="12"/>
        <v>1.1669150002792195E-7</v>
      </c>
      <c r="AJ60" s="37">
        <f>VLOOKUP(Y60,WorldBank!$AM$6:$AR$221,6,FALSE)</f>
        <v>283887692136</v>
      </c>
      <c r="AK60" s="102">
        <f t="shared" si="13"/>
        <v>33127.280634814742</v>
      </c>
      <c r="AM60" s="22" t="str">
        <f>VLOOKUP(Y60,CDIACvsWB!$E$4:$F$140,2,FALSE)</f>
        <v>Czech Republic</v>
      </c>
      <c r="AN60" s="28">
        <f t="shared" si="3"/>
        <v>29862.404914820949</v>
      </c>
      <c r="AO60" s="51">
        <f t="shared" si="14"/>
        <v>259</v>
      </c>
      <c r="AP60" s="45">
        <f t="shared" si="15"/>
        <v>30121.404914820949</v>
      </c>
      <c r="AR60" s="130">
        <f>VLOOKUP(Y60,WorldBank!$AM$7:$AZ$221,14,FALSE)/( 1000* 3.667 )</f>
        <v>32922.009328306849</v>
      </c>
      <c r="AT60" s="130">
        <f t="shared" si="16"/>
        <v>30734</v>
      </c>
      <c r="AV60" s="115" t="str">
        <f t="shared" si="17"/>
        <v>Czech Republic</v>
      </c>
      <c r="AW60" s="22" t="str">
        <f t="shared" si="18"/>
        <v>2011  Raw + 2010 Bunkers</v>
      </c>
      <c r="AX60" s="28">
        <f t="shared" si="19"/>
        <v>30121.404914820949</v>
      </c>
      <c r="AY60" s="28" t="str">
        <f t="shared" si="20"/>
        <v/>
      </c>
      <c r="AZ60" s="23" t="str">
        <f t="shared" si="21"/>
        <v/>
      </c>
      <c r="BA60" s="125">
        <f t="shared" si="22"/>
        <v>30121.404914820949</v>
      </c>
      <c r="BC60" s="114">
        <f t="shared" si="23"/>
        <v>3.32920978894438E-3</v>
      </c>
      <c r="BD60" s="115" t="str">
        <f t="shared" si="24"/>
        <v>Czech Republic</v>
      </c>
      <c r="BE60" s="54">
        <f t="shared" si="4"/>
        <v>31494.11413017262</v>
      </c>
    </row>
    <row r="61" spans="2:57" x14ac:dyDescent="0.25">
      <c r="B61" t="s">
        <v>203</v>
      </c>
      <c r="C61">
        <v>45702</v>
      </c>
      <c r="D61">
        <v>46231.503448274067</v>
      </c>
      <c r="E61">
        <v>46720.745295175308</v>
      </c>
      <c r="G61">
        <f t="shared" si="5"/>
        <v>1.0115860016689437</v>
      </c>
      <c r="H61">
        <f t="shared" si="6"/>
        <v>1.0105824342798764</v>
      </c>
      <c r="I61">
        <f t="shared" si="7"/>
        <v>1.011084093461097</v>
      </c>
      <c r="K61">
        <f t="shared" si="8"/>
        <v>1.0110841764699723</v>
      </c>
      <c r="L61">
        <f t="shared" si="9"/>
        <v>1.0110842179744099</v>
      </c>
      <c r="Q61" t="s">
        <v>346</v>
      </c>
      <c r="R61" s="22">
        <v>8310</v>
      </c>
      <c r="S61" s="28">
        <v>1376</v>
      </c>
      <c r="T61" s="45">
        <f t="shared" si="10"/>
        <v>9686</v>
      </c>
      <c r="U61" s="22">
        <v>8900</v>
      </c>
      <c r="V61" s="28">
        <v>1147</v>
      </c>
      <c r="W61" s="45">
        <f t="shared" si="0"/>
        <v>10047</v>
      </c>
      <c r="Y61" s="22"/>
      <c r="Z61" s="28" t="s">
        <v>340</v>
      </c>
      <c r="AA61" s="28"/>
      <c r="AB61" s="50" t="e">
        <f>VLOOKUP(Y61,WorldBank!$AM$6:$AQ$221,4,FALSE)</f>
        <v>#N/A</v>
      </c>
      <c r="AC61" s="51" t="e">
        <f>VLOOKUP(Y61,WorldBank!$AM$6:$AQ$221,5,FALSE)</f>
        <v>#N/A</v>
      </c>
      <c r="AD61" s="28">
        <f t="shared" si="1"/>
        <v>20367</v>
      </c>
      <c r="AE61" s="28">
        <f t="shared" si="2"/>
        <v>19532</v>
      </c>
      <c r="AF61" s="97" t="e">
        <f t="shared" si="11"/>
        <v>#N/A</v>
      </c>
      <c r="AG61" s="98" t="e">
        <f t="shared" si="11"/>
        <v>#N/A</v>
      </c>
      <c r="AH61" s="90" t="e">
        <f t="shared" si="25"/>
        <v>#N/A</v>
      </c>
      <c r="AI61" s="100" t="e">
        <f t="shared" si="12"/>
        <v>#N/A</v>
      </c>
      <c r="AJ61" s="37" t="e">
        <f>VLOOKUP(Y61,WorldBank!$AM$6:$AR$221,6,FALSE)</f>
        <v>#N/A</v>
      </c>
      <c r="AK61" s="102" t="str">
        <f t="shared" si="13"/>
        <v/>
      </c>
      <c r="AM61" s="22" t="e">
        <f>VLOOKUP(Y61,CDIACvsWB!$E$4:$F$140,2,FALSE)</f>
        <v>#N/A</v>
      </c>
      <c r="AN61" s="28">
        <f t="shared" si="3"/>
        <v>0</v>
      </c>
      <c r="AO61" s="51">
        <f t="shared" si="14"/>
        <v>0</v>
      </c>
      <c r="AP61" s="45">
        <f t="shared" si="15"/>
        <v>0</v>
      </c>
      <c r="AR61" s="130" t="e">
        <f>VLOOKUP(Y61,WorldBank!$AM$7:$AZ$221,14,FALSE)/( 1000* 3.667 )</f>
        <v>#N/A</v>
      </c>
      <c r="AT61" s="130">
        <f t="shared" si="16"/>
        <v>19532</v>
      </c>
      <c r="AV61" s="115">
        <f t="shared" si="17"/>
        <v>0</v>
      </c>
      <c r="AW61" s="22" t="str">
        <f t="shared" si="18"/>
        <v>National Total (w. Bunkers)  - DeCarb Forecast</v>
      </c>
      <c r="AX61" s="28" t="str">
        <f t="shared" si="19"/>
        <v/>
      </c>
      <c r="AY61" s="28" t="str">
        <f t="shared" si="20"/>
        <v/>
      </c>
      <c r="AZ61" s="23" t="str">
        <f t="shared" si="21"/>
        <v/>
      </c>
      <c r="BA61" s="125">
        <f t="shared" si="22"/>
        <v>0</v>
      </c>
      <c r="BC61" s="114">
        <f t="shared" si="23"/>
        <v>0</v>
      </c>
      <c r="BD61" s="115">
        <f t="shared" si="24"/>
        <v>0</v>
      </c>
      <c r="BE61" s="54">
        <f t="shared" si="4"/>
        <v>0</v>
      </c>
    </row>
    <row r="62" spans="2:57" x14ac:dyDescent="0.25">
      <c r="B62" t="s">
        <v>260</v>
      </c>
      <c r="C62">
        <v>88183</v>
      </c>
      <c r="D62">
        <v>89058.618008409918</v>
      </c>
      <c r="E62">
        <v>93000.046532895736</v>
      </c>
      <c r="G62">
        <f t="shared" si="5"/>
        <v>1.0099295556786445</v>
      </c>
      <c r="H62">
        <f t="shared" si="6"/>
        <v>1.0442565650874307</v>
      </c>
      <c r="I62">
        <f t="shared" si="7"/>
        <v>1.0269496427738103</v>
      </c>
      <c r="K62">
        <f t="shared" si="8"/>
        <v>1.0270452545132951</v>
      </c>
      <c r="L62">
        <f t="shared" si="9"/>
        <v>1.0270930603830375</v>
      </c>
      <c r="Q62" t="s">
        <v>347</v>
      </c>
      <c r="R62" s="22">
        <v>53960</v>
      </c>
      <c r="S62" s="28">
        <v>1076</v>
      </c>
      <c r="T62" s="45">
        <f t="shared" si="10"/>
        <v>55036</v>
      </c>
      <c r="U62" s="22">
        <v>55843</v>
      </c>
      <c r="V62" s="28">
        <v>1066</v>
      </c>
      <c r="W62" s="45">
        <f t="shared" si="0"/>
        <v>56909</v>
      </c>
      <c r="Y62" s="22"/>
      <c r="Z62" s="28" t="s">
        <v>341</v>
      </c>
      <c r="AA62" s="28"/>
      <c r="AB62" s="50" t="e">
        <f>VLOOKUP(Y62,WorldBank!$AM$6:$AQ$221,4,FALSE)</f>
        <v>#N/A</v>
      </c>
      <c r="AC62" s="51" t="e">
        <f>VLOOKUP(Y62,WorldBank!$AM$6:$AQ$221,5,FALSE)</f>
        <v>#N/A</v>
      </c>
      <c r="AD62" s="28">
        <f t="shared" si="1"/>
        <v>755</v>
      </c>
      <c r="AE62" s="28">
        <f t="shared" si="2"/>
        <v>955</v>
      </c>
      <c r="AF62" s="97" t="e">
        <f t="shared" si="11"/>
        <v>#N/A</v>
      </c>
      <c r="AG62" s="98" t="e">
        <f t="shared" si="11"/>
        <v>#N/A</v>
      </c>
      <c r="AH62" s="90" t="e">
        <f t="shared" si="25"/>
        <v>#N/A</v>
      </c>
      <c r="AI62" s="100" t="e">
        <f t="shared" si="12"/>
        <v>#N/A</v>
      </c>
      <c r="AJ62" s="37" t="e">
        <f>VLOOKUP(Y62,WorldBank!$AM$6:$AR$221,6,FALSE)</f>
        <v>#N/A</v>
      </c>
      <c r="AK62" s="102" t="str">
        <f t="shared" si="13"/>
        <v/>
      </c>
      <c r="AM62" s="22" t="e">
        <f>VLOOKUP(Y62,CDIACvsWB!$E$4:$F$140,2,FALSE)</f>
        <v>#N/A</v>
      </c>
      <c r="AN62" s="28">
        <f t="shared" si="3"/>
        <v>0</v>
      </c>
      <c r="AO62" s="51">
        <f t="shared" si="14"/>
        <v>0</v>
      </c>
      <c r="AP62" s="45">
        <f t="shared" si="15"/>
        <v>0</v>
      </c>
      <c r="AR62" s="130" t="e">
        <f>VLOOKUP(Y62,WorldBank!$AM$7:$AZ$221,14,FALSE)/( 1000* 3.667 )</f>
        <v>#N/A</v>
      </c>
      <c r="AT62" s="130">
        <f t="shared" si="16"/>
        <v>955</v>
      </c>
      <c r="AV62" s="115">
        <f t="shared" si="17"/>
        <v>0</v>
      </c>
      <c r="AW62" s="22" t="str">
        <f t="shared" si="18"/>
        <v>National Total (w. Bunkers)  - DeCarb Forecast</v>
      </c>
      <c r="AX62" s="28" t="str">
        <f t="shared" si="19"/>
        <v/>
      </c>
      <c r="AY62" s="28" t="str">
        <f t="shared" si="20"/>
        <v/>
      </c>
      <c r="AZ62" s="23" t="str">
        <f t="shared" si="21"/>
        <v/>
      </c>
      <c r="BA62" s="125">
        <f t="shared" si="22"/>
        <v>0</v>
      </c>
      <c r="BC62" s="114">
        <f t="shared" si="23"/>
        <v>0</v>
      </c>
      <c r="BD62" s="115">
        <f t="shared" si="24"/>
        <v>0</v>
      </c>
      <c r="BE62" s="54">
        <f t="shared" si="4"/>
        <v>0</v>
      </c>
    </row>
    <row r="63" spans="2:57" x14ac:dyDescent="0.25">
      <c r="B63" t="s">
        <v>261</v>
      </c>
      <c r="C63">
        <v>480482</v>
      </c>
      <c r="D63">
        <v>491712.51423143555</v>
      </c>
      <c r="E63">
        <v>514045.04551051947</v>
      </c>
      <c r="G63">
        <f t="shared" si="5"/>
        <v>1.0233734338256908</v>
      </c>
      <c r="H63">
        <f t="shared" si="6"/>
        <v>1.045417862333625</v>
      </c>
      <c r="I63">
        <f t="shared" si="7"/>
        <v>1.0343369216841654</v>
      </c>
      <c r="K63">
        <f t="shared" si="8"/>
        <v>1.0343760726144937</v>
      </c>
      <c r="L63">
        <f t="shared" si="9"/>
        <v>1.0343956480796579</v>
      </c>
      <c r="Q63" t="s">
        <v>348</v>
      </c>
      <c r="R63" s="22">
        <v>1766</v>
      </c>
      <c r="S63" s="28">
        <v>95</v>
      </c>
      <c r="T63" s="45">
        <f t="shared" si="10"/>
        <v>1861</v>
      </c>
      <c r="U63" s="22">
        <v>1704</v>
      </c>
      <c r="V63" s="28">
        <v>92</v>
      </c>
      <c r="W63" s="45">
        <f t="shared" si="0"/>
        <v>1796</v>
      </c>
      <c r="Y63" s="22" t="s">
        <v>53</v>
      </c>
      <c r="Z63" s="28" t="s">
        <v>342</v>
      </c>
      <c r="AA63" s="28"/>
      <c r="AB63" s="50">
        <f>VLOOKUP(Y63,WorldBank!$AM$6:$AQ$221,4,FALSE)</f>
        <v>213340590565</v>
      </c>
      <c r="AC63" s="51">
        <f>VLOOKUP(Y63,WorldBank!$AM$6:$AQ$221,5,FALSE)</f>
        <v>226977902262</v>
      </c>
      <c r="AD63" s="28">
        <f t="shared" si="1"/>
        <v>13224</v>
      </c>
      <c r="AE63" s="28">
        <f t="shared" si="2"/>
        <v>13898</v>
      </c>
      <c r="AF63" s="97">
        <f t="shared" si="11"/>
        <v>6.1985391364007444E-8</v>
      </c>
      <c r="AG63" s="98">
        <f t="shared" si="11"/>
        <v>6.1230630213321709E-8</v>
      </c>
      <c r="AH63" s="90">
        <f t="shared" si="25"/>
        <v>0.98782356400311455</v>
      </c>
      <c r="AI63" s="100">
        <f t="shared" si="12"/>
        <v>6.0485059363480238E-8</v>
      </c>
      <c r="AJ63" s="37">
        <f>VLOOKUP(Y63,WorldBank!$AM$6:$AR$221,6,FALSE)</f>
        <v>233022597332</v>
      </c>
      <c r="AK63" s="102">
        <f t="shared" si="13"/>
        <v>14094.385632658372</v>
      </c>
      <c r="AM63" s="22" t="str">
        <f>VLOOKUP(Y63,CDIACvsWB!$E$4:$F$140,2,FALSE)</f>
        <v>Denmark</v>
      </c>
      <c r="AN63" s="28">
        <f t="shared" si="3"/>
        <v>11292.794013430199</v>
      </c>
      <c r="AO63" s="51">
        <f t="shared" si="14"/>
        <v>1271</v>
      </c>
      <c r="AP63" s="45">
        <f t="shared" si="15"/>
        <v>12563.794013430199</v>
      </c>
      <c r="AR63" s="130">
        <f>VLOOKUP(Y63,WorldBank!$AM$7:$AZ$221,14,FALSE)/( 1000* 3.667 )</f>
        <v>12471.118117128734</v>
      </c>
      <c r="AT63" s="130">
        <f t="shared" si="16"/>
        <v>13898</v>
      </c>
      <c r="AV63" s="115" t="str">
        <f t="shared" si="17"/>
        <v>Denmark</v>
      </c>
      <c r="AW63" s="22" t="str">
        <f t="shared" si="18"/>
        <v>2011  Raw + 2010 Bunkers</v>
      </c>
      <c r="AX63" s="28">
        <f t="shared" si="19"/>
        <v>12563.794013430199</v>
      </c>
      <c r="AY63" s="28" t="str">
        <f t="shared" si="20"/>
        <v/>
      </c>
      <c r="AZ63" s="23" t="str">
        <f t="shared" si="21"/>
        <v/>
      </c>
      <c r="BA63" s="125">
        <f t="shared" si="22"/>
        <v>12563.794013430199</v>
      </c>
      <c r="BC63" s="114">
        <f t="shared" si="23"/>
        <v>1.3886306476764566E-3</v>
      </c>
      <c r="BD63" s="115" t="str">
        <f t="shared" si="24"/>
        <v>Denmark</v>
      </c>
      <c r="BE63" s="54">
        <f t="shared" si="4"/>
        <v>13136.358137540155</v>
      </c>
    </row>
    <row r="64" spans="2:57" x14ac:dyDescent="0.25">
      <c r="G64" t="e">
        <f t="shared" si="5"/>
        <v>#DIV/0!</v>
      </c>
      <c r="H64" t="e">
        <f t="shared" si="6"/>
        <v>#DIV/0!</v>
      </c>
      <c r="I64" t="e">
        <f t="shared" si="7"/>
        <v>#DIV/0!</v>
      </c>
      <c r="K64" t="e">
        <f t="shared" si="8"/>
        <v>#DIV/0!</v>
      </c>
      <c r="L64" t="e">
        <f t="shared" si="9"/>
        <v>#DIV/0!</v>
      </c>
      <c r="Q64" t="s">
        <v>349</v>
      </c>
      <c r="R64" s="22">
        <v>1260</v>
      </c>
      <c r="S64" s="28">
        <v>30</v>
      </c>
      <c r="T64" s="45">
        <f t="shared" si="10"/>
        <v>1290</v>
      </c>
      <c r="U64" s="22">
        <v>1276</v>
      </c>
      <c r="V64" s="28">
        <v>30</v>
      </c>
      <c r="W64" s="45">
        <f t="shared" si="0"/>
        <v>1306</v>
      </c>
      <c r="Y64" s="22" t="s">
        <v>54</v>
      </c>
      <c r="Z64" s="28" t="s">
        <v>343</v>
      </c>
      <c r="AA64" s="28"/>
      <c r="AB64" s="50">
        <f>VLOOKUP(Y64,WorldBank!$AM$6:$AQ$221,4,FALSE)</f>
        <v>2062059285</v>
      </c>
      <c r="AC64" s="51">
        <f>VLOOKUP(Y64,WorldBank!$AM$6:$AQ$221,5,FALSE)</f>
        <v>2180170104</v>
      </c>
      <c r="AD64" s="28">
        <f t="shared" si="1"/>
        <v>317</v>
      </c>
      <c r="AE64" s="28">
        <f t="shared" si="2"/>
        <v>319</v>
      </c>
      <c r="AF64" s="97">
        <f t="shared" si="11"/>
        <v>1.5372981868462623E-7</v>
      </c>
      <c r="AG64" s="98">
        <f t="shared" si="11"/>
        <v>1.463188580628294E-7</v>
      </c>
      <c r="AH64" s="90">
        <f t="shared" si="25"/>
        <v>0.95179230233140211</v>
      </c>
      <c r="AI64" s="100">
        <f t="shared" si="12"/>
        <v>1.3926516279012202E-7</v>
      </c>
      <c r="AJ64" s="37">
        <f>VLOOKUP(Y64,WorldBank!$AM$6:$AR$221,6,FALSE)</f>
        <v>2342669482</v>
      </c>
      <c r="AK64" s="102">
        <f t="shared" si="13"/>
        <v>326.25224677418083</v>
      </c>
      <c r="AM64" s="22" t="e">
        <f>VLOOKUP(Y64,CDIACvsWB!$E$4:$F$140,2,FALSE)</f>
        <v>#N/A</v>
      </c>
      <c r="AN64" s="28">
        <f t="shared" si="3"/>
        <v>0</v>
      </c>
      <c r="AO64" s="51">
        <f t="shared" si="14"/>
        <v>0</v>
      </c>
      <c r="AP64" s="45">
        <f t="shared" si="15"/>
        <v>0</v>
      </c>
      <c r="AR64" s="130">
        <f>VLOOKUP(Y64,WorldBank!$AM$7:$AZ$221,14,FALSE)/( 1000* 3.667 )</f>
        <v>140.74755371697785</v>
      </c>
      <c r="AT64" s="130">
        <f t="shared" si="16"/>
        <v>319</v>
      </c>
      <c r="AV64" s="115" t="str">
        <f t="shared" si="17"/>
        <v>Djibouti</v>
      </c>
      <c r="AW64" s="22" t="str">
        <f t="shared" si="18"/>
        <v>National Total (w. Bunkers)  - DeCarb Forecast</v>
      </c>
      <c r="AX64" s="28">
        <f t="shared" si="19"/>
        <v>326.25224677418083</v>
      </c>
      <c r="AY64" s="28" t="str">
        <f t="shared" si="20"/>
        <v/>
      </c>
      <c r="AZ64" s="23" t="str">
        <f t="shared" si="21"/>
        <v/>
      </c>
      <c r="BA64" s="125">
        <f t="shared" si="22"/>
        <v>326.25224677418083</v>
      </c>
      <c r="BC64" s="114">
        <f t="shared" si="23"/>
        <v>3.6059479187548272E-5</v>
      </c>
      <c r="BD64" s="115" t="str">
        <f t="shared" si="24"/>
        <v>Djibouti</v>
      </c>
      <c r="BE64" s="54">
        <f t="shared" si="4"/>
        <v>341.12039342745146</v>
      </c>
    </row>
    <row r="65" spans="2:57" x14ac:dyDescent="0.25">
      <c r="B65" t="s">
        <v>3</v>
      </c>
      <c r="C65">
        <v>33672</v>
      </c>
      <c r="D65">
        <v>34958.067375193707</v>
      </c>
      <c r="E65">
        <v>37669.831280628729</v>
      </c>
      <c r="G65">
        <f t="shared" si="5"/>
        <v>1.0381939705153749</v>
      </c>
      <c r="H65">
        <f t="shared" si="6"/>
        <v>1.0775719056871917</v>
      </c>
      <c r="I65">
        <f t="shared" si="7"/>
        <v>1.0576996999532546</v>
      </c>
      <c r="K65">
        <f t="shared" si="8"/>
        <v>1.057821858718607</v>
      </c>
      <c r="L65">
        <f t="shared" si="9"/>
        <v>1.0578829381012833</v>
      </c>
      <c r="Q65" t="s">
        <v>350</v>
      </c>
      <c r="R65" s="22">
        <v>140</v>
      </c>
      <c r="S65" s="28">
        <v>1</v>
      </c>
      <c r="T65" s="45">
        <f t="shared" si="10"/>
        <v>141</v>
      </c>
      <c r="U65" s="22">
        <v>140</v>
      </c>
      <c r="V65" s="28">
        <v>1</v>
      </c>
      <c r="W65" s="45">
        <f t="shared" si="0"/>
        <v>141</v>
      </c>
      <c r="Y65" s="22" t="s">
        <v>55</v>
      </c>
      <c r="Z65" s="28" t="s">
        <v>344</v>
      </c>
      <c r="AA65" s="28"/>
      <c r="AB65" s="50">
        <f>VLOOKUP(Y65,WorldBank!$AM$6:$AQ$221,4,FALSE)</f>
        <v>680993632</v>
      </c>
      <c r="AC65" s="51">
        <f>VLOOKUP(Y65,WorldBank!$AM$6:$AQ$221,5,FALSE)</f>
        <v>697507767</v>
      </c>
      <c r="AD65" s="28">
        <f t="shared" si="1"/>
        <v>35</v>
      </c>
      <c r="AE65" s="28">
        <f t="shared" si="2"/>
        <v>37</v>
      </c>
      <c r="AF65" s="97">
        <f t="shared" si="11"/>
        <v>5.1395487939012034E-8</v>
      </c>
      <c r="AG65" s="98">
        <f t="shared" si="11"/>
        <v>5.3046004289153674E-8</v>
      </c>
      <c r="AH65" s="90">
        <f t="shared" si="25"/>
        <v>1.0321140321130955</v>
      </c>
      <c r="AI65" s="100">
        <f t="shared" si="12"/>
        <v>5.4749525374366958E-8</v>
      </c>
      <c r="AJ65" s="37">
        <f>VLOOKUP(Y65,WorldBank!$AM$6:$AR$221,6,FALSE)</f>
        <v>713010386</v>
      </c>
      <c r="AK65" s="102">
        <f t="shared" si="13"/>
        <v>39.036980220494179</v>
      </c>
      <c r="AM65" s="22" t="e">
        <f>VLOOKUP(Y65,CDIACvsWB!$E$4:$F$140,2,FALSE)</f>
        <v>#N/A</v>
      </c>
      <c r="AN65" s="28">
        <f t="shared" si="3"/>
        <v>0</v>
      </c>
      <c r="AO65" s="51">
        <f t="shared" si="14"/>
        <v>0</v>
      </c>
      <c r="AP65" s="45">
        <f t="shared" si="15"/>
        <v>0</v>
      </c>
      <c r="AR65" s="130">
        <f>VLOOKUP(Y65,WorldBank!$AM$7:$AZ$221,14,FALSE)/( 1000* 3.667 )</f>
        <v>38.939290538692035</v>
      </c>
      <c r="AT65" s="130">
        <f t="shared" si="16"/>
        <v>37</v>
      </c>
      <c r="AV65" s="115" t="str">
        <f t="shared" si="17"/>
        <v>Dominica</v>
      </c>
      <c r="AW65" s="22" t="str">
        <f t="shared" si="18"/>
        <v>National Total (w. Bunkers)  - DeCarb Forecast</v>
      </c>
      <c r="AX65" s="28">
        <f t="shared" si="19"/>
        <v>39.036980220494179</v>
      </c>
      <c r="AY65" s="28" t="str">
        <f t="shared" si="20"/>
        <v/>
      </c>
      <c r="AZ65" s="23" t="str">
        <f t="shared" si="21"/>
        <v/>
      </c>
      <c r="BA65" s="125">
        <f t="shared" si="22"/>
        <v>39.036980220494179</v>
      </c>
      <c r="BC65" s="114">
        <f t="shared" si="23"/>
        <v>4.3146160362842392E-6</v>
      </c>
      <c r="BD65" s="115" t="str">
        <f t="shared" si="24"/>
        <v>Dominica</v>
      </c>
      <c r="BE65" s="54">
        <f t="shared" si="4"/>
        <v>40.815994932447623</v>
      </c>
    </row>
    <row r="66" spans="2:57" x14ac:dyDescent="0.25">
      <c r="B66" t="s">
        <v>262</v>
      </c>
      <c r="C66">
        <v>55842</v>
      </c>
      <c r="D66">
        <v>55986.091960984195</v>
      </c>
      <c r="E66">
        <v>58649.554507574256</v>
      </c>
      <c r="G66">
        <f t="shared" si="5"/>
        <v>1.0025803510079188</v>
      </c>
      <c r="H66">
        <f t="shared" si="6"/>
        <v>1.0475736464771677</v>
      </c>
      <c r="I66">
        <f t="shared" si="7"/>
        <v>1.0248301099166262</v>
      </c>
      <c r="K66">
        <f t="shared" si="8"/>
        <v>1.0249947024672375</v>
      </c>
      <c r="L66">
        <f t="shared" si="9"/>
        <v>1.0250769987425432</v>
      </c>
      <c r="Q66" t="s">
        <v>351</v>
      </c>
      <c r="R66" s="22">
        <v>4021</v>
      </c>
      <c r="S66" s="28">
        <v>224</v>
      </c>
      <c r="T66" s="45">
        <f t="shared" si="10"/>
        <v>4245</v>
      </c>
      <c r="U66" s="22">
        <v>5001</v>
      </c>
      <c r="V66" s="28">
        <v>224</v>
      </c>
      <c r="W66" s="45">
        <f t="shared" si="0"/>
        <v>5225</v>
      </c>
      <c r="Y66" s="22" t="s">
        <v>56</v>
      </c>
      <c r="Z66" s="28" t="s">
        <v>345</v>
      </c>
      <c r="AA66" s="28"/>
      <c r="AB66" s="50">
        <f>VLOOKUP(Y66,WorldBank!$AM$6:$AQ$221,4,FALSE)</f>
        <v>93791790585</v>
      </c>
      <c r="AC66" s="51">
        <f>VLOOKUP(Y66,WorldBank!$AM$6:$AQ$221,5,FALSE)</f>
        <v>102281514167</v>
      </c>
      <c r="AD66" s="28">
        <f t="shared" si="1"/>
        <v>5622</v>
      </c>
      <c r="AE66" s="28">
        <f t="shared" si="2"/>
        <v>5797</v>
      </c>
      <c r="AF66" s="97">
        <f t="shared" si="11"/>
        <v>5.9941280200904056E-8</v>
      </c>
      <c r="AG66" s="98">
        <f t="shared" si="11"/>
        <v>5.6676908307545741E-8</v>
      </c>
      <c r="AH66" s="90">
        <f t="shared" si="25"/>
        <v>0.94554050426655589</v>
      </c>
      <c r="AI66" s="100">
        <f t="shared" si="12"/>
        <v>5.3590312461386151E-8</v>
      </c>
      <c r="AJ66" s="37">
        <f>VLOOKUP(Y66,WorldBank!$AM$6:$AR$221,6,FALSE)</f>
        <v>108964907324</v>
      </c>
      <c r="AK66" s="102">
        <f t="shared" si="13"/>
        <v>5839.4634308191444</v>
      </c>
      <c r="AM66" s="22" t="e">
        <f>VLOOKUP(Y66,CDIACvsWB!$E$4:$F$140,2,FALSE)</f>
        <v>#N/A</v>
      </c>
      <c r="AN66" s="28">
        <f t="shared" si="3"/>
        <v>0</v>
      </c>
      <c r="AO66" s="51">
        <f t="shared" si="14"/>
        <v>0</v>
      </c>
      <c r="AP66" s="45">
        <f t="shared" si="15"/>
        <v>0</v>
      </c>
      <c r="AR66" s="130">
        <f>VLOOKUP(Y66,WorldBank!$AM$7:$AZ$221,14,FALSE)/( 1000* 3.667 )</f>
        <v>5679.0923743742451</v>
      </c>
      <c r="AT66" s="130">
        <f t="shared" si="16"/>
        <v>5797</v>
      </c>
      <c r="AV66" s="115" t="str">
        <f t="shared" si="17"/>
        <v>Dominican Republic</v>
      </c>
      <c r="AW66" s="22" t="str">
        <f t="shared" si="18"/>
        <v>National Total (w. Bunkers)  - DeCarb Forecast</v>
      </c>
      <c r="AX66" s="28">
        <f t="shared" si="19"/>
        <v>5839.4634308191444</v>
      </c>
      <c r="AY66" s="28" t="str">
        <f t="shared" si="20"/>
        <v/>
      </c>
      <c r="AZ66" s="23" t="str">
        <f t="shared" si="21"/>
        <v/>
      </c>
      <c r="BA66" s="125">
        <f t="shared" si="22"/>
        <v>5839.4634308191444</v>
      </c>
      <c r="BC66" s="114">
        <f t="shared" si="23"/>
        <v>6.454147431383644E-4</v>
      </c>
      <c r="BD66" s="115" t="str">
        <f t="shared" si="24"/>
        <v>Dominican Republic</v>
      </c>
      <c r="BE66" s="54">
        <f t="shared" si="4"/>
        <v>6105.5826668528662</v>
      </c>
    </row>
    <row r="67" spans="2:57" x14ac:dyDescent="0.25">
      <c r="B67" t="s">
        <v>175</v>
      </c>
      <c r="C67">
        <v>125477</v>
      </c>
      <c r="D67">
        <v>124509.34880268203</v>
      </c>
      <c r="E67">
        <v>125741.87230816028</v>
      </c>
      <c r="G67">
        <f t="shared" si="5"/>
        <v>0.99228821857935734</v>
      </c>
      <c r="H67">
        <f t="shared" si="6"/>
        <v>1.0098990438656259</v>
      </c>
      <c r="I67">
        <f t="shared" si="7"/>
        <v>1.001054905178741</v>
      </c>
      <c r="K67">
        <f t="shared" si="8"/>
        <v>1.0010807225412413</v>
      </c>
      <c r="L67">
        <f t="shared" si="9"/>
        <v>1.0010936312224916</v>
      </c>
      <c r="Q67" t="s">
        <v>352</v>
      </c>
      <c r="R67" s="22">
        <v>1816</v>
      </c>
      <c r="S67" s="28">
        <v>212</v>
      </c>
      <c r="T67" s="45">
        <f t="shared" si="10"/>
        <v>2028</v>
      </c>
      <c r="U67" s="22">
        <v>1771</v>
      </c>
      <c r="V67" s="28">
        <v>274</v>
      </c>
      <c r="W67" s="45">
        <f t="shared" si="0"/>
        <v>2045</v>
      </c>
      <c r="Y67" s="22" t="s">
        <v>57</v>
      </c>
      <c r="Z67" s="28" t="s">
        <v>346</v>
      </c>
      <c r="AA67" s="28"/>
      <c r="AB67" s="50">
        <f>VLOOKUP(Y67,WorldBank!$AM$6:$AQ$221,4,FALSE)</f>
        <v>127347939120</v>
      </c>
      <c r="AC67" s="51">
        <f>VLOOKUP(Y67,WorldBank!$AM$6:$AQ$221,5,FALSE)</f>
        <v>132699482912</v>
      </c>
      <c r="AD67" s="28">
        <f t="shared" si="1"/>
        <v>9686</v>
      </c>
      <c r="AE67" s="28">
        <f t="shared" si="2"/>
        <v>10047</v>
      </c>
      <c r="AF67" s="97">
        <f t="shared" si="11"/>
        <v>7.605933843085501E-8</v>
      </c>
      <c r="AG67" s="98">
        <f t="shared" si="11"/>
        <v>7.5712427656275751E-8</v>
      </c>
      <c r="AH67" s="90">
        <f t="shared" si="25"/>
        <v>0.99543894567404589</v>
      </c>
      <c r="AI67" s="100">
        <f t="shared" si="12"/>
        <v>7.5367099160585606E-8</v>
      </c>
      <c r="AJ67" s="37">
        <f>VLOOKUP(Y67,WorldBank!$AM$6:$AR$221,6,FALSE)</f>
        <v>145893576689</v>
      </c>
      <c r="AK67" s="102">
        <f t="shared" si="13"/>
        <v>10995.575661212364</v>
      </c>
      <c r="AM67" s="22" t="str">
        <f>VLOOKUP(Y67,CDIACvsWB!$E$4:$F$140,2,FALSE)</f>
        <v>Ecuador</v>
      </c>
      <c r="AN67" s="28">
        <f t="shared" si="3"/>
        <v>9121.7962646304895</v>
      </c>
      <c r="AO67" s="51">
        <f t="shared" si="14"/>
        <v>1147</v>
      </c>
      <c r="AP67" s="45">
        <f t="shared" si="15"/>
        <v>10268.79626463049</v>
      </c>
      <c r="AR67" s="130">
        <f>VLOOKUP(Y67,WorldBank!$AM$7:$AZ$221,14,FALSE)/( 1000* 3.667 )</f>
        <v>10112.72631879385</v>
      </c>
      <c r="AT67" s="130">
        <f t="shared" si="16"/>
        <v>10047</v>
      </c>
      <c r="AV67" s="115" t="str">
        <f t="shared" si="17"/>
        <v>Ecuador</v>
      </c>
      <c r="AW67" s="22" t="str">
        <f t="shared" si="18"/>
        <v>2011  Raw + 2010 Bunkers</v>
      </c>
      <c r="AX67" s="28">
        <f t="shared" si="19"/>
        <v>10268.79626463049</v>
      </c>
      <c r="AY67" s="28" t="str">
        <f t="shared" si="20"/>
        <v/>
      </c>
      <c r="AZ67" s="23" t="str">
        <f t="shared" si="21"/>
        <v/>
      </c>
      <c r="BA67" s="125">
        <f t="shared" si="22"/>
        <v>10268.79626463049</v>
      </c>
      <c r="BC67" s="114">
        <f t="shared" si="23"/>
        <v>1.1349728587215378E-3</v>
      </c>
      <c r="BD67" s="115" t="str">
        <f t="shared" si="24"/>
        <v>Ecuador</v>
      </c>
      <c r="BE67" s="54">
        <f t="shared" si="4"/>
        <v>10736.771490317631</v>
      </c>
    </row>
    <row r="68" spans="2:57" x14ac:dyDescent="0.25">
      <c r="B68" t="s">
        <v>263</v>
      </c>
      <c r="C68">
        <v>105504</v>
      </c>
      <c r="D68">
        <v>103885.61564774605</v>
      </c>
      <c r="E68">
        <v>108880.73748252774</v>
      </c>
      <c r="G68">
        <f t="shared" si="5"/>
        <v>0.98466044555415955</v>
      </c>
      <c r="H68">
        <f t="shared" si="6"/>
        <v>1.0480829015993811</v>
      </c>
      <c r="I68">
        <f t="shared" si="7"/>
        <v>1.0158768512307694</v>
      </c>
      <c r="K68">
        <f t="shared" si="8"/>
        <v>1.0162067327947699</v>
      </c>
      <c r="L68">
        <f t="shared" si="9"/>
        <v>1.0163716735767703</v>
      </c>
      <c r="Q68" t="s">
        <v>353</v>
      </c>
      <c r="R68" s="22">
        <v>182</v>
      </c>
      <c r="S68" s="28">
        <v>3</v>
      </c>
      <c r="T68" s="45">
        <f t="shared" si="10"/>
        <v>185</v>
      </c>
      <c r="U68" s="22">
        <v>194</v>
      </c>
      <c r="V68" s="28">
        <v>3</v>
      </c>
      <c r="W68" s="45">
        <f t="shared" si="0"/>
        <v>197</v>
      </c>
      <c r="Y68" s="22" t="s">
        <v>58</v>
      </c>
      <c r="Z68" s="28" t="s">
        <v>347</v>
      </c>
      <c r="AA68" s="28"/>
      <c r="AB68" s="50">
        <f>VLOOKUP(Y68,WorldBank!$AM$6:$AQ$221,4,FALSE)</f>
        <v>764218578942</v>
      </c>
      <c r="AC68" s="51">
        <f>VLOOKUP(Y68,WorldBank!$AM$6:$AQ$221,5,FALSE)</f>
        <v>813236543280</v>
      </c>
      <c r="AD68" s="28">
        <f t="shared" si="1"/>
        <v>55036</v>
      </c>
      <c r="AE68" s="28">
        <f t="shared" si="2"/>
        <v>56909</v>
      </c>
      <c r="AF68" s="97">
        <f t="shared" si="11"/>
        <v>7.2016045561458309E-8</v>
      </c>
      <c r="AG68" s="98">
        <f t="shared" si="11"/>
        <v>6.9978409689351657E-8</v>
      </c>
      <c r="AH68" s="90">
        <f t="shared" si="25"/>
        <v>0.97170580727918843</v>
      </c>
      <c r="AI68" s="100">
        <f t="shared" si="12"/>
        <v>6.7998427079305231E-8</v>
      </c>
      <c r="AJ68" s="37">
        <f>VLOOKUP(Y68,WorldBank!$AM$6:$AR$221,6,FALSE)</f>
        <v>843862521114</v>
      </c>
      <c r="AK68" s="102">
        <f t="shared" si="13"/>
        <v>57381.324106929002</v>
      </c>
      <c r="AM68" s="22" t="e">
        <f>VLOOKUP(Y68,CDIACvsWB!$E$4:$F$140,2,FALSE)</f>
        <v>#N/A</v>
      </c>
      <c r="AN68" s="28">
        <f t="shared" si="3"/>
        <v>0</v>
      </c>
      <c r="AO68" s="51">
        <f t="shared" si="14"/>
        <v>0</v>
      </c>
      <c r="AP68" s="45">
        <f t="shared" si="15"/>
        <v>0</v>
      </c>
      <c r="AR68" s="130">
        <f>VLOOKUP(Y68,WorldBank!$AM$7:$AZ$221,14,FALSE)/( 1000* 3.667 )</f>
        <v>54894.626024042889</v>
      </c>
      <c r="AT68" s="130">
        <f t="shared" si="16"/>
        <v>56909</v>
      </c>
      <c r="AV68" s="115" t="str">
        <f t="shared" si="17"/>
        <v>Egypt, Arab Rep.</v>
      </c>
      <c r="AW68" s="22" t="str">
        <f t="shared" si="18"/>
        <v>National Total (w. Bunkers)  - DeCarb Forecast</v>
      </c>
      <c r="AX68" s="28">
        <f t="shared" si="19"/>
        <v>57381.324106929002</v>
      </c>
      <c r="AY68" s="28" t="str">
        <f t="shared" si="20"/>
        <v/>
      </c>
      <c r="AZ68" s="23" t="str">
        <f t="shared" si="21"/>
        <v/>
      </c>
      <c r="BA68" s="125">
        <f t="shared" si="22"/>
        <v>57381.324106929002</v>
      </c>
      <c r="BC68" s="114">
        <f t="shared" si="23"/>
        <v>6.3421499249320034E-3</v>
      </c>
      <c r="BD68" s="115" t="str">
        <f t="shared" si="24"/>
        <v>Egypt, Arab Rep.</v>
      </c>
      <c r="BE68" s="54">
        <f t="shared" si="4"/>
        <v>59996.33733799863</v>
      </c>
    </row>
    <row r="69" spans="2:57" x14ac:dyDescent="0.25">
      <c r="B69" t="s">
        <v>264</v>
      </c>
      <c r="C69">
        <v>320495</v>
      </c>
      <c r="D69">
        <v>319339.12378660601</v>
      </c>
      <c r="E69">
        <v>330941.99557889096</v>
      </c>
      <c r="G69">
        <f t="shared" si="5"/>
        <v>0.99639346569090315</v>
      </c>
      <c r="H69">
        <f t="shared" si="6"/>
        <v>1.0363340127407576</v>
      </c>
      <c r="I69">
        <f t="shared" si="7"/>
        <v>1.016167524854108</v>
      </c>
      <c r="K69">
        <f t="shared" si="8"/>
        <v>1.0162983344285896</v>
      </c>
      <c r="L69">
        <f t="shared" si="9"/>
        <v>1.0163637392158305</v>
      </c>
      <c r="Q69" t="s">
        <v>354</v>
      </c>
      <c r="R69" s="22">
        <v>16</v>
      </c>
      <c r="S69" s="28">
        <v>0</v>
      </c>
      <c r="T69" s="45">
        <f t="shared" si="10"/>
        <v>16</v>
      </c>
      <c r="U69" s="22">
        <v>16</v>
      </c>
      <c r="V69" s="28">
        <v>0</v>
      </c>
      <c r="W69" s="45">
        <f t="shared" ref="W69:W132" si="26">SUM(U69:V69)</f>
        <v>16</v>
      </c>
      <c r="Y69" s="22" t="s">
        <v>59</v>
      </c>
      <c r="Z69" s="28" t="s">
        <v>348</v>
      </c>
      <c r="AA69" s="28"/>
      <c r="AB69" s="50">
        <f>VLOOKUP(Y69,WorldBank!$AM$6:$AQ$221,4,FALSE)</f>
        <v>43018498188</v>
      </c>
      <c r="AC69" s="51">
        <f>VLOOKUP(Y69,WorldBank!$AM$6:$AQ$221,5,FALSE)</f>
        <v>44136748110</v>
      </c>
      <c r="AD69" s="28">
        <f t="shared" si="1"/>
        <v>1861</v>
      </c>
      <c r="AE69" s="28">
        <f t="shared" si="2"/>
        <v>1796</v>
      </c>
      <c r="AF69" s="97">
        <f t="shared" si="11"/>
        <v>4.3260459532246654E-8</v>
      </c>
      <c r="AG69" s="98">
        <f t="shared" si="11"/>
        <v>4.0691715563727336E-8</v>
      </c>
      <c r="AH69" s="90">
        <f t="shared" si="25"/>
        <v>0.94062143591876179</v>
      </c>
      <c r="AI69" s="100">
        <f t="shared" si="12"/>
        <v>3.8275499923551032E-8</v>
      </c>
      <c r="AJ69" s="37">
        <f>VLOOKUP(Y69,WorldBank!$AM$6:$AR$221,6,FALSE)</f>
        <v>45995891184</v>
      </c>
      <c r="AK69" s="102">
        <f t="shared" si="13"/>
        <v>1760.5157294968535</v>
      </c>
      <c r="AM69" s="22" t="e">
        <f>VLOOKUP(Y69,CDIACvsWB!$E$4:$F$140,2,FALSE)</f>
        <v>#N/A</v>
      </c>
      <c r="AN69" s="28">
        <f t="shared" si="3"/>
        <v>0</v>
      </c>
      <c r="AO69" s="51">
        <f t="shared" si="14"/>
        <v>0</v>
      </c>
      <c r="AP69" s="45">
        <f t="shared" si="15"/>
        <v>0</v>
      </c>
      <c r="AR69" s="130">
        <f>VLOOKUP(Y69,WorldBank!$AM$7:$AZ$221,14,FALSE)/( 1000* 3.667 )</f>
        <v>1732.0408924418111</v>
      </c>
      <c r="AT69" s="130">
        <f t="shared" si="16"/>
        <v>1796</v>
      </c>
      <c r="AV69" s="115" t="str">
        <f t="shared" si="17"/>
        <v>El Salvador</v>
      </c>
      <c r="AW69" s="22" t="str">
        <f t="shared" si="18"/>
        <v>National Total (w. Bunkers)  - DeCarb Forecast</v>
      </c>
      <c r="AX69" s="28">
        <f t="shared" si="19"/>
        <v>1760.5157294968535</v>
      </c>
      <c r="AY69" s="28" t="str">
        <f t="shared" si="20"/>
        <v/>
      </c>
      <c r="AZ69" s="23" t="str">
        <f t="shared" si="21"/>
        <v/>
      </c>
      <c r="BA69" s="125">
        <f t="shared" si="22"/>
        <v>1760.5157294968535</v>
      </c>
      <c r="BC69" s="114">
        <f t="shared" si="23"/>
        <v>1.9458342719424649E-4</v>
      </c>
      <c r="BD69" s="115" t="str">
        <f t="shared" si="24"/>
        <v>El Salvador</v>
      </c>
      <c r="BE69" s="54">
        <f t="shared" si="4"/>
        <v>1840.7469196583322</v>
      </c>
    </row>
    <row r="70" spans="2:57" x14ac:dyDescent="0.25">
      <c r="G70" t="e">
        <f t="shared" si="5"/>
        <v>#DIV/0!</v>
      </c>
      <c r="H70" t="e">
        <f t="shared" si="6"/>
        <v>#DIV/0!</v>
      </c>
      <c r="I70" t="e">
        <f t="shared" si="7"/>
        <v>#DIV/0!</v>
      </c>
      <c r="K70" t="e">
        <f t="shared" si="8"/>
        <v>#DIV/0!</v>
      </c>
      <c r="L70" t="e">
        <f t="shared" si="9"/>
        <v>#DIV/0!</v>
      </c>
      <c r="Q70" t="s">
        <v>355</v>
      </c>
      <c r="R70" s="22">
        <v>27</v>
      </c>
      <c r="S70" s="28">
        <v>1</v>
      </c>
      <c r="T70" s="45">
        <f t="shared" si="10"/>
        <v>28</v>
      </c>
      <c r="U70" s="22">
        <v>28</v>
      </c>
      <c r="V70" s="28">
        <v>1</v>
      </c>
      <c r="W70" s="45">
        <f t="shared" si="26"/>
        <v>29</v>
      </c>
      <c r="Y70" s="22" t="s">
        <v>60</v>
      </c>
      <c r="Z70" s="28" t="s">
        <v>349</v>
      </c>
      <c r="AA70" s="28"/>
      <c r="AB70" s="50">
        <f>VLOOKUP(Y70,WorldBank!$AM$6:$AQ$221,4,FALSE)</f>
        <v>23539524078</v>
      </c>
      <c r="AC70" s="51">
        <f>VLOOKUP(Y70,WorldBank!$AM$6:$AQ$221,5,FALSE)</f>
        <v>23514432759</v>
      </c>
      <c r="AD70" s="28">
        <f t="shared" ref="AD70:AD133" si="27">VLOOKUP(Z70,$Q$5:$W$221,4,FALSE)</f>
        <v>1290</v>
      </c>
      <c r="AE70" s="28">
        <f t="shared" ref="AE70:AE133" si="28">VLOOKUP(Z70,$Q$5:$W$221,7,FALSE)</f>
        <v>1306</v>
      </c>
      <c r="AF70" s="97">
        <f t="shared" si="11"/>
        <v>5.4801447800112148E-8</v>
      </c>
      <c r="AG70" s="98">
        <f t="shared" si="11"/>
        <v>5.5540357421555782E-8</v>
      </c>
      <c r="AH70" s="90">
        <f t="shared" si="25"/>
        <v>1.0134833959887117</v>
      </c>
      <c r="AI70" s="100">
        <f t="shared" si="12"/>
        <v>5.62892300540252E-8</v>
      </c>
      <c r="AJ70" s="37">
        <f>VLOOKUP(Y70,WorldBank!$AM$6:$AR$221,6,FALSE)</f>
        <v>25174419360</v>
      </c>
      <c r="AK70" s="102">
        <f t="shared" si="13"/>
        <v>1417.0486828315459</v>
      </c>
      <c r="AM70" s="22" t="e">
        <f>VLOOKUP(Y70,CDIACvsWB!$E$4:$F$140,2,FALSE)</f>
        <v>#N/A</v>
      </c>
      <c r="AN70" s="28">
        <f t="shared" ref="AN70:AN133" si="29">IFERROR( VLOOKUP(AM70,$B$4:$D$90,3,FALSE), 0)</f>
        <v>0</v>
      </c>
      <c r="AO70" s="51">
        <f t="shared" si="14"/>
        <v>0</v>
      </c>
      <c r="AP70" s="45">
        <f t="shared" si="15"/>
        <v>0</v>
      </c>
      <c r="AR70" s="130">
        <f>VLOOKUP(Y70,WorldBank!$AM$7:$AZ$221,14,FALSE)/( 1000* 3.667 )</f>
        <v>1381.5025810735447</v>
      </c>
      <c r="AT70" s="130">
        <f t="shared" si="16"/>
        <v>1306</v>
      </c>
      <c r="AV70" s="115" t="str">
        <f t="shared" si="17"/>
        <v>Equatorial Guinea</v>
      </c>
      <c r="AW70" s="22" t="str">
        <f t="shared" si="18"/>
        <v>National Total (w. Bunkers)  - DeCarb Forecast</v>
      </c>
      <c r="AX70" s="28">
        <f t="shared" si="19"/>
        <v>1417.0486828315459</v>
      </c>
      <c r="AY70" s="28" t="str">
        <f t="shared" si="20"/>
        <v/>
      </c>
      <c r="AZ70" s="23" t="str">
        <f t="shared" si="21"/>
        <v/>
      </c>
      <c r="BA70" s="125">
        <f t="shared" si="22"/>
        <v>1417.0486828315459</v>
      </c>
      <c r="BC70" s="114">
        <f t="shared" si="23"/>
        <v>1.5662125852477241E-4</v>
      </c>
      <c r="BD70" s="115" t="str">
        <f t="shared" ref="BD70:BD133" si="30">Y70</f>
        <v>Equatorial Guinea</v>
      </c>
      <c r="BE70" s="54">
        <f t="shared" ref="BE70:BE133" si="31">IFERROR( BC70*$BA$252, "")</f>
        <v>1481.6272040202336</v>
      </c>
    </row>
    <row r="71" spans="2:57" x14ac:dyDescent="0.25">
      <c r="B71" t="s">
        <v>11</v>
      </c>
      <c r="C71">
        <v>101740</v>
      </c>
      <c r="D71">
        <v>103406.8</v>
      </c>
      <c r="E71">
        <v>101147.00533811742</v>
      </c>
      <c r="G71">
        <f t="shared" ref="G71:G90" si="32">D71/C71</f>
        <v>1.0163829368979753</v>
      </c>
      <c r="H71">
        <f t="shared" ref="H71:H90" si="33">E71/D71</f>
        <v>0.97814655649451887</v>
      </c>
      <c r="I71">
        <f t="shared" ref="I71:I90" si="34">(E71/C71)^0.5</f>
        <v>0.99708147601213637</v>
      </c>
      <c r="K71">
        <f t="shared" ref="K71:K90" si="35">AVERAGE(G71:I71)</f>
        <v>0.99720365646821019</v>
      </c>
      <c r="L71">
        <f t="shared" ref="L71:L90" si="36">AVERAGE(G71:H71)</f>
        <v>0.9972647466962471</v>
      </c>
      <c r="Q71" t="s">
        <v>356</v>
      </c>
      <c r="R71" s="22">
        <v>231</v>
      </c>
      <c r="S71" s="28">
        <v>148</v>
      </c>
      <c r="T71" s="45">
        <f t="shared" ref="T71:T134" si="37">SUM(R71:S71)</f>
        <v>379</v>
      </c>
      <c r="U71" s="22">
        <v>352</v>
      </c>
      <c r="V71" s="28">
        <v>208</v>
      </c>
      <c r="W71" s="45">
        <f t="shared" si="26"/>
        <v>560</v>
      </c>
      <c r="Y71" s="22" t="s">
        <v>61</v>
      </c>
      <c r="Z71" s="28" t="s">
        <v>350</v>
      </c>
      <c r="AA71" s="28"/>
      <c r="AB71" s="50">
        <f>VLOOKUP(Y71,WorldBank!$AM$6:$AQ$221,4,FALSE)</f>
        <v>5896920229</v>
      </c>
      <c r="AC71" s="51">
        <f>VLOOKUP(Y71,WorldBank!$AM$6:$AQ$221,5,FALSE)</f>
        <v>6097110858</v>
      </c>
      <c r="AD71" s="28">
        <f t="shared" si="27"/>
        <v>141</v>
      </c>
      <c r="AE71" s="28">
        <f t="shared" si="28"/>
        <v>141</v>
      </c>
      <c r="AF71" s="97">
        <f t="shared" ref="AF71:AG134" si="38">AD71/AB71</f>
        <v>2.3910786397717778E-8</v>
      </c>
      <c r="AG71" s="98">
        <f t="shared" si="38"/>
        <v>2.3125707123234334E-8</v>
      </c>
      <c r="AH71" s="90">
        <f t="shared" ref="AH71:AH134" si="39">AG71/AF71</f>
        <v>0.96716631308460943</v>
      </c>
      <c r="AI71" s="100">
        <f t="shared" ref="AI71:AI134" si="40">AH71*AG71</f>
        <v>2.2366404895853041E-8</v>
      </c>
      <c r="AJ71" s="37">
        <f>VLOOKUP(Y71,WorldBank!$AM$6:$AR$221,6,FALSE)</f>
        <v>6757518428</v>
      </c>
      <c r="AK71" s="102">
        <f t="shared" ref="AK71:AK134" si="41">IFERROR( AJ71*AI71, "")</f>
        <v>151.14139325183635</v>
      </c>
      <c r="AM71" s="22" t="e">
        <f>VLOOKUP(Y71,CDIACvsWB!$E$4:$F$140,2,FALSE)</f>
        <v>#N/A</v>
      </c>
      <c r="AN71" s="28">
        <f t="shared" si="29"/>
        <v>0</v>
      </c>
      <c r="AO71" s="51">
        <f t="shared" ref="AO71:AO134" si="42">IF(AN71=0,0,VLOOKUP(Z71,$Q$6:$V$221,6,FALSE))</f>
        <v>0</v>
      </c>
      <c r="AP71" s="45">
        <f t="shared" ref="AP71:AP134" si="43">SUM(AN71:AO71)</f>
        <v>0</v>
      </c>
      <c r="AR71" s="130">
        <f>VLOOKUP(Y71,WorldBank!$AM$7:$AZ$221,14,FALSE)/( 1000* 3.667 )</f>
        <v>173.3575174803716</v>
      </c>
      <c r="AT71" s="130">
        <f t="shared" ref="AT71:AT134" si="44">VLOOKUP(Z71,$Q$6:$W$221,7,FALSE)</f>
        <v>141</v>
      </c>
      <c r="AV71" s="115" t="str">
        <f t="shared" ref="AV71:AV134" si="45">Y71</f>
        <v>Eritrea</v>
      </c>
      <c r="AW71" s="22" t="str">
        <f t="shared" ref="AW71:AW134" si="46">IF(AN71=0,"National Total (w. Bunkers)  - DeCarb Forecast","2011  Raw + 2010 Bunkers")</f>
        <v>National Total (w. Bunkers)  - DeCarb Forecast</v>
      </c>
      <c r="AX71" s="28">
        <f t="shared" ref="AX71:AX134" si="47">IFERROR( IF(AP71=0,AK71,AP71), "")</f>
        <v>151.14139325183635</v>
      </c>
      <c r="AY71" s="28" t="str">
        <f t="shared" ref="AY71:AY134" si="48">IFERROR( IF(AX71="",AR71,""), "")</f>
        <v/>
      </c>
      <c r="AZ71" s="23" t="str">
        <f t="shared" ref="AZ71:AZ134" si="49">IFERROR( IF(AY71=""&amp;AX71="",AT71,""), 0)</f>
        <v/>
      </c>
      <c r="BA71" s="125">
        <f t="shared" ref="BA71:BA134" si="50">SUM(AX71:AZ71)</f>
        <v>151.14139325183635</v>
      </c>
      <c r="BC71" s="114">
        <f t="shared" ref="BC71:BC134" si="51">IFERROR( BA71/$BA$248, "")</f>
        <v>1.6705110779249211E-5</v>
      </c>
      <c r="BD71" s="115" t="str">
        <f t="shared" si="30"/>
        <v>Eritrea</v>
      </c>
      <c r="BE71" s="54">
        <f t="shared" si="31"/>
        <v>158.02929187159168</v>
      </c>
    </row>
    <row r="72" spans="2:57" x14ac:dyDescent="0.25">
      <c r="B72" t="s">
        <v>16</v>
      </c>
      <c r="C72">
        <v>15313</v>
      </c>
      <c r="D72">
        <v>16469.540439434986</v>
      </c>
      <c r="E72">
        <v>17707.259472079972</v>
      </c>
      <c r="G72">
        <f t="shared" si="32"/>
        <v>1.0755267053768032</v>
      </c>
      <c r="H72">
        <f t="shared" si="33"/>
        <v>1.0751520078654633</v>
      </c>
      <c r="I72">
        <f t="shared" si="34"/>
        <v>1.0753393403009102</v>
      </c>
      <c r="K72">
        <f t="shared" si="35"/>
        <v>1.0753393511810587</v>
      </c>
      <c r="L72">
        <f t="shared" si="36"/>
        <v>1.0753393566211331</v>
      </c>
      <c r="Q72" t="s">
        <v>357</v>
      </c>
      <c r="R72" s="22">
        <v>14499</v>
      </c>
      <c r="S72" s="28">
        <v>640</v>
      </c>
      <c r="T72" s="45">
        <f t="shared" si="37"/>
        <v>15139</v>
      </c>
      <c r="U72" s="22">
        <v>16865</v>
      </c>
      <c r="V72" s="28">
        <v>630</v>
      </c>
      <c r="W72" s="45">
        <f t="shared" si="26"/>
        <v>17495</v>
      </c>
      <c r="Y72" s="22" t="s">
        <v>62</v>
      </c>
      <c r="Z72" s="28" t="s">
        <v>351</v>
      </c>
      <c r="AA72" s="28"/>
      <c r="AB72" s="50">
        <f>VLOOKUP(Y72,WorldBank!$AM$6:$AQ$221,4,FALSE)</f>
        <v>26738342540</v>
      </c>
      <c r="AC72" s="51">
        <f>VLOOKUP(Y72,WorldBank!$AM$6:$AQ$221,5,FALSE)</f>
        <v>27432379425</v>
      </c>
      <c r="AD72" s="28">
        <f t="shared" si="27"/>
        <v>4245</v>
      </c>
      <c r="AE72" s="28">
        <f t="shared" si="28"/>
        <v>5225</v>
      </c>
      <c r="AF72" s="97">
        <f t="shared" si="38"/>
        <v>1.5876077560340807E-7</v>
      </c>
      <c r="AG72" s="98">
        <f t="shared" si="38"/>
        <v>1.9046834833577328E-7</v>
      </c>
      <c r="AH72" s="90">
        <f t="shared" si="39"/>
        <v>1.1997191851189506</v>
      </c>
      <c r="AI72" s="100">
        <f t="shared" si="40"/>
        <v>2.2850853165634637E-7</v>
      </c>
      <c r="AJ72" s="37">
        <f>VLOOKUP(Y72,WorldBank!$AM$6:$AR$221,6,FALSE)</f>
        <v>30942603090</v>
      </c>
      <c r="AK72" s="102">
        <f t="shared" si="41"/>
        <v>7070.6487977210263</v>
      </c>
      <c r="AM72" s="22" t="e">
        <f>VLOOKUP(Y72,CDIACvsWB!$E$4:$F$140,2,FALSE)</f>
        <v>#N/A</v>
      </c>
      <c r="AN72" s="28">
        <f t="shared" si="29"/>
        <v>0</v>
      </c>
      <c r="AO72" s="51">
        <f t="shared" si="42"/>
        <v>0</v>
      </c>
      <c r="AP72" s="45">
        <f t="shared" si="43"/>
        <v>0</v>
      </c>
      <c r="AR72" s="130">
        <f>VLOOKUP(Y72,WorldBank!$AM$7:$AZ$221,14,FALSE)/( 1000* 3.667 )</f>
        <v>6895.432669710548</v>
      </c>
      <c r="AT72" s="130">
        <f t="shared" si="44"/>
        <v>5225</v>
      </c>
      <c r="AV72" s="115" t="str">
        <f t="shared" si="45"/>
        <v>Estonia</v>
      </c>
      <c r="AW72" s="22" t="str">
        <f t="shared" si="46"/>
        <v>National Total (w. Bunkers)  - DeCarb Forecast</v>
      </c>
      <c r="AX72" s="28">
        <f t="shared" si="47"/>
        <v>7070.6487977210263</v>
      </c>
      <c r="AY72" s="28" t="str">
        <f t="shared" si="48"/>
        <v/>
      </c>
      <c r="AZ72" s="23" t="str">
        <f t="shared" si="49"/>
        <v/>
      </c>
      <c r="BA72" s="125">
        <f t="shared" si="50"/>
        <v>7070.6487977210263</v>
      </c>
      <c r="BC72" s="114">
        <f t="shared" si="51"/>
        <v>7.8149320252914837E-4</v>
      </c>
      <c r="BD72" s="115" t="str">
        <f t="shared" si="30"/>
        <v>Estonia</v>
      </c>
      <c r="BE72" s="54">
        <f t="shared" si="31"/>
        <v>7392.8762897850229</v>
      </c>
    </row>
    <row r="73" spans="2:57" x14ac:dyDescent="0.25">
      <c r="B73" t="s">
        <v>41</v>
      </c>
      <c r="C73">
        <v>2259856</v>
      </c>
      <c r="D73">
        <v>2480042.5711247153</v>
      </c>
      <c r="E73">
        <v>2625729.932736964</v>
      </c>
      <c r="G73">
        <f t="shared" si="32"/>
        <v>1.0974338945157192</v>
      </c>
      <c r="H73">
        <f t="shared" si="33"/>
        <v>1.0587438954913497</v>
      </c>
      <c r="I73">
        <f t="shared" si="34"/>
        <v>1.0779153197370448</v>
      </c>
      <c r="K73">
        <f t="shared" si="35"/>
        <v>1.0780310365813712</v>
      </c>
      <c r="L73">
        <f t="shared" si="36"/>
        <v>1.0780888950035346</v>
      </c>
      <c r="Q73" t="s">
        <v>358</v>
      </c>
      <c r="R73" s="22">
        <v>97334</v>
      </c>
      <c r="S73" s="28">
        <v>6745</v>
      </c>
      <c r="T73" s="45">
        <f t="shared" si="37"/>
        <v>104079</v>
      </c>
      <c r="U73" s="22">
        <v>98520</v>
      </c>
      <c r="V73" s="28">
        <v>6765</v>
      </c>
      <c r="W73" s="45">
        <f t="shared" si="26"/>
        <v>105285</v>
      </c>
      <c r="Y73" s="22" t="s">
        <v>63</v>
      </c>
      <c r="Z73" s="28" t="s">
        <v>352</v>
      </c>
      <c r="AA73" s="28"/>
      <c r="AB73" s="50">
        <f>VLOOKUP(Y73,WorldBank!$AM$6:$AQ$221,4,FALSE)</f>
        <v>79578074016</v>
      </c>
      <c r="AC73" s="51">
        <f>VLOOKUP(Y73,WorldBank!$AM$6:$AQ$221,5,FALSE)</f>
        <v>90666187521</v>
      </c>
      <c r="AD73" s="28">
        <f t="shared" si="27"/>
        <v>2028</v>
      </c>
      <c r="AE73" s="28">
        <f t="shared" si="28"/>
        <v>2045</v>
      </c>
      <c r="AF73" s="97">
        <f t="shared" si="38"/>
        <v>2.5484406666995352E-8</v>
      </c>
      <c r="AG73" s="98">
        <f t="shared" si="38"/>
        <v>2.2555266256523023E-8</v>
      </c>
      <c r="AH73" s="90">
        <f t="shared" si="39"/>
        <v>0.88506146331961355</v>
      </c>
      <c r="AI73" s="100">
        <f t="shared" si="40"/>
        <v>1.9962796958561768E-8</v>
      </c>
      <c r="AJ73" s="37">
        <f>VLOOKUP(Y73,WorldBank!$AM$6:$AR$221,6,FALSE)</f>
        <v>102802022450</v>
      </c>
      <c r="AK73" s="102">
        <f t="shared" si="41"/>
        <v>2052.2159010988585</v>
      </c>
      <c r="AM73" s="22" t="e">
        <f>VLOOKUP(Y73,CDIACvsWB!$E$4:$F$140,2,FALSE)</f>
        <v>#N/A</v>
      </c>
      <c r="AN73" s="28">
        <f t="shared" si="29"/>
        <v>0</v>
      </c>
      <c r="AO73" s="51">
        <f t="shared" si="42"/>
        <v>0</v>
      </c>
      <c r="AP73" s="45">
        <f t="shared" si="43"/>
        <v>0</v>
      </c>
      <c r="AR73" s="130">
        <f>VLOOKUP(Y73,WorldBank!$AM$7:$AZ$221,14,FALSE)/( 1000* 3.667 )</f>
        <v>2426.5661115670191</v>
      </c>
      <c r="AT73" s="130">
        <f t="shared" si="44"/>
        <v>2045</v>
      </c>
      <c r="AV73" s="115" t="str">
        <f t="shared" si="45"/>
        <v>Ethiopia</v>
      </c>
      <c r="AW73" s="22" t="str">
        <f t="shared" si="46"/>
        <v>National Total (w. Bunkers)  - DeCarb Forecast</v>
      </c>
      <c r="AX73" s="28">
        <f t="shared" si="47"/>
        <v>2052.2159010988585</v>
      </c>
      <c r="AY73" s="28" t="str">
        <f t="shared" si="48"/>
        <v/>
      </c>
      <c r="AZ73" s="23" t="str">
        <f t="shared" si="49"/>
        <v/>
      </c>
      <c r="BA73" s="125">
        <f t="shared" si="50"/>
        <v>2052.2159010988585</v>
      </c>
      <c r="BC73" s="114">
        <f t="shared" si="51"/>
        <v>2.2682399065668694E-4</v>
      </c>
      <c r="BD73" s="115" t="str">
        <f t="shared" si="30"/>
        <v>Ethiopia</v>
      </c>
      <c r="BE73" s="54">
        <f t="shared" si="31"/>
        <v>2145.7406117588021</v>
      </c>
    </row>
    <row r="74" spans="2:57" x14ac:dyDescent="0.25">
      <c r="B74" t="s">
        <v>265</v>
      </c>
      <c r="C74">
        <v>9896</v>
      </c>
      <c r="D74">
        <v>10712.816626701224</v>
      </c>
      <c r="E74">
        <v>10483.038448486963</v>
      </c>
      <c r="G74">
        <f t="shared" si="32"/>
        <v>1.08254007949689</v>
      </c>
      <c r="H74">
        <f t="shared" si="33"/>
        <v>0.97855109573689991</v>
      </c>
      <c r="I74">
        <f t="shared" si="34"/>
        <v>1.0292331033205222</v>
      </c>
      <c r="K74">
        <f t="shared" si="35"/>
        <v>1.0301080928514372</v>
      </c>
      <c r="L74">
        <f t="shared" si="36"/>
        <v>1.030545587616895</v>
      </c>
      <c r="Q74" t="s">
        <v>359</v>
      </c>
      <c r="R74" s="22">
        <v>191</v>
      </c>
      <c r="S74" s="28">
        <v>33</v>
      </c>
      <c r="T74" s="45">
        <f t="shared" si="37"/>
        <v>224</v>
      </c>
      <c r="U74" s="22">
        <v>191</v>
      </c>
      <c r="V74" s="28">
        <v>33</v>
      </c>
      <c r="W74" s="45">
        <f t="shared" si="26"/>
        <v>224</v>
      </c>
      <c r="Y74" s="22" t="s">
        <v>64</v>
      </c>
      <c r="Z74" s="28" t="s">
        <v>353</v>
      </c>
      <c r="AA74" s="28"/>
      <c r="AB74" s="50">
        <f>VLOOKUP(Y74,WorldBank!$AM$6:$AQ$221,4,FALSE)</f>
        <v>0</v>
      </c>
      <c r="AC74" s="51">
        <f>VLOOKUP(Y74,WorldBank!$AM$6:$AQ$221,5,FALSE)</f>
        <v>0</v>
      </c>
      <c r="AD74" s="28">
        <f t="shared" si="27"/>
        <v>185</v>
      </c>
      <c r="AE74" s="28">
        <f t="shared" si="28"/>
        <v>197</v>
      </c>
      <c r="AF74" s="97" t="e">
        <f t="shared" si="38"/>
        <v>#DIV/0!</v>
      </c>
      <c r="AG74" s="98" t="e">
        <f t="shared" si="38"/>
        <v>#DIV/0!</v>
      </c>
      <c r="AH74" s="90" t="e">
        <f t="shared" si="39"/>
        <v>#DIV/0!</v>
      </c>
      <c r="AI74" s="100" t="e">
        <f t="shared" si="40"/>
        <v>#DIV/0!</v>
      </c>
      <c r="AJ74" s="37">
        <f>VLOOKUP(Y74,WorldBank!$AM$6:$AR$221,6,FALSE)</f>
        <v>0</v>
      </c>
      <c r="AK74" s="102" t="str">
        <f t="shared" si="41"/>
        <v/>
      </c>
      <c r="AM74" s="22" t="e">
        <f>VLOOKUP(Y74,CDIACvsWB!$E$4:$F$140,2,FALSE)</f>
        <v>#N/A</v>
      </c>
      <c r="AN74" s="28">
        <f t="shared" si="29"/>
        <v>0</v>
      </c>
      <c r="AO74" s="51">
        <f t="shared" si="42"/>
        <v>0</v>
      </c>
      <c r="AP74" s="45">
        <f t="shared" si="43"/>
        <v>0</v>
      </c>
      <c r="AR74" s="130" t="e">
        <f>VLOOKUP(Y74,WorldBank!$AM$7:$AZ$221,14,FALSE)/( 1000* 3.667 )</f>
        <v>#DIV/0!</v>
      </c>
      <c r="AT74" s="130">
        <f t="shared" si="44"/>
        <v>197</v>
      </c>
      <c r="AV74" s="115" t="str">
        <f t="shared" si="45"/>
        <v>Faeroe Islands</v>
      </c>
      <c r="AW74" s="22" t="str">
        <f t="shared" si="46"/>
        <v>National Total (w. Bunkers)  - DeCarb Forecast</v>
      </c>
      <c r="AX74" s="28" t="str">
        <f t="shared" si="47"/>
        <v/>
      </c>
      <c r="AY74" s="28" t="str">
        <f t="shared" si="48"/>
        <v/>
      </c>
      <c r="AZ74" s="23" t="str">
        <f t="shared" si="49"/>
        <v/>
      </c>
      <c r="BA74" s="125">
        <f t="shared" si="50"/>
        <v>0</v>
      </c>
      <c r="BC74" s="114">
        <f t="shared" si="51"/>
        <v>0</v>
      </c>
      <c r="BD74" s="115" t="str">
        <f t="shared" si="30"/>
        <v>Faeroe Islands</v>
      </c>
      <c r="BE74" s="54">
        <f t="shared" si="31"/>
        <v>0</v>
      </c>
    </row>
    <row r="75" spans="2:57" x14ac:dyDescent="0.25">
      <c r="B75" t="s">
        <v>88</v>
      </c>
      <c r="C75">
        <v>547811</v>
      </c>
      <c r="D75">
        <v>567319.00993453374</v>
      </c>
      <c r="E75">
        <v>611226.32316958916</v>
      </c>
      <c r="G75">
        <f t="shared" si="32"/>
        <v>1.0356108401155393</v>
      </c>
      <c r="H75">
        <f t="shared" si="33"/>
        <v>1.0773943979774663</v>
      </c>
      <c r="I75">
        <f t="shared" si="34"/>
        <v>1.0562960369258323</v>
      </c>
      <c r="K75">
        <f t="shared" si="35"/>
        <v>1.0564337583396126</v>
      </c>
      <c r="L75">
        <f t="shared" si="36"/>
        <v>1.0565026190465028</v>
      </c>
      <c r="Q75" t="s">
        <v>360</v>
      </c>
      <c r="R75" s="22">
        <v>238</v>
      </c>
      <c r="S75" s="28">
        <v>42</v>
      </c>
      <c r="T75" s="45">
        <f t="shared" si="37"/>
        <v>280</v>
      </c>
      <c r="U75" s="22">
        <v>241</v>
      </c>
      <c r="V75" s="28">
        <v>43</v>
      </c>
      <c r="W75" s="45">
        <f t="shared" si="26"/>
        <v>284</v>
      </c>
      <c r="Y75" s="22"/>
      <c r="Z75" s="28" t="s">
        <v>354</v>
      </c>
      <c r="AA75" s="28"/>
      <c r="AB75" s="50" t="e">
        <f>VLOOKUP(Y75,WorldBank!$AM$6:$AQ$221,4,FALSE)</f>
        <v>#N/A</v>
      </c>
      <c r="AC75" s="51" t="e">
        <f>VLOOKUP(Y75,WorldBank!$AM$6:$AQ$221,5,FALSE)</f>
        <v>#N/A</v>
      </c>
      <c r="AD75" s="28">
        <f t="shared" si="27"/>
        <v>16</v>
      </c>
      <c r="AE75" s="28">
        <f t="shared" si="28"/>
        <v>16</v>
      </c>
      <c r="AF75" s="97" t="e">
        <f t="shared" si="38"/>
        <v>#N/A</v>
      </c>
      <c r="AG75" s="98" t="e">
        <f t="shared" si="38"/>
        <v>#N/A</v>
      </c>
      <c r="AH75" s="90" t="e">
        <f t="shared" si="39"/>
        <v>#N/A</v>
      </c>
      <c r="AI75" s="100" t="e">
        <f t="shared" si="40"/>
        <v>#N/A</v>
      </c>
      <c r="AJ75" s="37" t="e">
        <f>VLOOKUP(Y75,WorldBank!$AM$6:$AR$221,6,FALSE)</f>
        <v>#N/A</v>
      </c>
      <c r="AK75" s="102" t="str">
        <f t="shared" si="41"/>
        <v/>
      </c>
      <c r="AM75" s="22" t="e">
        <f>VLOOKUP(Y75,CDIACvsWB!$E$4:$F$140,2,FALSE)</f>
        <v>#N/A</v>
      </c>
      <c r="AN75" s="28">
        <f t="shared" si="29"/>
        <v>0</v>
      </c>
      <c r="AO75" s="51">
        <f t="shared" si="42"/>
        <v>0</v>
      </c>
      <c r="AP75" s="45">
        <f t="shared" si="43"/>
        <v>0</v>
      </c>
      <c r="AR75" s="130" t="e">
        <f>VLOOKUP(Y75,WorldBank!$AM$7:$AZ$221,14,FALSE)/( 1000* 3.667 )</f>
        <v>#N/A</v>
      </c>
      <c r="AT75" s="130">
        <f t="shared" si="44"/>
        <v>16</v>
      </c>
      <c r="AV75" s="115">
        <f t="shared" si="45"/>
        <v>0</v>
      </c>
      <c r="AW75" s="22" t="str">
        <f t="shared" si="46"/>
        <v>National Total (w. Bunkers)  - DeCarb Forecast</v>
      </c>
      <c r="AX75" s="28" t="str">
        <f t="shared" si="47"/>
        <v/>
      </c>
      <c r="AY75" s="28" t="str">
        <f t="shared" si="48"/>
        <v/>
      </c>
      <c r="AZ75" s="23" t="str">
        <f t="shared" si="49"/>
        <v/>
      </c>
      <c r="BA75" s="125">
        <f t="shared" si="50"/>
        <v>0</v>
      </c>
      <c r="BC75" s="114">
        <f t="shared" si="51"/>
        <v>0</v>
      </c>
      <c r="BD75" s="115">
        <f t="shared" si="30"/>
        <v>0</v>
      </c>
      <c r="BE75" s="54">
        <f t="shared" si="31"/>
        <v>0</v>
      </c>
    </row>
    <row r="76" spans="2:57" x14ac:dyDescent="0.25">
      <c r="B76" t="s">
        <v>89</v>
      </c>
      <c r="C76">
        <v>118351</v>
      </c>
      <c r="D76">
        <v>128902.24816379698</v>
      </c>
      <c r="E76">
        <v>129987.63422779723</v>
      </c>
      <c r="G76">
        <f t="shared" si="32"/>
        <v>1.0891521673986444</v>
      </c>
      <c r="H76">
        <f t="shared" si="33"/>
        <v>1.0084202260198056</v>
      </c>
      <c r="I76">
        <f t="shared" si="34"/>
        <v>1.0480091005416423</v>
      </c>
      <c r="K76">
        <f t="shared" si="35"/>
        <v>1.048527164653364</v>
      </c>
      <c r="L76">
        <f t="shared" si="36"/>
        <v>1.0487861967092251</v>
      </c>
      <c r="Q76" t="s">
        <v>361</v>
      </c>
      <c r="R76" s="22">
        <v>22</v>
      </c>
      <c r="S76" s="28">
        <v>267</v>
      </c>
      <c r="T76" s="45">
        <f t="shared" si="37"/>
        <v>289</v>
      </c>
      <c r="U76" s="22">
        <v>702</v>
      </c>
      <c r="V76" s="28">
        <v>304</v>
      </c>
      <c r="W76" s="45">
        <f t="shared" si="26"/>
        <v>1006</v>
      </c>
      <c r="Y76" s="22"/>
      <c r="Z76" s="28" t="s">
        <v>355</v>
      </c>
      <c r="AA76" s="28"/>
      <c r="AB76" s="50" t="e">
        <f>VLOOKUP(Y76,WorldBank!$AM$6:$AQ$221,4,FALSE)</f>
        <v>#N/A</v>
      </c>
      <c r="AC76" s="51" t="e">
        <f>VLOOKUP(Y76,WorldBank!$AM$6:$AQ$221,5,FALSE)</f>
        <v>#N/A</v>
      </c>
      <c r="AD76" s="28">
        <f t="shared" si="27"/>
        <v>28</v>
      </c>
      <c r="AE76" s="28">
        <f t="shared" si="28"/>
        <v>29</v>
      </c>
      <c r="AF76" s="97" t="e">
        <f t="shared" si="38"/>
        <v>#N/A</v>
      </c>
      <c r="AG76" s="98" t="e">
        <f t="shared" si="38"/>
        <v>#N/A</v>
      </c>
      <c r="AH76" s="90" t="e">
        <f t="shared" si="39"/>
        <v>#N/A</v>
      </c>
      <c r="AI76" s="100" t="e">
        <f t="shared" si="40"/>
        <v>#N/A</v>
      </c>
      <c r="AJ76" s="37" t="e">
        <f>VLOOKUP(Y76,WorldBank!$AM$6:$AR$221,6,FALSE)</f>
        <v>#N/A</v>
      </c>
      <c r="AK76" s="102" t="str">
        <f t="shared" si="41"/>
        <v/>
      </c>
      <c r="AM76" s="22" t="e">
        <f>VLOOKUP(Y76,CDIACvsWB!$E$4:$F$140,2,FALSE)</f>
        <v>#N/A</v>
      </c>
      <c r="AN76" s="28">
        <f t="shared" si="29"/>
        <v>0</v>
      </c>
      <c r="AO76" s="51">
        <f t="shared" si="42"/>
        <v>0</v>
      </c>
      <c r="AP76" s="45">
        <f t="shared" si="43"/>
        <v>0</v>
      </c>
      <c r="AR76" s="130" t="e">
        <f>VLOOKUP(Y76,WorldBank!$AM$7:$AZ$221,14,FALSE)/( 1000* 3.667 )</f>
        <v>#N/A</v>
      </c>
      <c r="AT76" s="130">
        <f t="shared" si="44"/>
        <v>29</v>
      </c>
      <c r="AV76" s="115">
        <f t="shared" si="45"/>
        <v>0</v>
      </c>
      <c r="AW76" s="22" t="str">
        <f t="shared" si="46"/>
        <v>National Total (w. Bunkers)  - DeCarb Forecast</v>
      </c>
      <c r="AX76" s="28" t="str">
        <f t="shared" si="47"/>
        <v/>
      </c>
      <c r="AY76" s="28" t="str">
        <f t="shared" si="48"/>
        <v/>
      </c>
      <c r="AZ76" s="23" t="str">
        <f t="shared" si="49"/>
        <v/>
      </c>
      <c r="BA76" s="125">
        <f t="shared" si="50"/>
        <v>0</v>
      </c>
      <c r="BC76" s="114">
        <f t="shared" si="51"/>
        <v>0</v>
      </c>
      <c r="BD76" s="115">
        <f t="shared" si="30"/>
        <v>0</v>
      </c>
      <c r="BE76" s="54">
        <f t="shared" si="31"/>
        <v>0</v>
      </c>
    </row>
    <row r="77" spans="2:57" x14ac:dyDescent="0.25">
      <c r="B77" t="s">
        <v>97</v>
      </c>
      <c r="C77">
        <v>319257</v>
      </c>
      <c r="D77">
        <v>320144.83694660047</v>
      </c>
      <c r="E77">
        <v>342270.02191037923</v>
      </c>
      <c r="G77">
        <f t="shared" si="32"/>
        <v>1.0027809474705347</v>
      </c>
      <c r="H77">
        <f t="shared" si="33"/>
        <v>1.0691099227924428</v>
      </c>
      <c r="I77">
        <f t="shared" si="34"/>
        <v>1.0354144394047999</v>
      </c>
      <c r="K77">
        <f t="shared" si="35"/>
        <v>1.0357684365559259</v>
      </c>
      <c r="L77">
        <f t="shared" si="36"/>
        <v>1.0359454351314887</v>
      </c>
      <c r="Q77" t="s">
        <v>362</v>
      </c>
      <c r="R77" s="22">
        <v>119</v>
      </c>
      <c r="S77" s="28">
        <v>0</v>
      </c>
      <c r="T77" s="45">
        <f t="shared" si="37"/>
        <v>119</v>
      </c>
      <c r="U77" s="22">
        <v>129</v>
      </c>
      <c r="V77" s="28">
        <v>0</v>
      </c>
      <c r="W77" s="45">
        <f t="shared" si="26"/>
        <v>129</v>
      </c>
      <c r="Y77" s="22" t="s">
        <v>65</v>
      </c>
      <c r="Z77" s="28" t="s">
        <v>356</v>
      </c>
      <c r="AA77" s="28"/>
      <c r="AB77" s="50">
        <f>VLOOKUP(Y77,WorldBank!$AM$6:$AQ$221,4,FALSE)</f>
        <v>6135291363</v>
      </c>
      <c r="AC77" s="51">
        <f>VLOOKUP(Y77,WorldBank!$AM$6:$AQ$221,5,FALSE)</f>
        <v>6216678216</v>
      </c>
      <c r="AD77" s="28">
        <f t="shared" si="27"/>
        <v>379</v>
      </c>
      <c r="AE77" s="28">
        <f t="shared" si="28"/>
        <v>560</v>
      </c>
      <c r="AF77" s="97">
        <f t="shared" si="38"/>
        <v>6.177375736148882E-8</v>
      </c>
      <c r="AG77" s="98">
        <f t="shared" si="38"/>
        <v>9.0080261603168685E-8</v>
      </c>
      <c r="AH77" s="90">
        <f t="shared" si="39"/>
        <v>1.4582286305823253</v>
      </c>
      <c r="AI77" s="100">
        <f t="shared" si="40"/>
        <v>1.3135761652008629E-7</v>
      </c>
      <c r="AJ77" s="37">
        <f>VLOOKUP(Y77,WorldBank!$AM$6:$AR$221,6,FALSE)</f>
        <v>6457332240</v>
      </c>
      <c r="AK77" s="102">
        <f t="shared" si="41"/>
        <v>848.21977212470983</v>
      </c>
      <c r="AM77" s="22" t="e">
        <f>VLOOKUP(Y77,CDIACvsWB!$E$4:$F$140,2,FALSE)</f>
        <v>#N/A</v>
      </c>
      <c r="AN77" s="28">
        <f t="shared" si="29"/>
        <v>0</v>
      </c>
      <c r="AO77" s="51">
        <f t="shared" si="42"/>
        <v>0</v>
      </c>
      <c r="AP77" s="45">
        <f t="shared" si="43"/>
        <v>0</v>
      </c>
      <c r="AR77" s="130">
        <f>VLOOKUP(Y77,WorldBank!$AM$7:$AZ$221,14,FALSE)/( 1000* 3.667 )</f>
        <v>546.41267919809184</v>
      </c>
      <c r="AT77" s="130">
        <f t="shared" si="44"/>
        <v>560</v>
      </c>
      <c r="AV77" s="115" t="str">
        <f t="shared" si="45"/>
        <v>Fiji</v>
      </c>
      <c r="AW77" s="22" t="str">
        <f t="shared" si="46"/>
        <v>National Total (w. Bunkers)  - DeCarb Forecast</v>
      </c>
      <c r="AX77" s="28">
        <f t="shared" si="47"/>
        <v>848.21977212470983</v>
      </c>
      <c r="AY77" s="28" t="str">
        <f t="shared" si="48"/>
        <v/>
      </c>
      <c r="AZ77" s="23" t="str">
        <f t="shared" si="49"/>
        <v/>
      </c>
      <c r="BA77" s="125">
        <f t="shared" si="50"/>
        <v>848.21977212470983</v>
      </c>
      <c r="BC77" s="114">
        <f t="shared" si="51"/>
        <v>9.375065925773872E-5</v>
      </c>
      <c r="BD77" s="115" t="str">
        <f t="shared" si="30"/>
        <v>Fiji</v>
      </c>
      <c r="BE77" s="54">
        <f t="shared" si="31"/>
        <v>886.87530964468033</v>
      </c>
    </row>
    <row r="78" spans="2:57" x14ac:dyDescent="0.25">
      <c r="B78" t="s">
        <v>120</v>
      </c>
      <c r="C78">
        <v>59122</v>
      </c>
      <c r="D78">
        <v>58294.978394594706</v>
      </c>
      <c r="E78">
        <v>58952.860837533932</v>
      </c>
      <c r="G78">
        <f t="shared" si="32"/>
        <v>0.98601160979998492</v>
      </c>
      <c r="H78">
        <f t="shared" si="33"/>
        <v>1.0112854050392825</v>
      </c>
      <c r="I78">
        <f t="shared" si="34"/>
        <v>0.99856855057127292</v>
      </c>
      <c r="K78">
        <f t="shared" si="35"/>
        <v>0.99862185513684676</v>
      </c>
      <c r="L78">
        <f t="shared" si="36"/>
        <v>0.99864850741963374</v>
      </c>
      <c r="Q78" t="s">
        <v>363</v>
      </c>
      <c r="R78" s="22">
        <v>1652</v>
      </c>
      <c r="S78" s="28">
        <v>49</v>
      </c>
      <c r="T78" s="45">
        <f t="shared" si="37"/>
        <v>1701</v>
      </c>
      <c r="U78" s="22">
        <v>1702</v>
      </c>
      <c r="V78" s="28">
        <v>55</v>
      </c>
      <c r="W78" s="45">
        <f t="shared" si="26"/>
        <v>1757</v>
      </c>
      <c r="Y78" s="22" t="s">
        <v>66</v>
      </c>
      <c r="Z78" s="28" t="s">
        <v>357</v>
      </c>
      <c r="AA78" s="28"/>
      <c r="AB78" s="50">
        <f>VLOOKUP(Y78,WorldBank!$AM$6:$AQ$221,4,FALSE)</f>
        <v>191526658254</v>
      </c>
      <c r="AC78" s="51">
        <f>VLOOKUP(Y78,WorldBank!$AM$6:$AQ$221,5,FALSE)</f>
        <v>196223596272</v>
      </c>
      <c r="AD78" s="28">
        <f t="shared" si="27"/>
        <v>15139</v>
      </c>
      <c r="AE78" s="28">
        <f t="shared" si="28"/>
        <v>17495</v>
      </c>
      <c r="AF78" s="97">
        <f t="shared" si="38"/>
        <v>7.9043826786362393E-8</v>
      </c>
      <c r="AG78" s="98">
        <f t="shared" si="38"/>
        <v>8.9158492313783152E-8</v>
      </c>
      <c r="AH78" s="90">
        <f t="shared" si="39"/>
        <v>1.1279627510287225</v>
      </c>
      <c r="AI78" s="100">
        <f t="shared" si="40"/>
        <v>1.0056745826782806E-7</v>
      </c>
      <c r="AJ78" s="37">
        <f>VLOOKUP(Y78,WorldBank!$AM$6:$AR$221,6,FALSE)</f>
        <v>208084288096</v>
      </c>
      <c r="AK78" s="102">
        <f t="shared" si="41"/>
        <v>20926.507959285191</v>
      </c>
      <c r="AM78" s="22" t="str">
        <f>VLOOKUP(Y78,CDIACvsWB!$E$4:$F$140,2,FALSE)</f>
        <v>Finland</v>
      </c>
      <c r="AN78" s="28">
        <f t="shared" si="29"/>
        <v>14527.971908499436</v>
      </c>
      <c r="AO78" s="51">
        <f t="shared" si="42"/>
        <v>630</v>
      </c>
      <c r="AP78" s="45">
        <f t="shared" si="43"/>
        <v>15157.971908499436</v>
      </c>
      <c r="AR78" s="130">
        <f>VLOOKUP(Y78,WorldBank!$AM$7:$AZ$221,14,FALSE)/( 1000* 3.667 )</f>
        <v>20112.868005266093</v>
      </c>
      <c r="AT78" s="130">
        <f t="shared" si="44"/>
        <v>17495</v>
      </c>
      <c r="AV78" s="115" t="str">
        <f t="shared" si="45"/>
        <v>Finland</v>
      </c>
      <c r="AW78" s="22" t="str">
        <f t="shared" si="46"/>
        <v>2011  Raw + 2010 Bunkers</v>
      </c>
      <c r="AX78" s="28">
        <f t="shared" si="47"/>
        <v>15157.971908499436</v>
      </c>
      <c r="AY78" s="28" t="str">
        <f t="shared" si="48"/>
        <v/>
      </c>
      <c r="AZ78" s="23" t="str">
        <f t="shared" si="49"/>
        <v/>
      </c>
      <c r="BA78" s="125">
        <f t="shared" si="50"/>
        <v>15157.971908499436</v>
      </c>
      <c r="BC78" s="114">
        <f t="shared" si="51"/>
        <v>1.6753557346022025E-3</v>
      </c>
      <c r="BD78" s="115" t="str">
        <f t="shared" si="30"/>
        <v>Finland</v>
      </c>
      <c r="BE78" s="54">
        <f t="shared" si="31"/>
        <v>15848.759333046184</v>
      </c>
    </row>
    <row r="79" spans="2:57" x14ac:dyDescent="0.25">
      <c r="B79" t="s">
        <v>140</v>
      </c>
      <c r="C79">
        <v>8605</v>
      </c>
      <c r="D79">
        <v>8339.1343425099785</v>
      </c>
      <c r="E79">
        <v>8852.4563185252373</v>
      </c>
      <c r="G79">
        <f t="shared" si="32"/>
        <v>0.96910335183149077</v>
      </c>
      <c r="H79">
        <f t="shared" si="33"/>
        <v>1.0615557868397112</v>
      </c>
      <c r="I79">
        <f t="shared" si="34"/>
        <v>1.0142767231788767</v>
      </c>
      <c r="K79">
        <f t="shared" si="35"/>
        <v>1.0149786206166931</v>
      </c>
      <c r="L79">
        <f t="shared" si="36"/>
        <v>1.015329569335601</v>
      </c>
      <c r="Q79" t="s">
        <v>364</v>
      </c>
      <c r="R79" s="22">
        <v>199686</v>
      </c>
      <c r="S79" s="28">
        <v>9243</v>
      </c>
      <c r="T79" s="45">
        <f t="shared" si="37"/>
        <v>208929</v>
      </c>
      <c r="U79" s="22">
        <v>203268</v>
      </c>
      <c r="V79" s="28">
        <v>9188</v>
      </c>
      <c r="W79" s="45">
        <f t="shared" si="26"/>
        <v>212456</v>
      </c>
      <c r="Y79" s="22" t="s">
        <v>67</v>
      </c>
      <c r="Z79" s="28"/>
      <c r="AA79" s="28"/>
      <c r="AB79" s="50">
        <f>VLOOKUP(Y79,WorldBank!$AM$6:$AQ$221,4,FALSE)</f>
        <v>0</v>
      </c>
      <c r="AC79" s="51">
        <f>VLOOKUP(Y79,WorldBank!$AM$6:$AQ$221,5,FALSE)</f>
        <v>0</v>
      </c>
      <c r="AD79" s="28" t="e">
        <f t="shared" si="27"/>
        <v>#N/A</v>
      </c>
      <c r="AE79" s="28" t="e">
        <f t="shared" si="28"/>
        <v>#N/A</v>
      </c>
      <c r="AF79" s="97" t="e">
        <f t="shared" si="38"/>
        <v>#N/A</v>
      </c>
      <c r="AG79" s="98" t="e">
        <f t="shared" si="38"/>
        <v>#N/A</v>
      </c>
      <c r="AH79" s="90" t="e">
        <f t="shared" si="39"/>
        <v>#N/A</v>
      </c>
      <c r="AI79" s="100" t="e">
        <f t="shared" si="40"/>
        <v>#N/A</v>
      </c>
      <c r="AJ79" s="37">
        <f>VLOOKUP(Y79,WorldBank!$AM$6:$AR$221,6,FALSE)</f>
        <v>0</v>
      </c>
      <c r="AK79" s="102" t="str">
        <f t="shared" si="41"/>
        <v/>
      </c>
      <c r="AM79" s="22" t="e">
        <f>VLOOKUP(Y79,CDIACvsWB!$E$4:$F$140,2,FALSE)</f>
        <v>#N/A</v>
      </c>
      <c r="AN79" s="28">
        <f t="shared" si="29"/>
        <v>0</v>
      </c>
      <c r="AO79" s="51">
        <f t="shared" si="42"/>
        <v>0</v>
      </c>
      <c r="AP79" s="45">
        <f t="shared" si="43"/>
        <v>0</v>
      </c>
      <c r="AR79" s="130" t="e">
        <f>VLOOKUP(Y79,WorldBank!$AM$7:$AZ$221,14,FALSE)/( 1000* 3.667 )</f>
        <v>#DIV/0!</v>
      </c>
      <c r="AT79" s="130" t="e">
        <f t="shared" si="44"/>
        <v>#N/A</v>
      </c>
      <c r="AV79" s="115" t="str">
        <f t="shared" si="45"/>
        <v>Fragile and conflict affected situations</v>
      </c>
      <c r="AW79" s="22" t="str">
        <f t="shared" si="46"/>
        <v>National Total (w. Bunkers)  - DeCarb Forecast</v>
      </c>
      <c r="AX79" s="28" t="str">
        <f t="shared" si="47"/>
        <v/>
      </c>
      <c r="AY79" s="28" t="str">
        <f t="shared" si="48"/>
        <v/>
      </c>
      <c r="AZ79" s="23" t="str">
        <f t="shared" si="49"/>
        <v/>
      </c>
      <c r="BA79" s="125">
        <f t="shared" si="50"/>
        <v>0</v>
      </c>
      <c r="BC79" s="114">
        <f t="shared" si="51"/>
        <v>0</v>
      </c>
      <c r="BD79" s="115" t="str">
        <f t="shared" si="30"/>
        <v>Fragile and conflict affected situations</v>
      </c>
      <c r="BE79" s="54">
        <f t="shared" si="31"/>
        <v>0</v>
      </c>
    </row>
    <row r="80" spans="2:57" x14ac:dyDescent="0.25">
      <c r="B80" t="s">
        <v>147</v>
      </c>
      <c r="C80">
        <v>44013</v>
      </c>
      <c r="D80">
        <v>43745.529708328053</v>
      </c>
      <c r="E80">
        <v>44051.877142625519</v>
      </c>
      <c r="G80">
        <f t="shared" si="32"/>
        <v>0.99392292523409109</v>
      </c>
      <c r="H80">
        <f t="shared" si="33"/>
        <v>1.0070029426169949</v>
      </c>
      <c r="I80">
        <f t="shared" si="34"/>
        <v>1.0004415577359935</v>
      </c>
      <c r="K80">
        <f t="shared" si="35"/>
        <v>1.0004558085290265</v>
      </c>
      <c r="L80">
        <f t="shared" si="36"/>
        <v>1.0004629339255429</v>
      </c>
      <c r="Q80" t="s">
        <v>365</v>
      </c>
      <c r="R80" s="22">
        <v>2030</v>
      </c>
      <c r="S80" s="28">
        <v>174</v>
      </c>
      <c r="T80" s="45">
        <f t="shared" si="37"/>
        <v>2204</v>
      </c>
      <c r="U80" s="22">
        <v>2454</v>
      </c>
      <c r="V80" s="28">
        <v>203</v>
      </c>
      <c r="W80" s="45">
        <f t="shared" si="26"/>
        <v>2657</v>
      </c>
      <c r="Y80" s="22" t="s">
        <v>68</v>
      </c>
      <c r="Z80" s="28" t="s">
        <v>358</v>
      </c>
      <c r="AA80" s="28"/>
      <c r="AB80" s="50">
        <f>VLOOKUP(Y80,WorldBank!$AM$6:$AQ$221,4,FALSE)</f>
        <v>2198734661422</v>
      </c>
      <c r="AC80" s="51">
        <f>VLOOKUP(Y80,WorldBank!$AM$6:$AQ$221,5,FALSE)</f>
        <v>2260464508488</v>
      </c>
      <c r="AD80" s="28">
        <f t="shared" si="27"/>
        <v>104079</v>
      </c>
      <c r="AE80" s="28">
        <f t="shared" si="28"/>
        <v>105285</v>
      </c>
      <c r="AF80" s="97">
        <f t="shared" si="38"/>
        <v>4.7335861769099689E-8</v>
      </c>
      <c r="AG80" s="98">
        <f t="shared" si="38"/>
        <v>4.6576710054352497E-8</v>
      </c>
      <c r="AH80" s="90">
        <f t="shared" si="39"/>
        <v>0.98396244018012669</v>
      </c>
      <c r="AI80" s="100">
        <f t="shared" si="40"/>
        <v>4.5829733280642925E-8</v>
      </c>
      <c r="AJ80" s="37">
        <f>VLOOKUP(Y80,WorldBank!$AM$6:$AR$221,6,FALSE)</f>
        <v>2369619875232</v>
      </c>
      <c r="AK80" s="102">
        <f t="shared" si="41"/>
        <v>108599.04685839293</v>
      </c>
      <c r="AM80" s="22" t="str">
        <f>VLOOKUP(Y80,CDIACvsWB!$E$4:$F$140,2,FALSE)</f>
        <v>France</v>
      </c>
      <c r="AN80" s="28">
        <f t="shared" si="29"/>
        <v>92531.523397221725</v>
      </c>
      <c r="AO80" s="51">
        <f t="shared" si="42"/>
        <v>6765</v>
      </c>
      <c r="AP80" s="45">
        <f t="shared" si="43"/>
        <v>99296.523397221725</v>
      </c>
      <c r="AR80" s="130">
        <f>VLOOKUP(Y80,WorldBank!$AM$7:$AZ$221,14,FALSE)/( 1000* 3.667 )</f>
        <v>103602.5849465424</v>
      </c>
      <c r="AT80" s="130">
        <f t="shared" si="44"/>
        <v>105285</v>
      </c>
      <c r="AV80" s="115" t="str">
        <f t="shared" si="45"/>
        <v>France</v>
      </c>
      <c r="AW80" s="22" t="str">
        <f t="shared" si="46"/>
        <v>2011  Raw + 2010 Bunkers</v>
      </c>
      <c r="AX80" s="28">
        <f t="shared" si="47"/>
        <v>99296.523397221725</v>
      </c>
      <c r="AY80" s="28" t="str">
        <f t="shared" si="48"/>
        <v/>
      </c>
      <c r="AZ80" s="23" t="str">
        <f t="shared" si="49"/>
        <v/>
      </c>
      <c r="BA80" s="125">
        <f t="shared" si="50"/>
        <v>99296.523397221725</v>
      </c>
      <c r="BC80" s="114">
        <f t="shared" si="51"/>
        <v>1.0974885090420102E-2</v>
      </c>
      <c r="BD80" s="115" t="str">
        <f t="shared" si="30"/>
        <v>France</v>
      </c>
      <c r="BE80" s="54">
        <f t="shared" si="31"/>
        <v>103821.71912116624</v>
      </c>
    </row>
    <row r="81" spans="2:57" x14ac:dyDescent="0.25">
      <c r="B81" t="s">
        <v>153</v>
      </c>
      <c r="C81">
        <v>22250</v>
      </c>
      <c r="D81">
        <v>22612.269336496774</v>
      </c>
      <c r="E81">
        <v>23624.612841412923</v>
      </c>
      <c r="G81">
        <f t="shared" si="32"/>
        <v>1.0162817679324394</v>
      </c>
      <c r="H81">
        <f t="shared" si="33"/>
        <v>1.0447696553517607</v>
      </c>
      <c r="I81">
        <f t="shared" si="34"/>
        <v>1.0304272669252559</v>
      </c>
      <c r="K81">
        <f t="shared" si="35"/>
        <v>1.0304928967364855</v>
      </c>
      <c r="L81">
        <f t="shared" si="36"/>
        <v>1.0305257116421001</v>
      </c>
      <c r="Q81" t="s">
        <v>366</v>
      </c>
      <c r="R81" s="22">
        <v>117</v>
      </c>
      <c r="S81" s="28">
        <v>2122</v>
      </c>
      <c r="T81" s="45">
        <f t="shared" si="37"/>
        <v>2239</v>
      </c>
      <c r="U81" s="22">
        <v>125</v>
      </c>
      <c r="V81" s="28">
        <v>2164</v>
      </c>
      <c r="W81" s="45">
        <f t="shared" si="26"/>
        <v>2289</v>
      </c>
      <c r="Y81" s="22"/>
      <c r="Z81" s="28" t="s">
        <v>359</v>
      </c>
      <c r="AA81" s="28"/>
      <c r="AB81" s="50" t="e">
        <f>VLOOKUP(Y81,WorldBank!$AM$6:$AQ$221,4,FALSE)</f>
        <v>#N/A</v>
      </c>
      <c r="AC81" s="51" t="e">
        <f>VLOOKUP(Y81,WorldBank!$AM$6:$AQ$221,5,FALSE)</f>
        <v>#N/A</v>
      </c>
      <c r="AD81" s="28">
        <f t="shared" si="27"/>
        <v>224</v>
      </c>
      <c r="AE81" s="28">
        <f t="shared" si="28"/>
        <v>224</v>
      </c>
      <c r="AF81" s="97" t="e">
        <f t="shared" si="38"/>
        <v>#N/A</v>
      </c>
      <c r="AG81" s="98" t="e">
        <f t="shared" si="38"/>
        <v>#N/A</v>
      </c>
      <c r="AH81" s="90" t="e">
        <f t="shared" si="39"/>
        <v>#N/A</v>
      </c>
      <c r="AI81" s="100" t="e">
        <f t="shared" si="40"/>
        <v>#N/A</v>
      </c>
      <c r="AJ81" s="37" t="e">
        <f>VLOOKUP(Y81,WorldBank!$AM$6:$AR$221,6,FALSE)</f>
        <v>#N/A</v>
      </c>
      <c r="AK81" s="102" t="str">
        <f t="shared" si="41"/>
        <v/>
      </c>
      <c r="AM81" s="22" t="e">
        <f>VLOOKUP(Y81,CDIACvsWB!$E$4:$F$140,2,FALSE)</f>
        <v>#N/A</v>
      </c>
      <c r="AN81" s="28">
        <f t="shared" si="29"/>
        <v>0</v>
      </c>
      <c r="AO81" s="51">
        <f t="shared" si="42"/>
        <v>0</v>
      </c>
      <c r="AP81" s="45">
        <f t="shared" si="43"/>
        <v>0</v>
      </c>
      <c r="AR81" s="130" t="e">
        <f>VLOOKUP(Y81,WorldBank!$AM$7:$AZ$221,14,FALSE)/( 1000* 3.667 )</f>
        <v>#N/A</v>
      </c>
      <c r="AT81" s="130">
        <f t="shared" si="44"/>
        <v>224</v>
      </c>
      <c r="AV81" s="115">
        <f t="shared" si="45"/>
        <v>0</v>
      </c>
      <c r="AW81" s="22" t="str">
        <f t="shared" si="46"/>
        <v>National Total (w. Bunkers)  - DeCarb Forecast</v>
      </c>
      <c r="AX81" s="28" t="str">
        <f t="shared" si="47"/>
        <v/>
      </c>
      <c r="AY81" s="28" t="str">
        <f t="shared" si="48"/>
        <v/>
      </c>
      <c r="AZ81" s="23" t="str">
        <f t="shared" si="49"/>
        <v/>
      </c>
      <c r="BA81" s="125">
        <f t="shared" si="50"/>
        <v>0</v>
      </c>
      <c r="BC81" s="114">
        <f t="shared" si="51"/>
        <v>0</v>
      </c>
      <c r="BD81" s="115">
        <f t="shared" si="30"/>
        <v>0</v>
      </c>
      <c r="BE81" s="54">
        <f t="shared" si="31"/>
        <v>0</v>
      </c>
    </row>
    <row r="82" spans="2:57" x14ac:dyDescent="0.25">
      <c r="B82" t="s">
        <v>169</v>
      </c>
      <c r="C82">
        <v>3687</v>
      </c>
      <c r="D82">
        <v>3839.7887007777381</v>
      </c>
      <c r="E82">
        <v>3587.6411665787928</v>
      </c>
      <c r="G82">
        <f t="shared" si="32"/>
        <v>1.0414398429014748</v>
      </c>
      <c r="H82">
        <f t="shared" si="33"/>
        <v>0.93433296625205609</v>
      </c>
      <c r="I82">
        <f t="shared" si="34"/>
        <v>0.98643376746298095</v>
      </c>
      <c r="K82">
        <f t="shared" si="35"/>
        <v>0.98740219220550396</v>
      </c>
      <c r="L82">
        <f t="shared" si="36"/>
        <v>0.98788640457676546</v>
      </c>
      <c r="Q82" t="s">
        <v>367</v>
      </c>
      <c r="R82" s="22">
        <v>25880</v>
      </c>
      <c r="S82" s="28">
        <v>3016</v>
      </c>
      <c r="T82" s="45">
        <f t="shared" si="37"/>
        <v>28896</v>
      </c>
      <c r="U82" s="22">
        <v>23648</v>
      </c>
      <c r="V82" s="28">
        <v>2973</v>
      </c>
      <c r="W82" s="45">
        <f t="shared" si="26"/>
        <v>26621</v>
      </c>
      <c r="Y82" s="22" t="s">
        <v>69</v>
      </c>
      <c r="Z82" s="28" t="s">
        <v>360</v>
      </c>
      <c r="AA82" s="28"/>
      <c r="AB82" s="50">
        <f>VLOOKUP(Y82,WorldBank!$AM$6:$AQ$221,4,FALSE)</f>
        <v>0</v>
      </c>
      <c r="AC82" s="51">
        <f>VLOOKUP(Y82,WorldBank!$AM$6:$AQ$221,5,FALSE)</f>
        <v>0</v>
      </c>
      <c r="AD82" s="28">
        <f t="shared" si="27"/>
        <v>280</v>
      </c>
      <c r="AE82" s="28">
        <f t="shared" si="28"/>
        <v>284</v>
      </c>
      <c r="AF82" s="97" t="e">
        <f t="shared" si="38"/>
        <v>#DIV/0!</v>
      </c>
      <c r="AG82" s="98" t="e">
        <f t="shared" si="38"/>
        <v>#DIV/0!</v>
      </c>
      <c r="AH82" s="90" t="e">
        <f t="shared" si="39"/>
        <v>#DIV/0!</v>
      </c>
      <c r="AI82" s="100" t="e">
        <f t="shared" si="40"/>
        <v>#DIV/0!</v>
      </c>
      <c r="AJ82" s="37">
        <f>VLOOKUP(Y82,WorldBank!$AM$6:$AR$221,6,FALSE)</f>
        <v>0</v>
      </c>
      <c r="AK82" s="102" t="str">
        <f t="shared" si="41"/>
        <v/>
      </c>
      <c r="AM82" s="22" t="e">
        <f>VLOOKUP(Y82,CDIACvsWB!$E$4:$F$140,2,FALSE)</f>
        <v>#N/A</v>
      </c>
      <c r="AN82" s="28">
        <f t="shared" si="29"/>
        <v>0</v>
      </c>
      <c r="AO82" s="51">
        <f t="shared" si="42"/>
        <v>0</v>
      </c>
      <c r="AP82" s="45">
        <f t="shared" si="43"/>
        <v>0</v>
      </c>
      <c r="AR82" s="130" t="e">
        <f>VLOOKUP(Y82,WorldBank!$AM$7:$AZ$221,14,FALSE)/( 1000* 3.667 )</f>
        <v>#DIV/0!</v>
      </c>
      <c r="AT82" s="130">
        <f t="shared" si="44"/>
        <v>284</v>
      </c>
      <c r="AV82" s="115" t="str">
        <f t="shared" si="45"/>
        <v>French Polynesia</v>
      </c>
      <c r="AW82" s="22" t="str">
        <f t="shared" si="46"/>
        <v>National Total (w. Bunkers)  - DeCarb Forecast</v>
      </c>
      <c r="AX82" s="28" t="str">
        <f t="shared" si="47"/>
        <v/>
      </c>
      <c r="AY82" s="28" t="str">
        <f t="shared" si="48"/>
        <v/>
      </c>
      <c r="AZ82" s="23" t="str">
        <f t="shared" si="49"/>
        <v/>
      </c>
      <c r="BA82" s="125">
        <f t="shared" si="50"/>
        <v>0</v>
      </c>
      <c r="BC82" s="114">
        <f t="shared" si="51"/>
        <v>0</v>
      </c>
      <c r="BD82" s="115" t="str">
        <f t="shared" si="30"/>
        <v>French Polynesia</v>
      </c>
      <c r="BE82" s="54">
        <f t="shared" si="31"/>
        <v>0</v>
      </c>
    </row>
    <row r="83" spans="2:57" x14ac:dyDescent="0.25">
      <c r="B83" t="s">
        <v>266</v>
      </c>
      <c r="C83">
        <v>154777</v>
      </c>
      <c r="D83">
        <v>164913.84260416875</v>
      </c>
      <c r="E83">
        <v>166679.15746470925</v>
      </c>
      <c r="G83">
        <f t="shared" si="32"/>
        <v>1.0654932102584282</v>
      </c>
      <c r="H83">
        <f t="shared" si="33"/>
        <v>1.0107044674519996</v>
      </c>
      <c r="I83">
        <f t="shared" si="34"/>
        <v>1.0377373211212779</v>
      </c>
      <c r="K83">
        <f t="shared" si="35"/>
        <v>1.0379783329439018</v>
      </c>
      <c r="L83">
        <f t="shared" si="36"/>
        <v>1.0380988388552139</v>
      </c>
      <c r="Q83" t="s">
        <v>368</v>
      </c>
      <c r="R83" s="22">
        <v>152</v>
      </c>
      <c r="S83" s="28">
        <v>51</v>
      </c>
      <c r="T83" s="45">
        <f t="shared" si="37"/>
        <v>203</v>
      </c>
      <c r="U83" s="22">
        <v>173</v>
      </c>
      <c r="V83" s="28">
        <v>75</v>
      </c>
      <c r="W83" s="45">
        <f t="shared" si="26"/>
        <v>248</v>
      </c>
      <c r="Y83" s="22" t="s">
        <v>70</v>
      </c>
      <c r="Z83" s="28" t="s">
        <v>361</v>
      </c>
      <c r="AA83" s="28"/>
      <c r="AB83" s="50">
        <f>VLOOKUP(Y83,WorldBank!$AM$6:$AQ$221,4,FALSE)</f>
        <v>23638051800</v>
      </c>
      <c r="AC83" s="51">
        <f>VLOOKUP(Y83,WorldBank!$AM$6:$AQ$221,5,FALSE)</f>
        <v>25528265688</v>
      </c>
      <c r="AD83" s="28">
        <f t="shared" si="27"/>
        <v>289</v>
      </c>
      <c r="AE83" s="28">
        <f t="shared" si="28"/>
        <v>1006</v>
      </c>
      <c r="AF83" s="97">
        <f t="shared" si="38"/>
        <v>1.2226049864227813E-8</v>
      </c>
      <c r="AG83" s="98">
        <f t="shared" si="38"/>
        <v>3.94072990423665E-8</v>
      </c>
      <c r="AH83" s="90">
        <f t="shared" si="39"/>
        <v>3.2232241386212794</v>
      </c>
      <c r="AI83" s="100">
        <f t="shared" si="40"/>
        <v>1.2701855751122294E-7</v>
      </c>
      <c r="AJ83" s="37">
        <f>VLOOKUP(Y83,WorldBank!$AM$6:$AR$221,6,FALSE)</f>
        <v>27876466592</v>
      </c>
      <c r="AK83" s="102">
        <f t="shared" si="41"/>
        <v>3540.8285750256368</v>
      </c>
      <c r="AM83" s="22" t="e">
        <f>VLOOKUP(Y83,CDIACvsWB!$E$4:$F$140,2,FALSE)</f>
        <v>#N/A</v>
      </c>
      <c r="AN83" s="28">
        <f t="shared" si="29"/>
        <v>0</v>
      </c>
      <c r="AO83" s="51">
        <f t="shared" si="42"/>
        <v>0</v>
      </c>
      <c r="AP83" s="45">
        <f t="shared" si="43"/>
        <v>0</v>
      </c>
      <c r="AR83" s="130">
        <f>VLOOKUP(Y83,WorldBank!$AM$7:$AZ$221,14,FALSE)/( 1000* 3.667 )</f>
        <v>12703.831632173456</v>
      </c>
      <c r="AT83" s="130">
        <f t="shared" si="44"/>
        <v>1006</v>
      </c>
      <c r="AV83" s="115" t="str">
        <f t="shared" si="45"/>
        <v>Gabon</v>
      </c>
      <c r="AW83" s="22" t="str">
        <f t="shared" si="46"/>
        <v>National Total (w. Bunkers)  - DeCarb Forecast</v>
      </c>
      <c r="AX83" s="28">
        <f t="shared" si="47"/>
        <v>3540.8285750256368</v>
      </c>
      <c r="AY83" s="28" t="str">
        <f t="shared" si="48"/>
        <v/>
      </c>
      <c r="AZ83" s="23" t="str">
        <f t="shared" si="49"/>
        <v/>
      </c>
      <c r="BA83" s="125">
        <f t="shared" si="50"/>
        <v>3540.8285750256368</v>
      </c>
      <c r="BC83" s="114">
        <f t="shared" si="51"/>
        <v>3.9135495792060743E-4</v>
      </c>
      <c r="BD83" s="115" t="str">
        <f t="shared" si="30"/>
        <v>Gabon</v>
      </c>
      <c r="BE83" s="54">
        <f t="shared" si="31"/>
        <v>3702.1931603981684</v>
      </c>
    </row>
    <row r="84" spans="2:57" x14ac:dyDescent="0.25">
      <c r="B84" t="s">
        <v>235</v>
      </c>
      <c r="C84">
        <v>71044</v>
      </c>
      <c r="D84">
        <v>71780.927600180061</v>
      </c>
      <c r="E84">
        <v>71558.817520396173</v>
      </c>
      <c r="G84">
        <f t="shared" si="32"/>
        <v>1.0103728337393736</v>
      </c>
      <c r="H84">
        <f t="shared" si="33"/>
        <v>0.99690572290983692</v>
      </c>
      <c r="I84">
        <f t="shared" si="34"/>
        <v>1.0036166898908221</v>
      </c>
      <c r="K84">
        <f t="shared" si="35"/>
        <v>1.0036317488466775</v>
      </c>
      <c r="L84">
        <f t="shared" si="36"/>
        <v>1.0036392783246053</v>
      </c>
      <c r="Q84" t="s">
        <v>369</v>
      </c>
      <c r="R84" s="22">
        <v>69</v>
      </c>
      <c r="S84" s="28">
        <v>8</v>
      </c>
      <c r="T84" s="45">
        <f t="shared" si="37"/>
        <v>77</v>
      </c>
      <c r="U84" s="22">
        <v>71</v>
      </c>
      <c r="V84" s="28">
        <v>8</v>
      </c>
      <c r="W84" s="45">
        <f t="shared" si="26"/>
        <v>79</v>
      </c>
      <c r="Y84" s="22" t="s">
        <v>71</v>
      </c>
      <c r="Z84" s="28" t="s">
        <v>362</v>
      </c>
      <c r="AA84" s="28"/>
      <c r="AB84" s="50">
        <f>VLOOKUP(Y84,WorldBank!$AM$6:$AQ$221,4,FALSE)</f>
        <v>2530427928</v>
      </c>
      <c r="AC84" s="51">
        <f>VLOOKUP(Y84,WorldBank!$AM$6:$AQ$221,5,FALSE)</f>
        <v>2729359360</v>
      </c>
      <c r="AD84" s="28">
        <f t="shared" si="27"/>
        <v>119</v>
      </c>
      <c r="AE84" s="28">
        <f t="shared" si="28"/>
        <v>129</v>
      </c>
      <c r="AF84" s="97">
        <f t="shared" si="38"/>
        <v>4.702761880045137E-8</v>
      </c>
      <c r="AG84" s="98">
        <f t="shared" si="38"/>
        <v>4.7263838500181962E-8</v>
      </c>
      <c r="AH84" s="90">
        <f t="shared" si="39"/>
        <v>1.0050229993726223</v>
      </c>
      <c r="AI84" s="100">
        <f t="shared" si="40"/>
        <v>4.7501244731316098E-8</v>
      </c>
      <c r="AJ84" s="37">
        <f>VLOOKUP(Y84,WorldBank!$AM$6:$AR$221,6,FALSE)</f>
        <v>2663172810</v>
      </c>
      <c r="AK84" s="102">
        <f t="shared" si="41"/>
        <v>126.50402340959678</v>
      </c>
      <c r="AM84" s="22" t="e">
        <f>VLOOKUP(Y84,CDIACvsWB!$E$4:$F$140,2,FALSE)</f>
        <v>#N/A</v>
      </c>
      <c r="AN84" s="28">
        <f t="shared" si="29"/>
        <v>0</v>
      </c>
      <c r="AO84" s="51">
        <f t="shared" si="42"/>
        <v>0</v>
      </c>
      <c r="AP84" s="45">
        <f t="shared" si="43"/>
        <v>0</v>
      </c>
      <c r="AR84" s="130">
        <f>VLOOKUP(Y84,WorldBank!$AM$7:$AZ$221,14,FALSE)/( 1000* 3.667 )</f>
        <v>128.37742419078307</v>
      </c>
      <c r="AT84" s="130">
        <f t="shared" si="44"/>
        <v>129</v>
      </c>
      <c r="AV84" s="115" t="str">
        <f t="shared" si="45"/>
        <v>Gambia, The</v>
      </c>
      <c r="AW84" s="22" t="str">
        <f t="shared" si="46"/>
        <v>National Total (w. Bunkers)  - DeCarb Forecast</v>
      </c>
      <c r="AX84" s="28">
        <f t="shared" si="47"/>
        <v>126.50402340959678</v>
      </c>
      <c r="AY84" s="28" t="str">
        <f t="shared" si="48"/>
        <v/>
      </c>
      <c r="AZ84" s="23" t="str">
        <f t="shared" si="49"/>
        <v/>
      </c>
      <c r="BA84" s="125">
        <f t="shared" si="50"/>
        <v>126.50402340959678</v>
      </c>
      <c r="BC84" s="114">
        <f t="shared" si="51"/>
        <v>1.3982031524328123E-5</v>
      </c>
      <c r="BD84" s="115" t="str">
        <f t="shared" si="30"/>
        <v>Gambia, The</v>
      </c>
      <c r="BE84" s="54">
        <f t="shared" si="31"/>
        <v>132.2691342735981</v>
      </c>
    </row>
    <row r="85" spans="2:57" x14ac:dyDescent="0.25">
      <c r="B85" t="s">
        <v>191</v>
      </c>
      <c r="C85">
        <v>80524</v>
      </c>
      <c r="D85">
        <v>84696.352894047217</v>
      </c>
      <c r="E85">
        <v>88044.0968255185</v>
      </c>
      <c r="G85">
        <f t="shared" si="32"/>
        <v>1.0518150227764047</v>
      </c>
      <c r="H85">
        <f t="shared" si="33"/>
        <v>1.0395264237134179</v>
      </c>
      <c r="I85">
        <f t="shared" si="34"/>
        <v>1.0456526713181598</v>
      </c>
      <c r="K85">
        <f t="shared" si="35"/>
        <v>1.0456647059359943</v>
      </c>
      <c r="L85">
        <f t="shared" si="36"/>
        <v>1.0456707232449114</v>
      </c>
      <c r="Q85" t="s">
        <v>370</v>
      </c>
      <c r="R85" s="22">
        <v>474</v>
      </c>
      <c r="S85" s="28">
        <v>118</v>
      </c>
      <c r="T85" s="45">
        <f t="shared" si="37"/>
        <v>592</v>
      </c>
      <c r="U85" s="22">
        <v>474</v>
      </c>
      <c r="V85" s="28">
        <v>118</v>
      </c>
      <c r="W85" s="45">
        <f t="shared" si="26"/>
        <v>592</v>
      </c>
      <c r="Y85" s="22" t="s">
        <v>72</v>
      </c>
      <c r="Z85" s="28" t="s">
        <v>363</v>
      </c>
      <c r="AA85" s="28"/>
      <c r="AB85" s="50">
        <f>VLOOKUP(Y85,WorldBank!$AM$6:$AQ$221,4,FALSE)</f>
        <v>24171732000</v>
      </c>
      <c r="AC85" s="51">
        <f>VLOOKUP(Y85,WorldBank!$AM$6:$AQ$221,5,FALSE)</f>
        <v>25990993600</v>
      </c>
      <c r="AD85" s="28">
        <f t="shared" si="27"/>
        <v>1701</v>
      </c>
      <c r="AE85" s="28">
        <f t="shared" si="28"/>
        <v>1757</v>
      </c>
      <c r="AF85" s="97">
        <f t="shared" si="38"/>
        <v>7.0371457039156314E-8</v>
      </c>
      <c r="AG85" s="98">
        <f t="shared" si="38"/>
        <v>6.760033983464179E-8</v>
      </c>
      <c r="AH85" s="90">
        <f t="shared" si="39"/>
        <v>0.96062157412809279</v>
      </c>
      <c r="AI85" s="100">
        <f t="shared" si="40"/>
        <v>6.4938344863547614E-8</v>
      </c>
      <c r="AJ85" s="37">
        <f>VLOOKUP(Y85,WorldBank!$AM$6:$AR$221,6,FALSE)</f>
        <v>28343738700</v>
      </c>
      <c r="AK85" s="102">
        <f t="shared" si="41"/>
        <v>1840.5954784228807</v>
      </c>
      <c r="AM85" s="22" t="e">
        <f>VLOOKUP(Y85,CDIACvsWB!$E$4:$F$140,2,FALSE)</f>
        <v>#N/A</v>
      </c>
      <c r="AN85" s="28">
        <f t="shared" si="29"/>
        <v>0</v>
      </c>
      <c r="AO85" s="51">
        <f t="shared" si="42"/>
        <v>0</v>
      </c>
      <c r="AP85" s="45">
        <f t="shared" si="43"/>
        <v>0</v>
      </c>
      <c r="AR85" s="130">
        <f>VLOOKUP(Y85,WorldBank!$AM$7:$AZ$221,14,FALSE)/( 1000* 3.667 )</f>
        <v>1740.5056329940478</v>
      </c>
      <c r="AT85" s="130">
        <f t="shared" si="44"/>
        <v>1757</v>
      </c>
      <c r="AV85" s="115" t="str">
        <f t="shared" si="45"/>
        <v>Georgia</v>
      </c>
      <c r="AW85" s="22" t="str">
        <f t="shared" si="46"/>
        <v>National Total (w. Bunkers)  - DeCarb Forecast</v>
      </c>
      <c r="AX85" s="28">
        <f t="shared" si="47"/>
        <v>1840.5954784228807</v>
      </c>
      <c r="AY85" s="28" t="str">
        <f t="shared" si="48"/>
        <v/>
      </c>
      <c r="AZ85" s="23" t="str">
        <f t="shared" si="49"/>
        <v/>
      </c>
      <c r="BA85" s="125">
        <f t="shared" si="50"/>
        <v>1840.5954784228807</v>
      </c>
      <c r="BC85" s="114">
        <f t="shared" si="51"/>
        <v>2.0343435180332934E-4</v>
      </c>
      <c r="BD85" s="115" t="str">
        <f t="shared" si="30"/>
        <v>Georgia</v>
      </c>
      <c r="BE85" s="54">
        <f t="shared" si="31"/>
        <v>1924.4761069032115</v>
      </c>
    </row>
    <row r="86" spans="2:57" x14ac:dyDescent="0.25">
      <c r="B86" t="s">
        <v>210</v>
      </c>
      <c r="C86">
        <v>40968</v>
      </c>
      <c r="D86">
        <v>43369.087863456312</v>
      </c>
      <c r="E86">
        <v>44624.503473974044</v>
      </c>
      <c r="G86">
        <f t="shared" si="32"/>
        <v>1.0586088621230305</v>
      </c>
      <c r="H86">
        <f t="shared" si="33"/>
        <v>1.0289472449702031</v>
      </c>
      <c r="I86">
        <f t="shared" si="34"/>
        <v>1.043672684409501</v>
      </c>
      <c r="K86">
        <f t="shared" si="35"/>
        <v>1.0437429305009116</v>
      </c>
      <c r="L86">
        <f t="shared" si="36"/>
        <v>1.0437780535466168</v>
      </c>
      <c r="Q86" t="s">
        <v>371</v>
      </c>
      <c r="R86" s="22">
        <v>3230</v>
      </c>
      <c r="S86" s="28">
        <v>252</v>
      </c>
      <c r="T86" s="45">
        <f t="shared" si="37"/>
        <v>3482</v>
      </c>
      <c r="U86" s="22">
        <v>3032</v>
      </c>
      <c r="V86" s="28">
        <v>273</v>
      </c>
      <c r="W86" s="45">
        <f t="shared" si="26"/>
        <v>3305</v>
      </c>
      <c r="Y86" s="22" t="s">
        <v>73</v>
      </c>
      <c r="Z86" s="28" t="s">
        <v>364</v>
      </c>
      <c r="AA86" s="28"/>
      <c r="AB86" s="50">
        <f>VLOOKUP(Y86,WorldBank!$AM$6:$AQ$221,4,FALSE)</f>
        <v>2945288862027</v>
      </c>
      <c r="AC86" s="51">
        <f>VLOOKUP(Y86,WorldBank!$AM$6:$AQ$221,5,FALSE)</f>
        <v>3132874188300</v>
      </c>
      <c r="AD86" s="28">
        <f t="shared" si="27"/>
        <v>208929</v>
      </c>
      <c r="AE86" s="28">
        <f t="shared" si="28"/>
        <v>212456</v>
      </c>
      <c r="AF86" s="97">
        <f t="shared" si="38"/>
        <v>7.0936675411936111E-8</v>
      </c>
      <c r="AG86" s="98">
        <f t="shared" si="38"/>
        <v>6.7815043704415587E-8</v>
      </c>
      <c r="AH86" s="90">
        <f t="shared" si="39"/>
        <v>0.95599410756998537</v>
      </c>
      <c r="AI86" s="100">
        <f t="shared" si="40"/>
        <v>6.4830782186022329E-8</v>
      </c>
      <c r="AJ86" s="37">
        <f>VLOOKUP(Y86,WorldBank!$AM$6:$AR$221,6,FALSE)</f>
        <v>3352068639540</v>
      </c>
      <c r="AK86" s="102">
        <f t="shared" si="41"/>
        <v>217317.23184261392</v>
      </c>
      <c r="AM86" s="22" t="str">
        <f>VLOOKUP(Y86,CDIACvsWB!$E$4:$F$140,2,FALSE)</f>
        <v>Germany</v>
      </c>
      <c r="AN86" s="28">
        <f t="shared" si="29"/>
        <v>196165.79251770317</v>
      </c>
      <c r="AO86" s="51">
        <f t="shared" si="42"/>
        <v>9188</v>
      </c>
      <c r="AP86" s="45">
        <f t="shared" si="43"/>
        <v>205353.79251770317</v>
      </c>
      <c r="AR86" s="130">
        <f>VLOOKUP(Y86,WorldBank!$AM$7:$AZ$221,14,FALSE)/( 1000* 3.667 )</f>
        <v>208402.16536834359</v>
      </c>
      <c r="AT86" s="130">
        <f t="shared" si="44"/>
        <v>212456</v>
      </c>
      <c r="AV86" s="115" t="str">
        <f t="shared" si="45"/>
        <v>Germany</v>
      </c>
      <c r="AW86" s="22" t="str">
        <f t="shared" si="46"/>
        <v>2011  Raw + 2010 Bunkers</v>
      </c>
      <c r="AX86" s="28">
        <f t="shared" si="47"/>
        <v>205353.79251770317</v>
      </c>
      <c r="AY86" s="28" t="str">
        <f t="shared" si="48"/>
        <v/>
      </c>
      <c r="AZ86" s="23" t="str">
        <f t="shared" si="49"/>
        <v/>
      </c>
      <c r="BA86" s="125">
        <f t="shared" si="50"/>
        <v>205353.79251770317</v>
      </c>
      <c r="BC86" s="114">
        <f t="shared" si="51"/>
        <v>2.2697010918982709E-2</v>
      </c>
      <c r="BD86" s="115" t="str">
        <f t="shared" si="30"/>
        <v>Germany</v>
      </c>
      <c r="BE86" s="54">
        <f t="shared" si="31"/>
        <v>214712.28838446681</v>
      </c>
    </row>
    <row r="87" spans="2:57" x14ac:dyDescent="0.25">
      <c r="B87" t="s">
        <v>267</v>
      </c>
      <c r="C87">
        <v>39636</v>
      </c>
      <c r="D87">
        <v>41592.441784109222</v>
      </c>
      <c r="E87">
        <v>42276.420602008184</v>
      </c>
      <c r="G87">
        <f t="shared" si="32"/>
        <v>1.0493602226286514</v>
      </c>
      <c r="H87">
        <f t="shared" si="33"/>
        <v>1.0164447863255839</v>
      </c>
      <c r="I87">
        <f t="shared" si="34"/>
        <v>1.0327713818984077</v>
      </c>
      <c r="K87">
        <f t="shared" si="35"/>
        <v>1.0328587969508811</v>
      </c>
      <c r="L87">
        <f t="shared" si="36"/>
        <v>1.0329025044771176</v>
      </c>
      <c r="Q87" t="s">
        <v>372</v>
      </c>
      <c r="R87" s="22">
        <v>335</v>
      </c>
      <c r="S87" s="28">
        <v>21</v>
      </c>
      <c r="T87" s="45">
        <f t="shared" si="37"/>
        <v>356</v>
      </c>
      <c r="U87" s="22">
        <v>337</v>
      </c>
      <c r="V87" s="28">
        <v>21</v>
      </c>
      <c r="W87" s="45">
        <f t="shared" si="26"/>
        <v>358</v>
      </c>
      <c r="Y87" s="22" t="s">
        <v>74</v>
      </c>
      <c r="Z87" s="28" t="s">
        <v>365</v>
      </c>
      <c r="AA87" s="28"/>
      <c r="AB87" s="50">
        <f>VLOOKUP(Y87,WorldBank!$AM$6:$AQ$221,4,FALSE)</f>
        <v>66715356928</v>
      </c>
      <c r="AC87" s="51">
        <f>VLOOKUP(Y87,WorldBank!$AM$6:$AQ$221,5,FALSE)</f>
        <v>72934280406</v>
      </c>
      <c r="AD87" s="28">
        <f t="shared" si="27"/>
        <v>2204</v>
      </c>
      <c r="AE87" s="28">
        <f t="shared" si="28"/>
        <v>2657</v>
      </c>
      <c r="AF87" s="97">
        <f t="shared" si="38"/>
        <v>3.3035872121295592E-8</v>
      </c>
      <c r="AG87" s="98">
        <f t="shared" si="38"/>
        <v>3.6430057103592398E-8</v>
      </c>
      <c r="AH87" s="90">
        <f t="shared" si="39"/>
        <v>1.1027424058863833</v>
      </c>
      <c r="AI87" s="100">
        <f t="shared" si="40"/>
        <v>4.0172968816993812E-8</v>
      </c>
      <c r="AJ87" s="37">
        <f>VLOOKUP(Y87,WorldBank!$AM$6:$AR$221,6,FALSE)</f>
        <v>85532152876</v>
      </c>
      <c r="AK87" s="102">
        <f t="shared" si="41"/>
        <v>3436.0805103378957</v>
      </c>
      <c r="AM87" s="22" t="e">
        <f>VLOOKUP(Y87,CDIACvsWB!$E$4:$F$140,2,FALSE)</f>
        <v>#N/A</v>
      </c>
      <c r="AN87" s="28">
        <f t="shared" si="29"/>
        <v>0</v>
      </c>
      <c r="AO87" s="51">
        <f t="shared" si="42"/>
        <v>0</v>
      </c>
      <c r="AP87" s="45">
        <f t="shared" si="43"/>
        <v>0</v>
      </c>
      <c r="AR87" s="130">
        <f>VLOOKUP(Y87,WorldBank!$AM$7:$AZ$221,14,FALSE)/( 1000* 3.667 )</f>
        <v>3876.7868124001643</v>
      </c>
      <c r="AT87" s="130">
        <f t="shared" si="44"/>
        <v>2657</v>
      </c>
      <c r="AV87" s="115" t="str">
        <f t="shared" si="45"/>
        <v>Ghana</v>
      </c>
      <c r="AW87" s="22" t="str">
        <f t="shared" si="46"/>
        <v>National Total (w. Bunkers)  - DeCarb Forecast</v>
      </c>
      <c r="AX87" s="28">
        <f t="shared" si="47"/>
        <v>3436.0805103378957</v>
      </c>
      <c r="AY87" s="28" t="str">
        <f t="shared" si="48"/>
        <v/>
      </c>
      <c r="AZ87" s="23" t="str">
        <f t="shared" si="49"/>
        <v/>
      </c>
      <c r="BA87" s="125">
        <f t="shared" si="50"/>
        <v>3436.0805103378957</v>
      </c>
      <c r="BC87" s="114">
        <f t="shared" si="51"/>
        <v>3.7977753371620657E-4</v>
      </c>
      <c r="BD87" s="115" t="str">
        <f t="shared" si="30"/>
        <v>Ghana</v>
      </c>
      <c r="BE87" s="54">
        <f t="shared" si="31"/>
        <v>3592.6714593513757</v>
      </c>
    </row>
    <row r="88" spans="2:57" x14ac:dyDescent="0.25">
      <c r="B88" t="s">
        <v>268</v>
      </c>
      <c r="C88">
        <v>3896850</v>
      </c>
      <c r="D88">
        <v>4170182</v>
      </c>
      <c r="E88">
        <v>4390803.6594966967</v>
      </c>
      <c r="G88">
        <f t="shared" si="32"/>
        <v>1.0701417811822369</v>
      </c>
      <c r="H88">
        <f t="shared" si="33"/>
        <v>1.0529045637568568</v>
      </c>
      <c r="I88">
        <f t="shared" si="34"/>
        <v>1.0614881842364845</v>
      </c>
      <c r="K88">
        <f t="shared" si="35"/>
        <v>1.0615115097251928</v>
      </c>
      <c r="L88">
        <f t="shared" si="36"/>
        <v>1.0615231724695469</v>
      </c>
      <c r="Q88" t="s">
        <v>373</v>
      </c>
      <c r="R88" s="22">
        <v>64</v>
      </c>
      <c r="S88" s="28">
        <v>9</v>
      </c>
      <c r="T88" s="45">
        <f t="shared" si="37"/>
        <v>73</v>
      </c>
      <c r="U88" s="22">
        <v>65</v>
      </c>
      <c r="V88" s="28">
        <v>9</v>
      </c>
      <c r="W88" s="45">
        <f t="shared" si="26"/>
        <v>74</v>
      </c>
      <c r="Y88" s="22"/>
      <c r="Z88" s="28" t="s">
        <v>366</v>
      </c>
      <c r="AA88" s="28"/>
      <c r="AB88" s="50" t="e">
        <f>VLOOKUP(Y88,WorldBank!$AM$6:$AQ$221,4,FALSE)</f>
        <v>#N/A</v>
      </c>
      <c r="AC88" s="51" t="e">
        <f>VLOOKUP(Y88,WorldBank!$AM$6:$AQ$221,5,FALSE)</f>
        <v>#N/A</v>
      </c>
      <c r="AD88" s="28">
        <f t="shared" si="27"/>
        <v>2239</v>
      </c>
      <c r="AE88" s="28">
        <f t="shared" si="28"/>
        <v>2289</v>
      </c>
      <c r="AF88" s="97" t="e">
        <f t="shared" si="38"/>
        <v>#N/A</v>
      </c>
      <c r="AG88" s="98" t="e">
        <f t="shared" si="38"/>
        <v>#N/A</v>
      </c>
      <c r="AH88" s="90" t="e">
        <f t="shared" si="39"/>
        <v>#N/A</v>
      </c>
      <c r="AI88" s="100" t="e">
        <f t="shared" si="40"/>
        <v>#N/A</v>
      </c>
      <c r="AJ88" s="37" t="e">
        <f>VLOOKUP(Y88,WorldBank!$AM$6:$AR$221,6,FALSE)</f>
        <v>#N/A</v>
      </c>
      <c r="AK88" s="102" t="str">
        <f t="shared" si="41"/>
        <v/>
      </c>
      <c r="AM88" s="22" t="e">
        <f>VLOOKUP(Y88,CDIACvsWB!$E$4:$F$140,2,FALSE)</f>
        <v>#N/A</v>
      </c>
      <c r="AN88" s="28">
        <f t="shared" si="29"/>
        <v>0</v>
      </c>
      <c r="AO88" s="51">
        <f t="shared" si="42"/>
        <v>0</v>
      </c>
      <c r="AP88" s="45">
        <f t="shared" si="43"/>
        <v>0</v>
      </c>
      <c r="AR88" s="130" t="e">
        <f>VLOOKUP(Y88,WorldBank!$AM$7:$AZ$221,14,FALSE)/( 1000* 3.667 )</f>
        <v>#N/A</v>
      </c>
      <c r="AT88" s="130">
        <f t="shared" si="44"/>
        <v>2289</v>
      </c>
      <c r="AV88" s="115">
        <f t="shared" si="45"/>
        <v>0</v>
      </c>
      <c r="AW88" s="22" t="str">
        <f t="shared" si="46"/>
        <v>National Total (w. Bunkers)  - DeCarb Forecast</v>
      </c>
      <c r="AX88" s="28" t="str">
        <f t="shared" si="47"/>
        <v/>
      </c>
      <c r="AY88" s="28" t="str">
        <f t="shared" si="48"/>
        <v/>
      </c>
      <c r="AZ88" s="23" t="str">
        <f t="shared" si="49"/>
        <v/>
      </c>
      <c r="BA88" s="125">
        <f t="shared" si="50"/>
        <v>0</v>
      </c>
      <c r="BC88" s="114">
        <f t="shared" si="51"/>
        <v>0</v>
      </c>
      <c r="BD88" s="115">
        <f t="shared" si="30"/>
        <v>0</v>
      </c>
      <c r="BE88" s="54">
        <f t="shared" si="31"/>
        <v>0</v>
      </c>
    </row>
    <row r="89" spans="2:57" x14ac:dyDescent="0.25">
      <c r="B89" t="s">
        <v>269</v>
      </c>
      <c r="C89">
        <v>8630389</v>
      </c>
      <c r="D89">
        <v>8911474</v>
      </c>
      <c r="E89">
        <v>9115540.5069915578</v>
      </c>
      <c r="G89">
        <f t="shared" si="32"/>
        <v>1.0325692155938742</v>
      </c>
      <c r="H89">
        <f t="shared" si="33"/>
        <v>1.0228992989253582</v>
      </c>
      <c r="I89">
        <f t="shared" si="34"/>
        <v>1.0277228842070614</v>
      </c>
      <c r="K89">
        <f t="shared" si="35"/>
        <v>1.0277304662420981</v>
      </c>
      <c r="L89">
        <f t="shared" si="36"/>
        <v>1.0277342572596162</v>
      </c>
      <c r="Q89" t="s">
        <v>374</v>
      </c>
      <c r="R89" s="22">
        <v>424</v>
      </c>
      <c r="S89" s="28">
        <v>8</v>
      </c>
      <c r="T89" s="45">
        <f t="shared" si="37"/>
        <v>432</v>
      </c>
      <c r="U89" s="22">
        <v>464</v>
      </c>
      <c r="V89" s="28">
        <v>12</v>
      </c>
      <c r="W89" s="45">
        <f t="shared" si="26"/>
        <v>476</v>
      </c>
      <c r="Y89" s="22" t="s">
        <v>75</v>
      </c>
      <c r="Z89" s="28" t="s">
        <v>367</v>
      </c>
      <c r="AA89" s="28"/>
      <c r="AB89" s="50">
        <f>VLOOKUP(Y89,WorldBank!$AM$6:$AQ$221,4,FALSE)</f>
        <v>332558475795</v>
      </c>
      <c r="AC89" s="51">
        <f>VLOOKUP(Y89,WorldBank!$AM$6:$AQ$221,5,FALSE)</f>
        <v>316601945244</v>
      </c>
      <c r="AD89" s="28">
        <f t="shared" si="27"/>
        <v>28896</v>
      </c>
      <c r="AE89" s="28">
        <f t="shared" si="28"/>
        <v>26621</v>
      </c>
      <c r="AF89" s="97">
        <f t="shared" si="38"/>
        <v>8.6889982072844377E-8</v>
      </c>
      <c r="AG89" s="98">
        <f t="shared" si="38"/>
        <v>8.4083501064668521E-8</v>
      </c>
      <c r="AH89" s="90">
        <f t="shared" si="39"/>
        <v>0.9677007528230005</v>
      </c>
      <c r="AI89" s="100">
        <f t="shared" si="40"/>
        <v>8.136766728027329E-8</v>
      </c>
      <c r="AJ89" s="37">
        <f>VLOOKUP(Y89,WorldBank!$AM$6:$AR$221,6,FALSE)</f>
        <v>300838418798</v>
      </c>
      <c r="AK89" s="102">
        <f t="shared" si="41"/>
        <v>24478.520365879176</v>
      </c>
      <c r="AM89" s="22" t="str">
        <f>VLOOKUP(Y89,CDIACvsWB!$E$4:$F$140,2,FALSE)</f>
        <v>Greece</v>
      </c>
      <c r="AN89" s="28">
        <f t="shared" si="29"/>
        <v>23473.688971952626</v>
      </c>
      <c r="AO89" s="51">
        <f t="shared" si="42"/>
        <v>2973</v>
      </c>
      <c r="AP89" s="45">
        <f t="shared" si="43"/>
        <v>26446.688971952626</v>
      </c>
      <c r="AR89" s="130">
        <f>VLOOKUP(Y89,WorldBank!$AM$7:$AZ$221,14,FALSE)/( 1000* 3.667 )</f>
        <v>21663.835702022134</v>
      </c>
      <c r="AT89" s="130">
        <f t="shared" si="44"/>
        <v>26621</v>
      </c>
      <c r="AV89" s="115" t="str">
        <f t="shared" si="45"/>
        <v>Greece</v>
      </c>
      <c r="AW89" s="22" t="str">
        <f t="shared" si="46"/>
        <v>2011  Raw + 2010 Bunkers</v>
      </c>
      <c r="AX89" s="28">
        <f t="shared" si="47"/>
        <v>26446.688971952626</v>
      </c>
      <c r="AY89" s="28" t="str">
        <f t="shared" si="48"/>
        <v/>
      </c>
      <c r="AZ89" s="23" t="str">
        <f t="shared" si="49"/>
        <v/>
      </c>
      <c r="BA89" s="125">
        <f t="shared" si="50"/>
        <v>26446.688971952626</v>
      </c>
      <c r="BC89" s="114">
        <f t="shared" si="51"/>
        <v>2.923056745180886E-3</v>
      </c>
      <c r="BD89" s="115" t="str">
        <f t="shared" si="30"/>
        <v>Greece</v>
      </c>
      <c r="BE89" s="54">
        <f t="shared" si="31"/>
        <v>27651.932013238395</v>
      </c>
    </row>
    <row r="90" spans="2:57" x14ac:dyDescent="0.25">
      <c r="B90" t="s">
        <v>270</v>
      </c>
      <c r="C90">
        <v>9167000</v>
      </c>
      <c r="D90">
        <v>9459936.7798202708</v>
      </c>
      <c r="E90">
        <v>9666501.3769655693</v>
      </c>
      <c r="G90">
        <f t="shared" si="32"/>
        <v>1.0319555775957534</v>
      </c>
      <c r="H90">
        <f t="shared" si="33"/>
        <v>1.0218357270194383</v>
      </c>
      <c r="I90">
        <f t="shared" si="34"/>
        <v>1.0268831860948551</v>
      </c>
      <c r="K90">
        <f t="shared" si="35"/>
        <v>1.0268914969033489</v>
      </c>
      <c r="L90">
        <f t="shared" si="36"/>
        <v>1.0268956523075958</v>
      </c>
      <c r="Q90" t="s">
        <v>375</v>
      </c>
      <c r="R90" s="22">
        <v>617</v>
      </c>
      <c r="S90" s="28">
        <v>15</v>
      </c>
      <c r="T90" s="45">
        <f t="shared" si="37"/>
        <v>632</v>
      </c>
      <c r="U90" s="22">
        <v>578</v>
      </c>
      <c r="V90" s="28">
        <v>17</v>
      </c>
      <c r="W90" s="45">
        <f t="shared" si="26"/>
        <v>595</v>
      </c>
      <c r="Y90" s="22" t="s">
        <v>76</v>
      </c>
      <c r="Z90" s="28" t="s">
        <v>368</v>
      </c>
      <c r="AA90" s="28"/>
      <c r="AB90" s="50">
        <f>VLOOKUP(Y90,WorldBank!$AM$6:$AQ$221,4,FALSE)</f>
        <v>0</v>
      </c>
      <c r="AC90" s="51">
        <f>VLOOKUP(Y90,WorldBank!$AM$6:$AQ$221,5,FALSE)</f>
        <v>0</v>
      </c>
      <c r="AD90" s="28">
        <f t="shared" si="27"/>
        <v>203</v>
      </c>
      <c r="AE90" s="28">
        <f t="shared" si="28"/>
        <v>248</v>
      </c>
      <c r="AF90" s="97" t="e">
        <f t="shared" si="38"/>
        <v>#DIV/0!</v>
      </c>
      <c r="AG90" s="98" t="e">
        <f t="shared" si="38"/>
        <v>#DIV/0!</v>
      </c>
      <c r="AH90" s="90" t="e">
        <f t="shared" si="39"/>
        <v>#DIV/0!</v>
      </c>
      <c r="AI90" s="100" t="e">
        <f t="shared" si="40"/>
        <v>#DIV/0!</v>
      </c>
      <c r="AJ90" s="37">
        <f>VLOOKUP(Y90,WorldBank!$AM$6:$AR$221,6,FALSE)</f>
        <v>0</v>
      </c>
      <c r="AK90" s="102" t="str">
        <f t="shared" si="41"/>
        <v/>
      </c>
      <c r="AM90" s="22" t="e">
        <f>VLOOKUP(Y90,CDIACvsWB!$E$4:$F$140,2,FALSE)</f>
        <v>#N/A</v>
      </c>
      <c r="AN90" s="28">
        <f t="shared" si="29"/>
        <v>0</v>
      </c>
      <c r="AO90" s="51">
        <f t="shared" si="42"/>
        <v>0</v>
      </c>
      <c r="AP90" s="45">
        <f t="shared" si="43"/>
        <v>0</v>
      </c>
      <c r="AR90" s="130" t="e">
        <f>VLOOKUP(Y90,WorldBank!$AM$7:$AZ$221,14,FALSE)/( 1000* 3.667 )</f>
        <v>#DIV/0!</v>
      </c>
      <c r="AT90" s="130">
        <f t="shared" si="44"/>
        <v>248</v>
      </c>
      <c r="AV90" s="115" t="str">
        <f t="shared" si="45"/>
        <v>Greenland</v>
      </c>
      <c r="AW90" s="22" t="str">
        <f t="shared" si="46"/>
        <v>National Total (w. Bunkers)  - DeCarb Forecast</v>
      </c>
      <c r="AX90" s="28" t="str">
        <f t="shared" si="47"/>
        <v/>
      </c>
      <c r="AY90" s="28" t="str">
        <f t="shared" si="48"/>
        <v/>
      </c>
      <c r="AZ90" s="23" t="str">
        <f t="shared" si="49"/>
        <v/>
      </c>
      <c r="BA90" s="125">
        <f t="shared" si="50"/>
        <v>0</v>
      </c>
      <c r="BC90" s="114">
        <f t="shared" si="51"/>
        <v>0</v>
      </c>
      <c r="BD90" s="115" t="str">
        <f t="shared" si="30"/>
        <v>Greenland</v>
      </c>
      <c r="BE90" s="54">
        <f t="shared" si="31"/>
        <v>0</v>
      </c>
    </row>
    <row r="91" spans="2:57" x14ac:dyDescent="0.25">
      <c r="Q91" t="s">
        <v>376</v>
      </c>
      <c r="R91" s="22">
        <v>2145</v>
      </c>
      <c r="S91" s="28">
        <v>43</v>
      </c>
      <c r="T91" s="45">
        <f t="shared" si="37"/>
        <v>2188</v>
      </c>
      <c r="U91" s="22">
        <v>2211</v>
      </c>
      <c r="V91" s="28">
        <v>40</v>
      </c>
      <c r="W91" s="45">
        <f t="shared" si="26"/>
        <v>2251</v>
      </c>
      <c r="Y91" s="22" t="s">
        <v>77</v>
      </c>
      <c r="Z91" s="28" t="s">
        <v>369</v>
      </c>
      <c r="AA91" s="28"/>
      <c r="AB91" s="50">
        <f>VLOOKUP(Y91,WorldBank!$AM$6:$AQ$221,4,FALSE)</f>
        <v>1139329504</v>
      </c>
      <c r="AC91" s="51">
        <f>VLOOKUP(Y91,WorldBank!$AM$6:$AQ$221,5,FALSE)</f>
        <v>1147573951</v>
      </c>
      <c r="AD91" s="28">
        <f t="shared" si="27"/>
        <v>77</v>
      </c>
      <c r="AE91" s="28">
        <f t="shared" si="28"/>
        <v>79</v>
      </c>
      <c r="AF91" s="97">
        <f t="shared" si="38"/>
        <v>6.7583609245319776E-8</v>
      </c>
      <c r="AG91" s="98">
        <f t="shared" si="38"/>
        <v>6.8840879431917319E-8</v>
      </c>
      <c r="AH91" s="90">
        <f t="shared" si="39"/>
        <v>1.0186031820531189</v>
      </c>
      <c r="AI91" s="100">
        <f t="shared" si="40"/>
        <v>7.0121538844686086E-8</v>
      </c>
      <c r="AJ91" s="37">
        <f>VLOOKUP(Y91,WorldBank!$AM$6:$AR$221,6,FALSE)</f>
        <v>1178825206</v>
      </c>
      <c r="AK91" s="102">
        <f t="shared" si="41"/>
        <v>82.661037473624077</v>
      </c>
      <c r="AM91" s="22" t="e">
        <f>VLOOKUP(Y91,CDIACvsWB!$E$4:$F$140,2,FALSE)</f>
        <v>#N/A</v>
      </c>
      <c r="AN91" s="28">
        <f t="shared" si="29"/>
        <v>0</v>
      </c>
      <c r="AO91" s="51">
        <f t="shared" si="42"/>
        <v>0</v>
      </c>
      <c r="AP91" s="45">
        <f t="shared" si="43"/>
        <v>0</v>
      </c>
      <c r="AR91" s="130">
        <f>VLOOKUP(Y91,WorldBank!$AM$7:$AZ$221,14,FALSE)/( 1000* 3.667 )</f>
        <v>76.090448227765236</v>
      </c>
      <c r="AT91" s="130">
        <f t="shared" si="44"/>
        <v>79</v>
      </c>
      <c r="AV91" s="115" t="str">
        <f t="shared" si="45"/>
        <v>Grenada</v>
      </c>
      <c r="AW91" s="22" t="str">
        <f t="shared" si="46"/>
        <v>National Total (w. Bunkers)  - DeCarb Forecast</v>
      </c>
      <c r="AX91" s="28">
        <f t="shared" si="47"/>
        <v>82.661037473624077</v>
      </c>
      <c r="AY91" s="28" t="str">
        <f t="shared" si="48"/>
        <v/>
      </c>
      <c r="AZ91" s="23" t="str">
        <f t="shared" si="49"/>
        <v/>
      </c>
      <c r="BA91" s="125">
        <f t="shared" si="50"/>
        <v>82.661037473624077</v>
      </c>
      <c r="BC91" s="114">
        <f t="shared" si="51"/>
        <v>9.1362250831162251E-6</v>
      </c>
      <c r="BD91" s="115" t="str">
        <f t="shared" si="30"/>
        <v>Grenada</v>
      </c>
      <c r="BE91" s="54">
        <f t="shared" si="31"/>
        <v>86.42811169248769</v>
      </c>
    </row>
    <row r="92" spans="2:57" x14ac:dyDescent="0.25">
      <c r="C92">
        <f>C90*3.667</f>
        <v>33615389</v>
      </c>
      <c r="D92">
        <f>D90*3.667</f>
        <v>34689588.17160093</v>
      </c>
      <c r="Q92" t="s">
        <v>377</v>
      </c>
      <c r="R92" s="22">
        <v>10089</v>
      </c>
      <c r="S92" s="28">
        <v>12545</v>
      </c>
      <c r="T92" s="45">
        <f t="shared" si="37"/>
        <v>22634</v>
      </c>
      <c r="U92" s="22">
        <v>9896</v>
      </c>
      <c r="V92" s="28">
        <v>12542</v>
      </c>
      <c r="W92" s="45">
        <f t="shared" si="26"/>
        <v>22438</v>
      </c>
      <c r="Y92" s="22"/>
      <c r="Z92" s="28" t="s">
        <v>370</v>
      </c>
      <c r="AA92" s="28"/>
      <c r="AB92" s="50" t="e">
        <f>VLOOKUP(Y92,WorldBank!$AM$6:$AQ$221,4,FALSE)</f>
        <v>#N/A</v>
      </c>
      <c r="AC92" s="51" t="e">
        <f>VLOOKUP(Y92,WorldBank!$AM$6:$AQ$221,5,FALSE)</f>
        <v>#N/A</v>
      </c>
      <c r="AD92" s="28">
        <f t="shared" si="27"/>
        <v>592</v>
      </c>
      <c r="AE92" s="28">
        <f t="shared" si="28"/>
        <v>592</v>
      </c>
      <c r="AF92" s="97" t="e">
        <f t="shared" si="38"/>
        <v>#N/A</v>
      </c>
      <c r="AG92" s="98" t="e">
        <f t="shared" si="38"/>
        <v>#N/A</v>
      </c>
      <c r="AH92" s="90" t="e">
        <f t="shared" si="39"/>
        <v>#N/A</v>
      </c>
      <c r="AI92" s="100" t="e">
        <f t="shared" si="40"/>
        <v>#N/A</v>
      </c>
      <c r="AJ92" s="37" t="e">
        <f>VLOOKUP(Y92,WorldBank!$AM$6:$AR$221,6,FALSE)</f>
        <v>#N/A</v>
      </c>
      <c r="AK92" s="102" t="str">
        <f t="shared" si="41"/>
        <v/>
      </c>
      <c r="AM92" s="22" t="e">
        <f>VLOOKUP(Y92,CDIACvsWB!$E$4:$F$140,2,FALSE)</f>
        <v>#N/A</v>
      </c>
      <c r="AN92" s="28">
        <f t="shared" si="29"/>
        <v>0</v>
      </c>
      <c r="AO92" s="51">
        <f t="shared" si="42"/>
        <v>0</v>
      </c>
      <c r="AP92" s="45">
        <f t="shared" si="43"/>
        <v>0</v>
      </c>
      <c r="AR92" s="130" t="e">
        <f>VLOOKUP(Y92,WorldBank!$AM$7:$AZ$221,14,FALSE)/( 1000* 3.667 )</f>
        <v>#N/A</v>
      </c>
      <c r="AT92" s="130">
        <f t="shared" si="44"/>
        <v>592</v>
      </c>
      <c r="AV92" s="115">
        <f t="shared" si="45"/>
        <v>0</v>
      </c>
      <c r="AW92" s="22" t="str">
        <f t="shared" si="46"/>
        <v>National Total (w. Bunkers)  - DeCarb Forecast</v>
      </c>
      <c r="AX92" s="28" t="str">
        <f t="shared" si="47"/>
        <v/>
      </c>
      <c r="AY92" s="28" t="str">
        <f t="shared" si="48"/>
        <v/>
      </c>
      <c r="AZ92" s="23" t="str">
        <f t="shared" si="49"/>
        <v/>
      </c>
      <c r="BA92" s="125">
        <f t="shared" si="50"/>
        <v>0</v>
      </c>
      <c r="BC92" s="114">
        <f t="shared" si="51"/>
        <v>0</v>
      </c>
      <c r="BD92" s="115">
        <f t="shared" si="30"/>
        <v>0</v>
      </c>
      <c r="BE92" s="54">
        <f t="shared" si="31"/>
        <v>0</v>
      </c>
    </row>
    <row r="93" spans="2:57" x14ac:dyDescent="0.25">
      <c r="Q93" t="s">
        <v>378</v>
      </c>
      <c r="R93" s="22">
        <v>13274</v>
      </c>
      <c r="S93" s="28">
        <v>197</v>
      </c>
      <c r="T93" s="45">
        <f t="shared" si="37"/>
        <v>13471</v>
      </c>
      <c r="U93" s="22">
        <v>13794</v>
      </c>
      <c r="V93" s="28">
        <v>196</v>
      </c>
      <c r="W93" s="45">
        <f t="shared" si="26"/>
        <v>13990</v>
      </c>
      <c r="Y93" s="22" t="s">
        <v>78</v>
      </c>
      <c r="Z93" s="28"/>
      <c r="AA93" s="28"/>
      <c r="AB93" s="50">
        <f>VLOOKUP(Y93,WorldBank!$AM$6:$AQ$221,4,FALSE)</f>
        <v>0</v>
      </c>
      <c r="AC93" s="51">
        <f>VLOOKUP(Y93,WorldBank!$AM$6:$AQ$221,5,FALSE)</f>
        <v>0</v>
      </c>
      <c r="AD93" s="28" t="e">
        <f t="shared" si="27"/>
        <v>#N/A</v>
      </c>
      <c r="AE93" s="28" t="e">
        <f t="shared" si="28"/>
        <v>#N/A</v>
      </c>
      <c r="AF93" s="97" t="e">
        <f t="shared" si="38"/>
        <v>#N/A</v>
      </c>
      <c r="AG93" s="98" t="e">
        <f t="shared" si="38"/>
        <v>#N/A</v>
      </c>
      <c r="AH93" s="90" t="e">
        <f t="shared" si="39"/>
        <v>#N/A</v>
      </c>
      <c r="AI93" s="100" t="e">
        <f t="shared" si="40"/>
        <v>#N/A</v>
      </c>
      <c r="AJ93" s="37">
        <f>VLOOKUP(Y93,WorldBank!$AM$6:$AR$221,6,FALSE)</f>
        <v>0</v>
      </c>
      <c r="AK93" s="102" t="str">
        <f t="shared" si="41"/>
        <v/>
      </c>
      <c r="AM93" s="22" t="e">
        <f>VLOOKUP(Y93,CDIACvsWB!$E$4:$F$140,2,FALSE)</f>
        <v>#N/A</v>
      </c>
      <c r="AN93" s="28">
        <f t="shared" si="29"/>
        <v>0</v>
      </c>
      <c r="AO93" s="51">
        <f t="shared" si="42"/>
        <v>0</v>
      </c>
      <c r="AP93" s="45">
        <f t="shared" si="43"/>
        <v>0</v>
      </c>
      <c r="AR93" s="130" t="e">
        <f>VLOOKUP(Y93,WorldBank!$AM$7:$AZ$221,14,FALSE)/( 1000* 3.667 )</f>
        <v>#DIV/0!</v>
      </c>
      <c r="AT93" s="130" t="e">
        <f t="shared" si="44"/>
        <v>#N/A</v>
      </c>
      <c r="AV93" s="115" t="str">
        <f t="shared" si="45"/>
        <v>Guam</v>
      </c>
      <c r="AW93" s="22" t="str">
        <f t="shared" si="46"/>
        <v>National Total (w. Bunkers)  - DeCarb Forecast</v>
      </c>
      <c r="AX93" s="28" t="str">
        <f t="shared" si="47"/>
        <v/>
      </c>
      <c r="AY93" s="28" t="str">
        <f t="shared" si="48"/>
        <v/>
      </c>
      <c r="AZ93" s="23" t="str">
        <f t="shared" si="49"/>
        <v/>
      </c>
      <c r="BA93" s="125">
        <f t="shared" si="50"/>
        <v>0</v>
      </c>
      <c r="BC93" s="114">
        <f t="shared" si="51"/>
        <v>0</v>
      </c>
      <c r="BD93" s="115" t="str">
        <f t="shared" si="30"/>
        <v>Guam</v>
      </c>
      <c r="BE93" s="54">
        <f t="shared" si="31"/>
        <v>0</v>
      </c>
    </row>
    <row r="94" spans="2:57" x14ac:dyDescent="0.25">
      <c r="Q94" t="s">
        <v>379</v>
      </c>
      <c r="R94" s="22">
        <v>560</v>
      </c>
      <c r="S94" s="28">
        <v>138</v>
      </c>
      <c r="T94" s="45">
        <f t="shared" si="37"/>
        <v>698</v>
      </c>
      <c r="U94" s="22">
        <v>535</v>
      </c>
      <c r="V94" s="28">
        <v>152</v>
      </c>
      <c r="W94" s="45">
        <f t="shared" si="26"/>
        <v>687</v>
      </c>
      <c r="Y94" s="22" t="s">
        <v>79</v>
      </c>
      <c r="Z94" s="28" t="s">
        <v>371</v>
      </c>
      <c r="AA94" s="28"/>
      <c r="AB94" s="50">
        <f>VLOOKUP(Y94,WorldBank!$AM$6:$AQ$221,4,FALSE)</f>
        <v>92523166632</v>
      </c>
      <c r="AC94" s="51">
        <f>VLOOKUP(Y94,WorldBank!$AM$6:$AQ$221,5,FALSE)</f>
        <v>96332365992</v>
      </c>
      <c r="AD94" s="28">
        <f t="shared" si="27"/>
        <v>3482</v>
      </c>
      <c r="AE94" s="28">
        <f t="shared" si="28"/>
        <v>3305</v>
      </c>
      <c r="AF94" s="97">
        <f t="shared" si="38"/>
        <v>3.7633817850714565E-8</v>
      </c>
      <c r="AG94" s="98">
        <f t="shared" si="38"/>
        <v>3.4308302987953874E-8</v>
      </c>
      <c r="AH94" s="90">
        <f t="shared" si="39"/>
        <v>0.91163493228477888</v>
      </c>
      <c r="AI94" s="100">
        <f t="shared" si="40"/>
        <v>3.1276647471229005E-8</v>
      </c>
      <c r="AJ94" s="37">
        <f>VLOOKUP(Y94,WorldBank!$AM$6:$AR$221,6,FALSE)</f>
        <v>102313663146</v>
      </c>
      <c r="AK94" s="102">
        <f t="shared" si="41"/>
        <v>3200.0283737075169</v>
      </c>
      <c r="AM94" s="22" t="e">
        <f>VLOOKUP(Y94,CDIACvsWB!$E$4:$F$140,2,FALSE)</f>
        <v>#N/A</v>
      </c>
      <c r="AN94" s="28">
        <f t="shared" si="29"/>
        <v>0</v>
      </c>
      <c r="AO94" s="51">
        <f t="shared" si="42"/>
        <v>0</v>
      </c>
      <c r="AP94" s="45">
        <f t="shared" si="43"/>
        <v>0</v>
      </c>
      <c r="AR94" s="130">
        <f>VLOOKUP(Y94,WorldBank!$AM$7:$AZ$221,14,FALSE)/( 1000* 3.667 )</f>
        <v>3272.0972664718306</v>
      </c>
      <c r="AT94" s="130">
        <f t="shared" si="44"/>
        <v>3305</v>
      </c>
      <c r="AV94" s="115" t="str">
        <f t="shared" si="45"/>
        <v>Guatemala</v>
      </c>
      <c r="AW94" s="22" t="str">
        <f t="shared" si="46"/>
        <v>National Total (w. Bunkers)  - DeCarb Forecast</v>
      </c>
      <c r="AX94" s="28">
        <f t="shared" si="47"/>
        <v>3200.0283737075169</v>
      </c>
      <c r="AY94" s="28" t="str">
        <f t="shared" si="48"/>
        <v/>
      </c>
      <c r="AZ94" s="23" t="str">
        <f t="shared" si="49"/>
        <v/>
      </c>
      <c r="BA94" s="125">
        <f t="shared" si="50"/>
        <v>3200.0283737075169</v>
      </c>
      <c r="BC94" s="114">
        <f t="shared" si="51"/>
        <v>3.5368754600834855E-4</v>
      </c>
      <c r="BD94" s="115" t="str">
        <f t="shared" si="30"/>
        <v>Guatemala</v>
      </c>
      <c r="BE94" s="54">
        <f t="shared" si="31"/>
        <v>3345.8618250487507</v>
      </c>
    </row>
    <row r="95" spans="2:57" x14ac:dyDescent="0.25">
      <c r="Q95" t="s">
        <v>380</v>
      </c>
      <c r="R95" s="22">
        <v>540568</v>
      </c>
      <c r="S95" s="28">
        <v>4035</v>
      </c>
      <c r="T95" s="45">
        <f t="shared" si="37"/>
        <v>544603</v>
      </c>
      <c r="U95" s="22">
        <v>547811</v>
      </c>
      <c r="V95" s="28">
        <v>4035</v>
      </c>
      <c r="W95" s="45">
        <f t="shared" si="26"/>
        <v>551846</v>
      </c>
      <c r="Y95" s="22" t="s">
        <v>80</v>
      </c>
      <c r="Z95" s="28" t="s">
        <v>372</v>
      </c>
      <c r="AA95" s="28"/>
      <c r="AB95" s="50">
        <f>VLOOKUP(Y95,WorldBank!$AM$6:$AQ$221,4,FALSE)</f>
        <v>12256387936</v>
      </c>
      <c r="AC95" s="51">
        <f>VLOOKUP(Y95,WorldBank!$AM$6:$AQ$221,5,FALSE)</f>
        <v>12648826379</v>
      </c>
      <c r="AD95" s="28">
        <f t="shared" si="27"/>
        <v>356</v>
      </c>
      <c r="AE95" s="28">
        <f t="shared" si="28"/>
        <v>358</v>
      </c>
      <c r="AF95" s="97">
        <f t="shared" si="38"/>
        <v>2.9046078001034971E-8</v>
      </c>
      <c r="AG95" s="98">
        <f t="shared" si="38"/>
        <v>2.8303021108295348E-8</v>
      </c>
      <c r="AH95" s="90">
        <f t="shared" si="39"/>
        <v>0.9744179956855743</v>
      </c>
      <c r="AI95" s="100">
        <f t="shared" si="40"/>
        <v>2.7578973100191656E-8</v>
      </c>
      <c r="AJ95" s="37">
        <f>VLOOKUP(Y95,WorldBank!$AM$6:$AR$221,6,FALSE)</f>
        <v>13393836000</v>
      </c>
      <c r="AK95" s="102">
        <f t="shared" si="41"/>
        <v>369.38824275237863</v>
      </c>
      <c r="AM95" s="22" t="e">
        <f>VLOOKUP(Y95,CDIACvsWB!$E$4:$F$140,2,FALSE)</f>
        <v>#N/A</v>
      </c>
      <c r="AN95" s="28">
        <f t="shared" si="29"/>
        <v>0</v>
      </c>
      <c r="AO95" s="51">
        <f t="shared" si="42"/>
        <v>0</v>
      </c>
      <c r="AP95" s="45">
        <f t="shared" si="43"/>
        <v>0</v>
      </c>
      <c r="AR95" s="130">
        <f>VLOOKUP(Y95,WorldBank!$AM$7:$AZ$221,14,FALSE)/( 1000* 3.667 )</f>
        <v>312.44098369379958</v>
      </c>
      <c r="AT95" s="130">
        <f t="shared" si="44"/>
        <v>358</v>
      </c>
      <c r="AV95" s="115" t="str">
        <f t="shared" si="45"/>
        <v>Guinea</v>
      </c>
      <c r="AW95" s="22" t="str">
        <f t="shared" si="46"/>
        <v>National Total (w. Bunkers)  - DeCarb Forecast</v>
      </c>
      <c r="AX95" s="28">
        <f t="shared" si="47"/>
        <v>369.38824275237863</v>
      </c>
      <c r="AY95" s="28" t="str">
        <f t="shared" si="48"/>
        <v/>
      </c>
      <c r="AZ95" s="23" t="str">
        <f t="shared" si="49"/>
        <v/>
      </c>
      <c r="BA95" s="125">
        <f t="shared" si="50"/>
        <v>369.38824275237863</v>
      </c>
      <c r="BC95" s="114">
        <f t="shared" si="51"/>
        <v>4.0827144589364252E-5</v>
      </c>
      <c r="BD95" s="115" t="str">
        <f t="shared" si="30"/>
        <v>Guinea</v>
      </c>
      <c r="BE95" s="54">
        <f t="shared" si="31"/>
        <v>386.22220671596705</v>
      </c>
    </row>
    <row r="96" spans="2:57" x14ac:dyDescent="0.25">
      <c r="Q96" t="s">
        <v>381</v>
      </c>
      <c r="R96" s="22">
        <v>123563</v>
      </c>
      <c r="S96" s="28">
        <v>268</v>
      </c>
      <c r="T96" s="45">
        <f t="shared" si="37"/>
        <v>123831</v>
      </c>
      <c r="U96" s="22">
        <v>118350</v>
      </c>
      <c r="V96" s="28">
        <v>248</v>
      </c>
      <c r="W96" s="45">
        <f t="shared" si="26"/>
        <v>118598</v>
      </c>
      <c r="Y96" s="22" t="s">
        <v>81</v>
      </c>
      <c r="Z96" s="28" t="s">
        <v>373</v>
      </c>
      <c r="AA96" s="28"/>
      <c r="AB96" s="50">
        <f>VLOOKUP(Y96,WorldBank!$AM$6:$AQ$221,4,FALSE)</f>
        <v>1844026045</v>
      </c>
      <c r="AC96" s="51">
        <f>VLOOKUP(Y96,WorldBank!$AM$6:$AQ$221,5,FALSE)</f>
        <v>1932508032</v>
      </c>
      <c r="AD96" s="28">
        <f t="shared" si="27"/>
        <v>73</v>
      </c>
      <c r="AE96" s="28">
        <f t="shared" si="28"/>
        <v>74</v>
      </c>
      <c r="AF96" s="97">
        <f t="shared" si="38"/>
        <v>3.9587293356260595E-8</v>
      </c>
      <c r="AG96" s="98">
        <f t="shared" si="38"/>
        <v>3.8292208246821923E-8</v>
      </c>
      <c r="AH96" s="90">
        <f t="shared" si="39"/>
        <v>0.96728533325621113</v>
      </c>
      <c r="AI96" s="100">
        <f t="shared" si="40"/>
        <v>3.703949141514338E-8</v>
      </c>
      <c r="AJ96" s="37">
        <f>VLOOKUP(Y96,WorldBank!$AM$6:$AR$221,6,FALSE)</f>
        <v>2074139156</v>
      </c>
      <c r="AK96" s="102">
        <f t="shared" si="41"/>
        <v>76.825059462474741</v>
      </c>
      <c r="AM96" s="22" t="e">
        <f>VLOOKUP(Y96,CDIACvsWB!$E$4:$F$140,2,FALSE)</f>
        <v>#N/A</v>
      </c>
      <c r="AN96" s="28">
        <f t="shared" si="29"/>
        <v>0</v>
      </c>
      <c r="AO96" s="51">
        <f t="shared" si="42"/>
        <v>0</v>
      </c>
      <c r="AP96" s="45">
        <f t="shared" si="43"/>
        <v>0</v>
      </c>
      <c r="AR96" s="130">
        <f>VLOOKUP(Y96,WorldBank!$AM$7:$AZ$221,14,FALSE)/( 1000* 3.667 )</f>
        <v>90.66595783638806</v>
      </c>
      <c r="AT96" s="130">
        <f t="shared" si="44"/>
        <v>74</v>
      </c>
      <c r="AV96" s="115" t="str">
        <f t="shared" si="45"/>
        <v>Guinea-Bissau</v>
      </c>
      <c r="AW96" s="22" t="str">
        <f t="shared" si="46"/>
        <v>National Total (w. Bunkers)  - DeCarb Forecast</v>
      </c>
      <c r="AX96" s="28">
        <f t="shared" si="47"/>
        <v>76.825059462474741</v>
      </c>
      <c r="AY96" s="28" t="str">
        <f t="shared" si="48"/>
        <v/>
      </c>
      <c r="AZ96" s="23" t="str">
        <f t="shared" si="49"/>
        <v/>
      </c>
      <c r="BA96" s="125">
        <f t="shared" si="50"/>
        <v>76.825059462474741</v>
      </c>
      <c r="BC96" s="114">
        <f t="shared" si="51"/>
        <v>8.4911955707901724E-6</v>
      </c>
      <c r="BD96" s="115" t="str">
        <f t="shared" si="30"/>
        <v>Guinea-Bissau</v>
      </c>
      <c r="BE96" s="54">
        <f t="shared" si="31"/>
        <v>80.326173284764934</v>
      </c>
    </row>
    <row r="97" spans="17:57" x14ac:dyDescent="0.25">
      <c r="Q97" t="s">
        <v>382</v>
      </c>
      <c r="R97" s="22">
        <v>29084</v>
      </c>
      <c r="S97" s="28">
        <v>0</v>
      </c>
      <c r="T97" s="45">
        <f t="shared" si="37"/>
        <v>29084</v>
      </c>
      <c r="U97" s="22">
        <v>31270</v>
      </c>
      <c r="V97" s="28">
        <v>0</v>
      </c>
      <c r="W97" s="45">
        <f t="shared" si="26"/>
        <v>31270</v>
      </c>
      <c r="Y97" s="22" t="s">
        <v>82</v>
      </c>
      <c r="Z97" s="28" t="s">
        <v>374</v>
      </c>
      <c r="AA97" s="28"/>
      <c r="AB97" s="50">
        <f>VLOOKUP(Y97,WorldBank!$AM$6:$AQ$221,4,FALSE)</f>
        <v>4045083845</v>
      </c>
      <c r="AC97" s="51">
        <f>VLOOKUP(Y97,WorldBank!$AM$6:$AQ$221,5,FALSE)</f>
        <v>4272594810</v>
      </c>
      <c r="AD97" s="28">
        <f t="shared" si="27"/>
        <v>432</v>
      </c>
      <c r="AE97" s="28">
        <f t="shared" si="28"/>
        <v>476</v>
      </c>
      <c r="AF97" s="97">
        <f t="shared" si="38"/>
        <v>1.0679630300716301E-7</v>
      </c>
      <c r="AG97" s="98">
        <f t="shared" si="38"/>
        <v>1.1140770917146716E-7</v>
      </c>
      <c r="AH97" s="90">
        <f t="shared" si="39"/>
        <v>1.0431794550415743</v>
      </c>
      <c r="AI97" s="100">
        <f t="shared" si="40"/>
        <v>1.1621823334092131E-7</v>
      </c>
      <c r="AJ97" s="37">
        <f>VLOOKUP(Y97,WorldBank!$AM$6:$AR$221,6,FALSE)</f>
        <v>4593442656</v>
      </c>
      <c r="AK97" s="102">
        <f t="shared" si="41"/>
        <v>533.8417904331493</v>
      </c>
      <c r="AM97" s="22" t="e">
        <f>VLOOKUP(Y97,CDIACvsWB!$E$4:$F$140,2,FALSE)</f>
        <v>#N/A</v>
      </c>
      <c r="AN97" s="28">
        <f t="shared" si="29"/>
        <v>0</v>
      </c>
      <c r="AO97" s="51">
        <f t="shared" si="42"/>
        <v>0</v>
      </c>
      <c r="AP97" s="45">
        <f t="shared" si="43"/>
        <v>0</v>
      </c>
      <c r="AR97" s="130">
        <f>VLOOKUP(Y97,WorldBank!$AM$7:$AZ$221,14,FALSE)/( 1000* 3.667 )</f>
        <v>531.48323436236728</v>
      </c>
      <c r="AT97" s="130">
        <f t="shared" si="44"/>
        <v>476</v>
      </c>
      <c r="AV97" s="115" t="str">
        <f t="shared" si="45"/>
        <v>Guyana</v>
      </c>
      <c r="AW97" s="22" t="str">
        <f t="shared" si="46"/>
        <v>National Total (w. Bunkers)  - DeCarb Forecast</v>
      </c>
      <c r="AX97" s="28">
        <f t="shared" si="47"/>
        <v>533.8417904331493</v>
      </c>
      <c r="AY97" s="28" t="str">
        <f t="shared" si="48"/>
        <v/>
      </c>
      <c r="AZ97" s="23" t="str">
        <f t="shared" si="49"/>
        <v/>
      </c>
      <c r="BA97" s="125">
        <f t="shared" si="50"/>
        <v>533.8417904331493</v>
      </c>
      <c r="BC97" s="114">
        <f t="shared" si="51"/>
        <v>5.9003599582539573E-5</v>
      </c>
      <c r="BD97" s="115" t="str">
        <f t="shared" si="30"/>
        <v>Guyana</v>
      </c>
      <c r="BE97" s="54">
        <f t="shared" si="31"/>
        <v>558.17032183265405</v>
      </c>
    </row>
    <row r="98" spans="17:57" x14ac:dyDescent="0.25">
      <c r="Q98" t="s">
        <v>383</v>
      </c>
      <c r="R98" s="22">
        <v>11078</v>
      </c>
      <c r="S98" s="28">
        <v>557</v>
      </c>
      <c r="T98" s="45">
        <f t="shared" si="37"/>
        <v>11635</v>
      </c>
      <c r="U98" s="22">
        <v>10908</v>
      </c>
      <c r="V98" s="28">
        <v>671</v>
      </c>
      <c r="W98" s="45">
        <f t="shared" si="26"/>
        <v>11579</v>
      </c>
      <c r="Y98" s="22" t="s">
        <v>83</v>
      </c>
      <c r="Z98" s="28" t="s">
        <v>375</v>
      </c>
      <c r="AA98" s="28"/>
      <c r="AB98" s="50">
        <f>VLOOKUP(Y98,WorldBank!$AM$6:$AQ$221,4,FALSE)</f>
        <v>15399646281</v>
      </c>
      <c r="AC98" s="51">
        <f>VLOOKUP(Y98,WorldBank!$AM$6:$AQ$221,5,FALSE)</f>
        <v>14725843200</v>
      </c>
      <c r="AD98" s="28">
        <f t="shared" si="27"/>
        <v>632</v>
      </c>
      <c r="AE98" s="28">
        <f t="shared" si="28"/>
        <v>595</v>
      </c>
      <c r="AF98" s="97">
        <f t="shared" si="38"/>
        <v>4.1039903674914801E-8</v>
      </c>
      <c r="AG98" s="98">
        <f t="shared" si="38"/>
        <v>4.0405156561764831E-8</v>
      </c>
      <c r="AH98" s="90">
        <f t="shared" si="39"/>
        <v>0.98453341610696921</v>
      </c>
      <c r="AI98" s="100">
        <f t="shared" si="40"/>
        <v>3.978022681809125E-8</v>
      </c>
      <c r="AJ98" s="37">
        <f>VLOOKUP(Y98,WorldBank!$AM$6:$AR$221,6,FALSE)</f>
        <v>15851925120</v>
      </c>
      <c r="AK98" s="102">
        <f t="shared" si="41"/>
        <v>630.59317677699835</v>
      </c>
      <c r="AM98" s="22" t="e">
        <f>VLOOKUP(Y98,CDIACvsWB!$E$4:$F$140,2,FALSE)</f>
        <v>#N/A</v>
      </c>
      <c r="AN98" s="28">
        <f t="shared" si="29"/>
        <v>0</v>
      </c>
      <c r="AO98" s="51">
        <f t="shared" si="42"/>
        <v>0</v>
      </c>
      <c r="AP98" s="45">
        <f t="shared" si="43"/>
        <v>0</v>
      </c>
      <c r="AR98" s="130">
        <f>VLOOKUP(Y98,WorldBank!$AM$7:$AZ$221,14,FALSE)/( 1000* 3.667 )</f>
        <v>615.78191345011589</v>
      </c>
      <c r="AT98" s="130">
        <f t="shared" si="44"/>
        <v>595</v>
      </c>
      <c r="AV98" s="115" t="str">
        <f t="shared" si="45"/>
        <v>Haiti</v>
      </c>
      <c r="AW98" s="22" t="str">
        <f t="shared" si="46"/>
        <v>National Total (w. Bunkers)  - DeCarb Forecast</v>
      </c>
      <c r="AX98" s="28">
        <f t="shared" si="47"/>
        <v>630.59317677699835</v>
      </c>
      <c r="AY98" s="28" t="str">
        <f t="shared" si="48"/>
        <v/>
      </c>
      <c r="AZ98" s="23" t="str">
        <f t="shared" si="49"/>
        <v/>
      </c>
      <c r="BA98" s="125">
        <f t="shared" si="50"/>
        <v>630.59317677699835</v>
      </c>
      <c r="BC98" s="114">
        <f t="shared" si="51"/>
        <v>6.9697179892646319E-5</v>
      </c>
      <c r="BD98" s="115" t="str">
        <f t="shared" si="30"/>
        <v>Haiti</v>
      </c>
      <c r="BE98" s="54">
        <f t="shared" si="31"/>
        <v>659.33091551619475</v>
      </c>
    </row>
    <row r="99" spans="17:57" x14ac:dyDescent="0.25">
      <c r="Q99" t="s">
        <v>384</v>
      </c>
      <c r="R99" s="22">
        <v>157481</v>
      </c>
      <c r="S99" s="28">
        <v>2785</v>
      </c>
      <c r="T99" s="45">
        <f t="shared" si="37"/>
        <v>160266</v>
      </c>
      <c r="U99" s="22">
        <v>155880</v>
      </c>
      <c r="V99" s="28">
        <v>3092</v>
      </c>
      <c r="W99" s="45">
        <f t="shared" si="26"/>
        <v>158972</v>
      </c>
      <c r="Y99" s="22" t="s">
        <v>84</v>
      </c>
      <c r="Z99" s="28" t="s">
        <v>376</v>
      </c>
      <c r="AA99" s="28"/>
      <c r="AB99" s="50">
        <f>VLOOKUP(Y99,WorldBank!$AM$6:$AQ$221,4,FALSE)</f>
        <v>30402265080</v>
      </c>
      <c r="AC99" s="51">
        <f>VLOOKUP(Y99,WorldBank!$AM$6:$AQ$221,5,FALSE)</f>
        <v>31917602352</v>
      </c>
      <c r="AD99" s="28">
        <f t="shared" si="27"/>
        <v>2188</v>
      </c>
      <c r="AE99" s="28">
        <f t="shared" si="28"/>
        <v>2251</v>
      </c>
      <c r="AF99" s="97">
        <f t="shared" si="38"/>
        <v>7.196832190767807E-8</v>
      </c>
      <c r="AG99" s="98">
        <f t="shared" si="38"/>
        <v>7.0525347586421985E-8</v>
      </c>
      <c r="AH99" s="90">
        <f t="shared" si="39"/>
        <v>0.97994986845591381</v>
      </c>
      <c r="AI99" s="100">
        <f t="shared" si="40"/>
        <v>6.9111305090121828E-8</v>
      </c>
      <c r="AJ99" s="37">
        <f>VLOOKUP(Y99,WorldBank!$AM$6:$AR$221,6,FALSE)</f>
        <v>33789626805</v>
      </c>
      <c r="AK99" s="102">
        <f t="shared" si="41"/>
        <v>2335.2452070017134</v>
      </c>
      <c r="AM99" s="22" t="e">
        <f>VLOOKUP(Y99,CDIACvsWB!$E$4:$F$140,2,FALSE)</f>
        <v>#N/A</v>
      </c>
      <c r="AN99" s="28">
        <f t="shared" si="29"/>
        <v>0</v>
      </c>
      <c r="AO99" s="51">
        <f t="shared" si="42"/>
        <v>0</v>
      </c>
      <c r="AP99" s="45">
        <f t="shared" si="43"/>
        <v>0</v>
      </c>
      <c r="AR99" s="130">
        <f>VLOOKUP(Y99,WorldBank!$AM$7:$AZ$221,14,FALSE)/( 1000* 3.667 )</f>
        <v>2352.0482876250503</v>
      </c>
      <c r="AT99" s="130">
        <f t="shared" si="44"/>
        <v>2251</v>
      </c>
      <c r="AV99" s="115" t="str">
        <f t="shared" si="45"/>
        <v>Honduras</v>
      </c>
      <c r="AW99" s="22" t="str">
        <f t="shared" si="46"/>
        <v>National Total (w. Bunkers)  - DeCarb Forecast</v>
      </c>
      <c r="AX99" s="28">
        <f t="shared" si="47"/>
        <v>2335.2452070017134</v>
      </c>
      <c r="AY99" s="28" t="str">
        <f t="shared" si="48"/>
        <v/>
      </c>
      <c r="AZ99" s="23" t="str">
        <f t="shared" si="49"/>
        <v/>
      </c>
      <c r="BA99" s="125">
        <f t="shared" si="50"/>
        <v>2335.2452070017134</v>
      </c>
      <c r="BC99" s="114">
        <f t="shared" si="51"/>
        <v>2.5810619473828629E-4</v>
      </c>
      <c r="BD99" s="115" t="str">
        <f t="shared" si="30"/>
        <v>Honduras</v>
      </c>
      <c r="BE99" s="54">
        <f t="shared" si="31"/>
        <v>2441.6682847041675</v>
      </c>
    </row>
    <row r="100" spans="17:57" x14ac:dyDescent="0.25">
      <c r="Q100" t="s">
        <v>385</v>
      </c>
      <c r="R100" s="22">
        <v>18279</v>
      </c>
      <c r="S100" s="28">
        <v>305</v>
      </c>
      <c r="T100" s="45">
        <f t="shared" si="37"/>
        <v>18584</v>
      </c>
      <c r="U100" s="22">
        <v>19268</v>
      </c>
      <c r="V100" s="28">
        <v>293</v>
      </c>
      <c r="W100" s="45">
        <f t="shared" si="26"/>
        <v>19561</v>
      </c>
      <c r="Y100" s="22" t="s">
        <v>85</v>
      </c>
      <c r="Z100" s="28" t="s">
        <v>377</v>
      </c>
      <c r="AA100" s="28"/>
      <c r="AB100" s="50">
        <f>VLOOKUP(Y100,WorldBank!$AM$6:$AQ$221,4,FALSE)</f>
        <v>306775308800</v>
      </c>
      <c r="AC100" s="51">
        <f>VLOOKUP(Y100,WorldBank!$AM$6:$AQ$221,5,FALSE)</f>
        <v>331500094800</v>
      </c>
      <c r="AD100" s="28">
        <f t="shared" si="27"/>
        <v>22634</v>
      </c>
      <c r="AE100" s="28">
        <f t="shared" si="28"/>
        <v>22438</v>
      </c>
      <c r="AF100" s="97">
        <f t="shared" si="38"/>
        <v>7.3780383722981031E-8</v>
      </c>
      <c r="AG100" s="98">
        <f t="shared" si="38"/>
        <v>6.7686255153372587E-8</v>
      </c>
      <c r="AH100" s="90">
        <f t="shared" si="39"/>
        <v>0.91740177724624317</v>
      </c>
      <c r="AI100" s="100">
        <f t="shared" si="40"/>
        <v>6.2095490772846697E-8</v>
      </c>
      <c r="AJ100" s="37">
        <f>VLOOKUP(Y100,WorldBank!$AM$6:$AR$221,6,FALSE)</f>
        <v>354188157600</v>
      </c>
      <c r="AK100" s="102">
        <f t="shared" si="41"/>
        <v>21993.48747210237</v>
      </c>
      <c r="AM100" s="22" t="e">
        <f>VLOOKUP(Y100,CDIACvsWB!$E$4:$F$140,2,FALSE)</f>
        <v>#N/A</v>
      </c>
      <c r="AN100" s="28">
        <f t="shared" si="29"/>
        <v>0</v>
      </c>
      <c r="AO100" s="51">
        <f t="shared" si="42"/>
        <v>0</v>
      </c>
      <c r="AP100" s="45">
        <f t="shared" si="43"/>
        <v>0</v>
      </c>
      <c r="AR100" s="130">
        <f>VLOOKUP(Y100,WorldBank!$AM$7:$AZ$221,14,FALSE)/( 1000* 3.667 )</f>
        <v>9734.0497374463721</v>
      </c>
      <c r="AT100" s="130">
        <f t="shared" si="44"/>
        <v>22438</v>
      </c>
      <c r="AV100" s="115" t="str">
        <f t="shared" si="45"/>
        <v>Hong Kong SAR, China</v>
      </c>
      <c r="AW100" s="22" t="str">
        <f t="shared" si="46"/>
        <v>National Total (w. Bunkers)  - DeCarb Forecast</v>
      </c>
      <c r="AX100" s="28">
        <f t="shared" si="47"/>
        <v>21993.48747210237</v>
      </c>
      <c r="AY100" s="28" t="str">
        <f t="shared" si="48"/>
        <v/>
      </c>
      <c r="AZ100" s="23" t="str">
        <f t="shared" si="49"/>
        <v/>
      </c>
      <c r="BA100" s="125">
        <f t="shared" si="50"/>
        <v>21993.48747210237</v>
      </c>
      <c r="BC100" s="114">
        <f t="shared" si="51"/>
        <v>2.4308605123900158E-3</v>
      </c>
      <c r="BD100" s="115" t="str">
        <f t="shared" si="30"/>
        <v>Hong Kong SAR, China</v>
      </c>
      <c r="BE100" s="54">
        <f t="shared" si="31"/>
        <v>22995.78676777106</v>
      </c>
    </row>
    <row r="101" spans="17:57" x14ac:dyDescent="0.25">
      <c r="Q101" t="s">
        <v>386</v>
      </c>
      <c r="R101" s="22">
        <v>109515</v>
      </c>
      <c r="S101" s="28">
        <v>4585</v>
      </c>
      <c r="T101" s="45">
        <f t="shared" si="37"/>
        <v>114100</v>
      </c>
      <c r="U101" s="22">
        <v>110801</v>
      </c>
      <c r="V101" s="28">
        <v>5284</v>
      </c>
      <c r="W101" s="45">
        <f t="shared" si="26"/>
        <v>116085</v>
      </c>
      <c r="Y101" s="22" t="s">
        <v>86</v>
      </c>
      <c r="Z101" s="28" t="s">
        <v>378</v>
      </c>
      <c r="AA101" s="28"/>
      <c r="AB101" s="50">
        <f>VLOOKUP(Y101,WorldBank!$AM$6:$AQ$221,4,FALSE)</f>
        <v>204852943350</v>
      </c>
      <c r="AC101" s="51">
        <f>VLOOKUP(Y101,WorldBank!$AM$6:$AQ$221,5,FALSE)</f>
        <v>211350486105</v>
      </c>
      <c r="AD101" s="28">
        <f t="shared" si="27"/>
        <v>13471</v>
      </c>
      <c r="AE101" s="28">
        <f t="shared" si="28"/>
        <v>13990</v>
      </c>
      <c r="AF101" s="97">
        <f t="shared" si="38"/>
        <v>6.5759367572201403E-8</v>
      </c>
      <c r="AG101" s="98">
        <f t="shared" si="38"/>
        <v>6.6193365616626476E-8</v>
      </c>
      <c r="AH101" s="90">
        <f t="shared" si="39"/>
        <v>1.0065997904245134</v>
      </c>
      <c r="AI101" s="100">
        <f t="shared" si="40"/>
        <v>6.6630227957189408E-8</v>
      </c>
      <c r="AJ101" s="37">
        <f>VLOOKUP(Y101,WorldBank!$AM$6:$AR$221,6,FALSE)</f>
        <v>223496317251</v>
      </c>
      <c r="AK101" s="102">
        <f t="shared" si="41"/>
        <v>14891.610566026453</v>
      </c>
      <c r="AM101" s="22" t="str">
        <f>VLOOKUP(Y101,CDIACvsWB!$E$4:$F$140,2,FALSE)</f>
        <v>Hungary</v>
      </c>
      <c r="AN101" s="28">
        <f t="shared" si="29"/>
        <v>13395.335880945833</v>
      </c>
      <c r="AO101" s="51">
        <f t="shared" si="42"/>
        <v>196</v>
      </c>
      <c r="AP101" s="45">
        <f t="shared" si="43"/>
        <v>13591.335880945833</v>
      </c>
      <c r="AR101" s="130">
        <f>VLOOKUP(Y101,WorldBank!$AM$7:$AZ$221,14,FALSE)/( 1000* 3.667 )</f>
        <v>14803.31132574812</v>
      </c>
      <c r="AT101" s="130">
        <f t="shared" si="44"/>
        <v>13990</v>
      </c>
      <c r="AV101" s="115" t="str">
        <f t="shared" si="45"/>
        <v>Hungary</v>
      </c>
      <c r="AW101" s="22" t="str">
        <f t="shared" si="46"/>
        <v>2011  Raw + 2010 Bunkers</v>
      </c>
      <c r="AX101" s="28">
        <f t="shared" si="47"/>
        <v>13591.335880945833</v>
      </c>
      <c r="AY101" s="28" t="str">
        <f t="shared" si="48"/>
        <v/>
      </c>
      <c r="AZ101" s="23" t="str">
        <f t="shared" si="49"/>
        <v/>
      </c>
      <c r="BA101" s="125">
        <f t="shared" si="50"/>
        <v>13591.335880945833</v>
      </c>
      <c r="BC101" s="114">
        <f t="shared" si="51"/>
        <v>1.5022011286535911E-3</v>
      </c>
      <c r="BD101" s="115" t="str">
        <f t="shared" si="30"/>
        <v>Hungary</v>
      </c>
      <c r="BE101" s="54">
        <f t="shared" si="31"/>
        <v>14210.727707637629</v>
      </c>
    </row>
    <row r="102" spans="17:57" x14ac:dyDescent="0.25">
      <c r="Q102" t="s">
        <v>387</v>
      </c>
      <c r="R102" s="22">
        <v>2343</v>
      </c>
      <c r="S102" s="28">
        <v>166</v>
      </c>
      <c r="T102" s="45">
        <f t="shared" si="37"/>
        <v>2509</v>
      </c>
      <c r="U102" s="22">
        <v>1952</v>
      </c>
      <c r="V102" s="28">
        <v>221</v>
      </c>
      <c r="W102" s="45">
        <f t="shared" si="26"/>
        <v>2173</v>
      </c>
      <c r="Y102" s="22" t="s">
        <v>87</v>
      </c>
      <c r="Z102" s="28" t="s">
        <v>379</v>
      </c>
      <c r="AA102" s="28"/>
      <c r="AB102" s="50">
        <f>VLOOKUP(Y102,WorldBank!$AM$6:$AQ$221,4,FALSE)</f>
        <v>12029388731</v>
      </c>
      <c r="AC102" s="51">
        <f>VLOOKUP(Y102,WorldBank!$AM$6:$AQ$221,5,FALSE)</f>
        <v>11650795953</v>
      </c>
      <c r="AD102" s="28">
        <f t="shared" si="27"/>
        <v>698</v>
      </c>
      <c r="AE102" s="28">
        <f t="shared" si="28"/>
        <v>687</v>
      </c>
      <c r="AF102" s="97">
        <f t="shared" si="38"/>
        <v>5.8024560982158522E-8</v>
      </c>
      <c r="AG102" s="98">
        <f t="shared" si="38"/>
        <v>5.8965928402780257E-8</v>
      </c>
      <c r="AH102" s="90">
        <f t="shared" si="39"/>
        <v>1.0162236026380482</v>
      </c>
      <c r="AI102" s="100">
        <f t="shared" si="40"/>
        <v>5.9922568194370564E-8</v>
      </c>
      <c r="AJ102" s="37">
        <f>VLOOKUP(Y102,WorldBank!$AM$6:$AR$221,6,FALSE)</f>
        <v>12191439024</v>
      </c>
      <c r="AK102" s="102">
        <f t="shared" si="41"/>
        <v>730.54233630315048</v>
      </c>
      <c r="AM102" s="22" t="e">
        <f>VLOOKUP(Y102,CDIACvsWB!$E$4:$F$140,2,FALSE)</f>
        <v>#N/A</v>
      </c>
      <c r="AN102" s="28">
        <f t="shared" si="29"/>
        <v>0</v>
      </c>
      <c r="AO102" s="51">
        <f t="shared" si="42"/>
        <v>0</v>
      </c>
      <c r="AP102" s="45">
        <f t="shared" si="43"/>
        <v>0</v>
      </c>
      <c r="AR102" s="130">
        <f>VLOOKUP(Y102,WorldBank!$AM$7:$AZ$221,14,FALSE)/( 1000* 3.667 )</f>
        <v>562.00215421032385</v>
      </c>
      <c r="AT102" s="130">
        <f t="shared" si="44"/>
        <v>687</v>
      </c>
      <c r="AV102" s="115" t="str">
        <f t="shared" si="45"/>
        <v>Iceland</v>
      </c>
      <c r="AW102" s="22" t="str">
        <f t="shared" si="46"/>
        <v>National Total (w. Bunkers)  - DeCarb Forecast</v>
      </c>
      <c r="AX102" s="28">
        <f t="shared" si="47"/>
        <v>730.54233630315048</v>
      </c>
      <c r="AY102" s="28" t="str">
        <f t="shared" si="48"/>
        <v/>
      </c>
      <c r="AZ102" s="23" t="str">
        <f t="shared" si="49"/>
        <v/>
      </c>
      <c r="BA102" s="125">
        <f t="shared" si="50"/>
        <v>730.54233630315048</v>
      </c>
      <c r="BC102" s="114">
        <f t="shared" si="51"/>
        <v>8.0744198490623526E-5</v>
      </c>
      <c r="BD102" s="115" t="str">
        <f t="shared" si="30"/>
        <v>Iceland</v>
      </c>
      <c r="BE102" s="54">
        <f t="shared" si="31"/>
        <v>763.83501305855793</v>
      </c>
    </row>
    <row r="103" spans="17:57" x14ac:dyDescent="0.25">
      <c r="Q103" t="s">
        <v>388</v>
      </c>
      <c r="R103" s="22">
        <v>300150</v>
      </c>
      <c r="S103" s="28">
        <v>8150</v>
      </c>
      <c r="T103" s="45">
        <f t="shared" si="37"/>
        <v>308300</v>
      </c>
      <c r="U103" s="22">
        <v>319257</v>
      </c>
      <c r="V103" s="28">
        <v>8331</v>
      </c>
      <c r="W103" s="45">
        <f t="shared" si="26"/>
        <v>327588</v>
      </c>
      <c r="Y103" s="22" t="s">
        <v>88</v>
      </c>
      <c r="Z103" s="28" t="s">
        <v>380</v>
      </c>
      <c r="AA103" s="28"/>
      <c r="AB103" s="50">
        <f>VLOOKUP(Y103,WorldBank!$AM$6:$AQ$221,4,FALSE)</f>
        <v>4914080086901</v>
      </c>
      <c r="AC103" s="51">
        <f>VLOOKUP(Y103,WorldBank!$AM$6:$AQ$221,5,FALSE)</f>
        <v>5484386523752</v>
      </c>
      <c r="AD103" s="28">
        <f t="shared" si="27"/>
        <v>544603</v>
      </c>
      <c r="AE103" s="28">
        <f t="shared" si="28"/>
        <v>551846</v>
      </c>
      <c r="AF103" s="97">
        <f t="shared" si="38"/>
        <v>1.108250151339E-7</v>
      </c>
      <c r="AG103" s="98">
        <f t="shared" si="38"/>
        <v>1.006212814523636E-7</v>
      </c>
      <c r="AH103" s="90">
        <f t="shared" si="39"/>
        <v>0.90792932742478627</v>
      </c>
      <c r="AI103" s="100">
        <f t="shared" si="40"/>
        <v>9.1357012393664603E-8</v>
      </c>
      <c r="AJ103" s="37">
        <f>VLOOKUP(Y103,WorldBank!$AM$6:$AR$221,6,FALSE)</f>
        <v>5962906305677</v>
      </c>
      <c r="AK103" s="102">
        <f t="shared" si="41"/>
        <v>544753.30526999454</v>
      </c>
      <c r="AM103" s="22" t="str">
        <f>VLOOKUP(Y103,CDIACvsWB!$E$4:$F$140,2,FALSE)</f>
        <v>India</v>
      </c>
      <c r="AN103" s="28">
        <f t="shared" si="29"/>
        <v>567319.00993453374</v>
      </c>
      <c r="AO103" s="51">
        <f t="shared" si="42"/>
        <v>4035</v>
      </c>
      <c r="AP103" s="45">
        <f t="shared" si="43"/>
        <v>571354.00993453374</v>
      </c>
      <c r="AR103" s="130">
        <f>VLOOKUP(Y103,WorldBank!$AM$7:$AZ$221,14,FALSE)/( 1000* 3.667 )</f>
        <v>551580.62934331247</v>
      </c>
      <c r="AT103" s="130">
        <f t="shared" si="44"/>
        <v>551846</v>
      </c>
      <c r="AV103" s="115" t="str">
        <f t="shared" si="45"/>
        <v>India</v>
      </c>
      <c r="AW103" s="22" t="str">
        <f t="shared" si="46"/>
        <v>2011  Raw + 2010 Bunkers</v>
      </c>
      <c r="AX103" s="28">
        <f t="shared" si="47"/>
        <v>571354.00993453374</v>
      </c>
      <c r="AY103" s="28" t="str">
        <f t="shared" si="48"/>
        <v/>
      </c>
      <c r="AZ103" s="23" t="str">
        <f t="shared" si="49"/>
        <v/>
      </c>
      <c r="BA103" s="125">
        <f t="shared" si="50"/>
        <v>571354.00993453374</v>
      </c>
      <c r="BC103" s="114">
        <f t="shared" si="51"/>
        <v>6.3149689339049922E-2</v>
      </c>
      <c r="BD103" s="115" t="str">
        <f t="shared" si="30"/>
        <v>India</v>
      </c>
      <c r="BE103" s="54">
        <f t="shared" si="31"/>
        <v>597392.06881270243</v>
      </c>
    </row>
    <row r="104" spans="17:57" x14ac:dyDescent="0.25">
      <c r="Q104" t="s">
        <v>389</v>
      </c>
      <c r="R104" s="22">
        <v>5796</v>
      </c>
      <c r="S104" s="28">
        <v>126</v>
      </c>
      <c r="T104" s="45">
        <f t="shared" si="37"/>
        <v>5922</v>
      </c>
      <c r="U104" s="22">
        <v>5678</v>
      </c>
      <c r="V104" s="28">
        <v>121</v>
      </c>
      <c r="W104" s="45">
        <f t="shared" si="26"/>
        <v>5799</v>
      </c>
      <c r="Y104" s="22" t="s">
        <v>89</v>
      </c>
      <c r="Z104" s="28" t="s">
        <v>381</v>
      </c>
      <c r="AA104" s="28"/>
      <c r="AB104" s="50">
        <f>VLOOKUP(Y104,WorldBank!$AM$6:$AQ$221,4,FALSE)</f>
        <v>1762390240374</v>
      </c>
      <c r="AC104" s="51">
        <f>VLOOKUP(Y104,WorldBank!$AM$6:$AQ$221,5,FALSE)</f>
        <v>1894605289920</v>
      </c>
      <c r="AD104" s="28">
        <f t="shared" si="27"/>
        <v>123831</v>
      </c>
      <c r="AE104" s="28">
        <f t="shared" si="28"/>
        <v>118598</v>
      </c>
      <c r="AF104" s="97">
        <f t="shared" si="38"/>
        <v>7.0263099036296077E-8</v>
      </c>
      <c r="AG104" s="98">
        <f t="shared" si="38"/>
        <v>6.2597735069666045E-8</v>
      </c>
      <c r="AH104" s="90">
        <f t="shared" si="39"/>
        <v>0.89090484092268252</v>
      </c>
      <c r="AI104" s="100">
        <f t="shared" si="40"/>
        <v>5.5768625204361049E-8</v>
      </c>
      <c r="AJ104" s="37">
        <f>VLOOKUP(Y104,WorldBank!$AM$6:$AR$221,6,FALSE)</f>
        <v>2057198229882</v>
      </c>
      <c r="AK104" s="102">
        <f t="shared" si="41"/>
        <v>114727.11705336424</v>
      </c>
      <c r="AM104" s="22" t="e">
        <f>VLOOKUP(Y104,CDIACvsWB!$E$4:$F$140,2,FALSE)</f>
        <v>#N/A</v>
      </c>
      <c r="AN104" s="28">
        <f t="shared" si="29"/>
        <v>0</v>
      </c>
      <c r="AO104" s="51">
        <f t="shared" si="42"/>
        <v>0</v>
      </c>
      <c r="AP104" s="45">
        <f t="shared" si="43"/>
        <v>0</v>
      </c>
      <c r="AR104" s="130">
        <f>VLOOKUP(Y104,WorldBank!$AM$7:$AZ$221,14,FALSE)/( 1000* 3.667 )</f>
        <v>114564.19346176829</v>
      </c>
      <c r="AT104" s="130">
        <f t="shared" si="44"/>
        <v>118598</v>
      </c>
      <c r="AV104" s="115" t="str">
        <f t="shared" si="45"/>
        <v>Indonesia</v>
      </c>
      <c r="AW104" s="22" t="str">
        <f t="shared" si="46"/>
        <v>National Total (w. Bunkers)  - DeCarb Forecast</v>
      </c>
      <c r="AX104" s="28">
        <f t="shared" si="47"/>
        <v>114727.11705336424</v>
      </c>
      <c r="AY104" s="28" t="str">
        <f t="shared" si="48"/>
        <v/>
      </c>
      <c r="AZ104" s="23" t="str">
        <f t="shared" si="49"/>
        <v/>
      </c>
      <c r="BA104" s="125">
        <f t="shared" si="50"/>
        <v>114727.11705336424</v>
      </c>
      <c r="BC104" s="114">
        <f t="shared" si="51"/>
        <v>1.268037271938444E-2</v>
      </c>
      <c r="BD104" s="115" t="str">
        <f t="shared" si="30"/>
        <v>Indonesia</v>
      </c>
      <c r="BE104" s="54">
        <f t="shared" si="31"/>
        <v>119955.52426993445</v>
      </c>
    </row>
    <row r="105" spans="17:57" x14ac:dyDescent="0.25">
      <c r="Q105" t="s">
        <v>390</v>
      </c>
      <c r="R105" s="22">
        <v>58382</v>
      </c>
      <c r="S105" s="28">
        <v>20</v>
      </c>
      <c r="T105" s="45">
        <f t="shared" si="37"/>
        <v>58402</v>
      </c>
      <c r="U105" s="22">
        <v>67829</v>
      </c>
      <c r="V105" s="28">
        <v>70</v>
      </c>
      <c r="W105" s="45">
        <f t="shared" si="26"/>
        <v>67899</v>
      </c>
      <c r="Y105" s="22" t="s">
        <v>90</v>
      </c>
      <c r="Z105" s="28"/>
      <c r="AA105" s="28"/>
      <c r="AB105" s="50">
        <f>VLOOKUP(Y105,WorldBank!$AM$6:$AQ$221,4,FALSE)</f>
        <v>1070123523654</v>
      </c>
      <c r="AC105" s="51">
        <f>VLOOKUP(Y105,WorldBank!$AM$6:$AQ$221,5,FALSE)</f>
        <v>1146868560228</v>
      </c>
      <c r="AD105" s="28" t="e">
        <f t="shared" si="27"/>
        <v>#N/A</v>
      </c>
      <c r="AE105" s="28" t="e">
        <f t="shared" si="28"/>
        <v>#N/A</v>
      </c>
      <c r="AF105" s="97" t="e">
        <f t="shared" si="38"/>
        <v>#N/A</v>
      </c>
      <c r="AG105" s="98" t="e">
        <f t="shared" si="38"/>
        <v>#N/A</v>
      </c>
      <c r="AH105" s="90" t="e">
        <f t="shared" si="39"/>
        <v>#N/A</v>
      </c>
      <c r="AI105" s="100" t="e">
        <f t="shared" si="40"/>
        <v>#N/A</v>
      </c>
      <c r="AJ105" s="37">
        <f>VLOOKUP(Y105,WorldBank!$AM$6:$AR$221,6,FALSE)</f>
        <v>1204525831450</v>
      </c>
      <c r="AK105" s="102" t="str">
        <f t="shared" si="41"/>
        <v/>
      </c>
      <c r="AM105" s="22" t="e">
        <f>VLOOKUP(Y105,CDIACvsWB!$E$4:$F$140,2,FALSE)</f>
        <v>#N/A</v>
      </c>
      <c r="AN105" s="28">
        <f t="shared" si="29"/>
        <v>0</v>
      </c>
      <c r="AO105" s="51">
        <f t="shared" si="42"/>
        <v>0</v>
      </c>
      <c r="AP105" s="45">
        <f t="shared" si="43"/>
        <v>0</v>
      </c>
      <c r="AR105" s="130">
        <f>VLOOKUP(Y105,WorldBank!$AM$7:$AZ$221,14,FALSE)/( 1000* 3.667 )</f>
        <v>151216.14759596679</v>
      </c>
      <c r="AT105" s="130" t="e">
        <f t="shared" si="44"/>
        <v>#N/A</v>
      </c>
      <c r="AV105" s="115" t="str">
        <f t="shared" si="45"/>
        <v>Iran, Islamic Rep.</v>
      </c>
      <c r="AW105" s="22" t="str">
        <f t="shared" si="46"/>
        <v>National Total (w. Bunkers)  - DeCarb Forecast</v>
      </c>
      <c r="AX105" s="28" t="str">
        <f t="shared" si="47"/>
        <v/>
      </c>
      <c r="AY105" s="28">
        <f t="shared" si="48"/>
        <v>151216.14759596679</v>
      </c>
      <c r="AZ105" s="23" t="str">
        <f t="shared" si="49"/>
        <v/>
      </c>
      <c r="BA105" s="125">
        <f t="shared" si="50"/>
        <v>151216.14759596679</v>
      </c>
      <c r="BC105" s="114">
        <f t="shared" si="51"/>
        <v>1.6713373106154245E-2</v>
      </c>
      <c r="BD105" s="115" t="str">
        <f t="shared" si="30"/>
        <v>Iran, Islamic Rep.</v>
      </c>
      <c r="BE105" s="54">
        <f t="shared" si="31"/>
        <v>158107.4529617675</v>
      </c>
    </row>
    <row r="106" spans="17:57" x14ac:dyDescent="0.25">
      <c r="Q106" t="s">
        <v>391</v>
      </c>
      <c r="R106" s="22">
        <v>3368</v>
      </c>
      <c r="S106" s="28">
        <v>490</v>
      </c>
      <c r="T106" s="45">
        <f t="shared" si="37"/>
        <v>3858</v>
      </c>
      <c r="U106" s="22">
        <v>3389</v>
      </c>
      <c r="V106" s="28">
        <v>576</v>
      </c>
      <c r="W106" s="45">
        <f t="shared" si="26"/>
        <v>3965</v>
      </c>
      <c r="Y106" s="22" t="s">
        <v>91</v>
      </c>
      <c r="Z106" s="28" t="s">
        <v>382</v>
      </c>
      <c r="AA106" s="28"/>
      <c r="AB106" s="50">
        <f>VLOOKUP(Y106,WorldBank!$AM$6:$AQ$221,4,FALSE)</f>
        <v>357886356135</v>
      </c>
      <c r="AC106" s="51">
        <f>VLOOKUP(Y106,WorldBank!$AM$6:$AQ$221,5,FALSE)</f>
        <v>387215524280</v>
      </c>
      <c r="AD106" s="28">
        <f t="shared" si="27"/>
        <v>29084</v>
      </c>
      <c r="AE106" s="28">
        <f t="shared" si="28"/>
        <v>31270</v>
      </c>
      <c r="AF106" s="97">
        <f t="shared" si="38"/>
        <v>8.126602062759019E-8</v>
      </c>
      <c r="AG106" s="98">
        <f t="shared" si="38"/>
        <v>8.0756059711563382E-8</v>
      </c>
      <c r="AH106" s="90">
        <f t="shared" si="39"/>
        <v>0.99372479528235114</v>
      </c>
      <c r="AI106" s="100">
        <f t="shared" si="40"/>
        <v>8.0249298904682647E-8</v>
      </c>
      <c r="AJ106" s="37">
        <f>VLOOKUP(Y106,WorldBank!$AM$6:$AR$221,6,FALSE)</f>
        <v>433047872700</v>
      </c>
      <c r="AK106" s="102">
        <f t="shared" si="41"/>
        <v>34751.788176339258</v>
      </c>
      <c r="AM106" s="22" t="e">
        <f>VLOOKUP(Y106,CDIACvsWB!$E$4:$F$140,2,FALSE)</f>
        <v>#N/A</v>
      </c>
      <c r="AN106" s="28">
        <f t="shared" si="29"/>
        <v>0</v>
      </c>
      <c r="AO106" s="51">
        <f t="shared" si="42"/>
        <v>0</v>
      </c>
      <c r="AP106" s="45">
        <f t="shared" si="43"/>
        <v>0</v>
      </c>
      <c r="AR106" s="130">
        <f>VLOOKUP(Y106,WorldBank!$AM$7:$AZ$221,14,FALSE)/( 1000* 3.667 )</f>
        <v>35042.194611460647</v>
      </c>
      <c r="AT106" s="130">
        <f t="shared" si="44"/>
        <v>31270</v>
      </c>
      <c r="AV106" s="115" t="str">
        <f t="shared" si="45"/>
        <v>Iraq</v>
      </c>
      <c r="AW106" s="22" t="str">
        <f t="shared" si="46"/>
        <v>National Total (w. Bunkers)  - DeCarb Forecast</v>
      </c>
      <c r="AX106" s="28">
        <f t="shared" si="47"/>
        <v>34751.788176339258</v>
      </c>
      <c r="AY106" s="28" t="str">
        <f t="shared" si="48"/>
        <v/>
      </c>
      <c r="AZ106" s="23" t="str">
        <f t="shared" si="49"/>
        <v/>
      </c>
      <c r="BA106" s="125">
        <f t="shared" si="50"/>
        <v>34751.788176339258</v>
      </c>
      <c r="BC106" s="114">
        <f t="shared" si="51"/>
        <v>3.840989280120301E-3</v>
      </c>
      <c r="BD106" s="115" t="str">
        <f t="shared" si="30"/>
        <v>Iraq</v>
      </c>
      <c r="BE106" s="54">
        <f t="shared" si="31"/>
        <v>36335.515761905423</v>
      </c>
    </row>
    <row r="107" spans="17:57" x14ac:dyDescent="0.25">
      <c r="Q107" t="s">
        <v>392</v>
      </c>
      <c r="R107" s="22">
        <v>11</v>
      </c>
      <c r="S107" s="28">
        <v>2</v>
      </c>
      <c r="T107" s="45">
        <f t="shared" si="37"/>
        <v>13</v>
      </c>
      <c r="U107" s="22">
        <v>17</v>
      </c>
      <c r="V107" s="28">
        <v>3</v>
      </c>
      <c r="W107" s="45">
        <f t="shared" si="26"/>
        <v>20</v>
      </c>
      <c r="Y107" s="22" t="s">
        <v>92</v>
      </c>
      <c r="Z107" s="28" t="s">
        <v>383</v>
      </c>
      <c r="AA107" s="28"/>
      <c r="AB107" s="50">
        <f>VLOOKUP(Y107,WorldBank!$AM$6:$AQ$221,4,FALSE)</f>
        <v>182612339000</v>
      </c>
      <c r="AC107" s="51">
        <f>VLOOKUP(Y107,WorldBank!$AM$6:$AQ$221,5,FALSE)</f>
        <v>187550054840</v>
      </c>
      <c r="AD107" s="28">
        <f t="shared" si="27"/>
        <v>11635</v>
      </c>
      <c r="AE107" s="28">
        <f t="shared" si="28"/>
        <v>11579</v>
      </c>
      <c r="AF107" s="97">
        <f t="shared" si="38"/>
        <v>6.3714204985896385E-8</v>
      </c>
      <c r="AG107" s="98">
        <f t="shared" si="38"/>
        <v>6.173818509345737E-8</v>
      </c>
      <c r="AH107" s="90">
        <f t="shared" si="39"/>
        <v>0.9689861955763801</v>
      </c>
      <c r="AI107" s="100">
        <f t="shared" si="40"/>
        <v>5.9823449095499636E-8</v>
      </c>
      <c r="AJ107" s="37">
        <f>VLOOKUP(Y107,WorldBank!$AM$6:$AR$221,6,FALSE)</f>
        <v>196554995124</v>
      </c>
      <c r="AK107" s="102">
        <f t="shared" si="41"/>
        <v>11758.597745266794</v>
      </c>
      <c r="AM107" s="22" t="e">
        <f>VLOOKUP(Y107,CDIACvsWB!$E$4:$F$140,2,FALSE)</f>
        <v>#N/A</v>
      </c>
      <c r="AN107" s="28">
        <f t="shared" si="29"/>
        <v>0</v>
      </c>
      <c r="AO107" s="51">
        <f t="shared" si="42"/>
        <v>0</v>
      </c>
      <c r="AP107" s="45">
        <f t="shared" si="43"/>
        <v>0</v>
      </c>
      <c r="AR107" s="130">
        <f>VLOOKUP(Y107,WorldBank!$AM$7:$AZ$221,14,FALSE)/( 1000* 3.667 )</f>
        <v>10978.367021967015</v>
      </c>
      <c r="AT107" s="130">
        <f t="shared" si="44"/>
        <v>11579</v>
      </c>
      <c r="AV107" s="115" t="str">
        <f t="shared" si="45"/>
        <v>Ireland</v>
      </c>
      <c r="AW107" s="22" t="str">
        <f t="shared" si="46"/>
        <v>National Total (w. Bunkers)  - DeCarb Forecast</v>
      </c>
      <c r="AX107" s="28">
        <f t="shared" si="47"/>
        <v>11758.597745266794</v>
      </c>
      <c r="AY107" s="28" t="str">
        <f t="shared" si="48"/>
        <v/>
      </c>
      <c r="AZ107" s="23" t="str">
        <f t="shared" si="49"/>
        <v/>
      </c>
      <c r="BA107" s="125">
        <f t="shared" si="50"/>
        <v>11758.597745266794</v>
      </c>
      <c r="BC107" s="114">
        <f t="shared" si="51"/>
        <v>1.29963522048534E-3</v>
      </c>
      <c r="BD107" s="115" t="str">
        <f t="shared" si="30"/>
        <v>Ireland</v>
      </c>
      <c r="BE107" s="54">
        <f t="shared" si="31"/>
        <v>12294.467022619096</v>
      </c>
    </row>
    <row r="108" spans="17:57" x14ac:dyDescent="0.25">
      <c r="Q108" t="s">
        <v>393</v>
      </c>
      <c r="R108" s="22">
        <v>22326</v>
      </c>
      <c r="S108" s="28">
        <v>983</v>
      </c>
      <c r="T108" s="45">
        <f t="shared" si="37"/>
        <v>23309</v>
      </c>
      <c r="U108" s="22">
        <v>25551</v>
      </c>
      <c r="V108" s="28">
        <v>998</v>
      </c>
      <c r="W108" s="45">
        <f t="shared" si="26"/>
        <v>26549</v>
      </c>
      <c r="Y108" s="22" t="s">
        <v>93</v>
      </c>
      <c r="Z108" s="28" t="s">
        <v>384</v>
      </c>
      <c r="AA108" s="28"/>
      <c r="AB108" s="50">
        <f>VLOOKUP(Y108,WorldBank!$AM$6:$AQ$221,4,FALSE)</f>
        <v>0</v>
      </c>
      <c r="AC108" s="51">
        <f>VLOOKUP(Y108,WorldBank!$AM$6:$AQ$221,5,FALSE)</f>
        <v>0</v>
      </c>
      <c r="AD108" s="28">
        <f t="shared" si="27"/>
        <v>160266</v>
      </c>
      <c r="AE108" s="28">
        <f t="shared" si="28"/>
        <v>158972</v>
      </c>
      <c r="AF108" s="97" t="e">
        <f t="shared" si="38"/>
        <v>#DIV/0!</v>
      </c>
      <c r="AG108" s="98" t="e">
        <f t="shared" si="38"/>
        <v>#DIV/0!</v>
      </c>
      <c r="AH108" s="90" t="e">
        <f t="shared" si="39"/>
        <v>#DIV/0!</v>
      </c>
      <c r="AI108" s="100" t="e">
        <f t="shared" si="40"/>
        <v>#DIV/0!</v>
      </c>
      <c r="AJ108" s="37">
        <f>VLOOKUP(Y108,WorldBank!$AM$6:$AR$221,6,FALSE)</f>
        <v>0</v>
      </c>
      <c r="AK108" s="102" t="str">
        <f t="shared" si="41"/>
        <v/>
      </c>
      <c r="AM108" s="22" t="e">
        <f>VLOOKUP(Y108,CDIACvsWB!$E$4:$F$140,2,FALSE)</f>
        <v>#N/A</v>
      </c>
      <c r="AN108" s="28">
        <f t="shared" si="29"/>
        <v>0</v>
      </c>
      <c r="AO108" s="51">
        <f t="shared" si="42"/>
        <v>0</v>
      </c>
      <c r="AP108" s="45">
        <f t="shared" si="43"/>
        <v>0</v>
      </c>
      <c r="AR108" s="130" t="e">
        <f>VLOOKUP(Y108,WorldBank!$AM$7:$AZ$221,14,FALSE)/( 1000* 3.667 )</f>
        <v>#DIV/0!</v>
      </c>
      <c r="AT108" s="130">
        <f t="shared" si="44"/>
        <v>158972</v>
      </c>
      <c r="AV108" s="115" t="str">
        <f t="shared" si="45"/>
        <v>Isle of Man</v>
      </c>
      <c r="AW108" s="22" t="str">
        <f t="shared" si="46"/>
        <v>National Total (w. Bunkers)  - DeCarb Forecast</v>
      </c>
      <c r="AX108" s="28" t="str">
        <f t="shared" si="47"/>
        <v/>
      </c>
      <c r="AY108" s="28" t="str">
        <f t="shared" si="48"/>
        <v/>
      </c>
      <c r="AZ108" s="23" t="str">
        <f t="shared" si="49"/>
        <v/>
      </c>
      <c r="BA108" s="125">
        <f t="shared" si="50"/>
        <v>0</v>
      </c>
      <c r="BC108" s="114">
        <f t="shared" si="51"/>
        <v>0</v>
      </c>
      <c r="BD108" s="115" t="str">
        <f t="shared" si="30"/>
        <v>Isle of Man</v>
      </c>
      <c r="BE108" s="54">
        <f t="shared" si="31"/>
        <v>0</v>
      </c>
    </row>
    <row r="109" spans="17:57" x14ac:dyDescent="0.25">
      <c r="Q109" t="s">
        <v>394</v>
      </c>
      <c r="R109" s="22">
        <v>1767</v>
      </c>
      <c r="S109" s="28">
        <v>347</v>
      </c>
      <c r="T109" s="45">
        <f t="shared" si="37"/>
        <v>2114</v>
      </c>
      <c r="U109" s="22">
        <v>1745</v>
      </c>
      <c r="V109" s="28">
        <v>343</v>
      </c>
      <c r="W109" s="45">
        <f t="shared" si="26"/>
        <v>2088</v>
      </c>
      <c r="Y109" s="22" t="s">
        <v>94</v>
      </c>
      <c r="Z109" s="28" t="s">
        <v>385</v>
      </c>
      <c r="AA109" s="28"/>
      <c r="AB109" s="50">
        <f>VLOOKUP(Y109,WorldBank!$AM$6:$AQ$221,4,FALSE)</f>
        <v>203630776800</v>
      </c>
      <c r="AC109" s="51">
        <f>VLOOKUP(Y109,WorldBank!$AM$6:$AQ$221,5,FALSE)</f>
        <v>217951100400</v>
      </c>
      <c r="AD109" s="28">
        <f t="shared" si="27"/>
        <v>18584</v>
      </c>
      <c r="AE109" s="28">
        <f t="shared" si="28"/>
        <v>19561</v>
      </c>
      <c r="AF109" s="97">
        <f t="shared" si="38"/>
        <v>9.1263218124697542E-8</v>
      </c>
      <c r="AG109" s="98">
        <f t="shared" si="38"/>
        <v>8.974948951439201E-8</v>
      </c>
      <c r="AH109" s="90">
        <f t="shared" si="39"/>
        <v>0.98341359595453615</v>
      </c>
      <c r="AI109" s="100">
        <f t="shared" si="40"/>
        <v>8.8260868218432178E-8</v>
      </c>
      <c r="AJ109" s="37">
        <f>VLOOKUP(Y109,WorldBank!$AM$6:$AR$221,6,FALSE)</f>
        <v>234208762200</v>
      </c>
      <c r="AK109" s="102">
        <f t="shared" si="41"/>
        <v>20671.468696136319</v>
      </c>
      <c r="AM109" s="22" t="e">
        <f>VLOOKUP(Y109,CDIACvsWB!$E$4:$F$140,2,FALSE)</f>
        <v>#N/A</v>
      </c>
      <c r="AN109" s="28">
        <f t="shared" si="29"/>
        <v>0</v>
      </c>
      <c r="AO109" s="51">
        <f t="shared" si="42"/>
        <v>0</v>
      </c>
      <c r="AP109" s="45">
        <f t="shared" si="43"/>
        <v>0</v>
      </c>
      <c r="AR109" s="130">
        <f>VLOOKUP(Y109,WorldBank!$AM$7:$AZ$221,14,FALSE)/( 1000* 3.667 )</f>
        <v>20428.406384691596</v>
      </c>
      <c r="AT109" s="130">
        <f t="shared" si="44"/>
        <v>19561</v>
      </c>
      <c r="AV109" s="115" t="str">
        <f t="shared" si="45"/>
        <v>Israel</v>
      </c>
      <c r="AW109" s="22" t="str">
        <f t="shared" si="46"/>
        <v>National Total (w. Bunkers)  - DeCarb Forecast</v>
      </c>
      <c r="AX109" s="28">
        <f t="shared" si="47"/>
        <v>20671.468696136319</v>
      </c>
      <c r="AY109" s="28" t="str">
        <f t="shared" si="48"/>
        <v/>
      </c>
      <c r="AZ109" s="23" t="str">
        <f t="shared" si="49"/>
        <v/>
      </c>
      <c r="BA109" s="125">
        <f t="shared" si="50"/>
        <v>20671.468696136319</v>
      </c>
      <c r="BC109" s="114">
        <f t="shared" si="51"/>
        <v>2.28474256528361E-3</v>
      </c>
      <c r="BD109" s="115" t="str">
        <f t="shared" si="30"/>
        <v>Israel</v>
      </c>
      <c r="BE109" s="54">
        <f t="shared" si="31"/>
        <v>21613.520225747339</v>
      </c>
    </row>
    <row r="110" spans="17:57" x14ac:dyDescent="0.25">
      <c r="Q110" t="s">
        <v>395</v>
      </c>
      <c r="R110" s="22">
        <v>494</v>
      </c>
      <c r="S110" s="28">
        <v>0</v>
      </c>
      <c r="T110" s="45">
        <f t="shared" si="37"/>
        <v>494</v>
      </c>
      <c r="U110" s="22">
        <v>511</v>
      </c>
      <c r="V110" s="28">
        <v>0</v>
      </c>
      <c r="W110" s="45">
        <f t="shared" si="26"/>
        <v>511</v>
      </c>
      <c r="Y110" s="22" t="s">
        <v>95</v>
      </c>
      <c r="Z110" s="28" t="s">
        <v>386</v>
      </c>
      <c r="AA110" s="28"/>
      <c r="AB110" s="50">
        <f>VLOOKUP(Y110,WorldBank!$AM$6:$AQ$221,4,FALSE)</f>
        <v>1957415774895</v>
      </c>
      <c r="AC110" s="51">
        <f>VLOOKUP(Y110,WorldBank!$AM$6:$AQ$221,5,FALSE)</f>
        <v>1989113004852</v>
      </c>
      <c r="AD110" s="28">
        <f t="shared" si="27"/>
        <v>114100</v>
      </c>
      <c r="AE110" s="28">
        <f t="shared" si="28"/>
        <v>116085</v>
      </c>
      <c r="AF110" s="97">
        <f t="shared" si="38"/>
        <v>5.8291141546624438E-8</v>
      </c>
      <c r="AG110" s="98">
        <f t="shared" si="38"/>
        <v>5.8360183517395137E-8</v>
      </c>
      <c r="AH110" s="90">
        <f t="shared" si="39"/>
        <v>1.0011844333279265</v>
      </c>
      <c r="AI110" s="100">
        <f t="shared" si="40"/>
        <v>5.8429307263777047E-8</v>
      </c>
      <c r="AJ110" s="37">
        <f>VLOOKUP(Y110,WorldBank!$AM$6:$AR$221,6,FALSE)</f>
        <v>2056072801074</v>
      </c>
      <c r="AK110" s="102">
        <f t="shared" si="41"/>
        <v>120134.90945064749</v>
      </c>
      <c r="AM110" s="22" t="str">
        <f>VLOOKUP(Y110,CDIACvsWB!$E$4:$F$140,2,FALSE)</f>
        <v>Italy</v>
      </c>
      <c r="AN110" s="28">
        <f t="shared" si="29"/>
        <v>108118.21598309341</v>
      </c>
      <c r="AO110" s="51">
        <f t="shared" si="42"/>
        <v>5284</v>
      </c>
      <c r="AP110" s="45">
        <f t="shared" si="43"/>
        <v>113402.21598309341</v>
      </c>
      <c r="AR110" s="130">
        <f>VLOOKUP(Y110,WorldBank!$AM$7:$AZ$221,14,FALSE)/( 1000* 3.667 )</f>
        <v>115479.8310907968</v>
      </c>
      <c r="AT110" s="130">
        <f t="shared" si="44"/>
        <v>116085</v>
      </c>
      <c r="AV110" s="115" t="str">
        <f t="shared" si="45"/>
        <v>Italy</v>
      </c>
      <c r="AW110" s="22" t="str">
        <f t="shared" si="46"/>
        <v>2011  Raw + 2010 Bunkers</v>
      </c>
      <c r="AX110" s="28">
        <f t="shared" si="47"/>
        <v>113402.21598309341</v>
      </c>
      <c r="AY110" s="28" t="str">
        <f t="shared" si="48"/>
        <v/>
      </c>
      <c r="AZ110" s="23" t="str">
        <f t="shared" si="49"/>
        <v/>
      </c>
      <c r="BA110" s="125">
        <f t="shared" si="50"/>
        <v>113402.21598309341</v>
      </c>
      <c r="BC110" s="114">
        <f t="shared" si="51"/>
        <v>1.2533936202727866E-2</v>
      </c>
      <c r="BD110" s="115" t="str">
        <f t="shared" si="30"/>
        <v>Italy</v>
      </c>
      <c r="BE110" s="54">
        <f t="shared" si="31"/>
        <v>118570.24408010616</v>
      </c>
    </row>
    <row r="111" spans="17:57" x14ac:dyDescent="0.25">
      <c r="Q111" t="s">
        <v>396</v>
      </c>
      <c r="R111" s="22">
        <v>1861</v>
      </c>
      <c r="S111" s="28">
        <v>323</v>
      </c>
      <c r="T111" s="45">
        <f t="shared" si="37"/>
        <v>2184</v>
      </c>
      <c r="U111" s="22">
        <v>2077</v>
      </c>
      <c r="V111" s="28">
        <v>316</v>
      </c>
      <c r="W111" s="45">
        <f t="shared" si="26"/>
        <v>2393</v>
      </c>
      <c r="Y111" s="22" t="s">
        <v>96</v>
      </c>
      <c r="Z111" s="28" t="s">
        <v>387</v>
      </c>
      <c r="AA111" s="28"/>
      <c r="AB111" s="50">
        <f>VLOOKUP(Y111,WorldBank!$AM$6:$AQ$221,4,FALSE)</f>
        <v>22153611132</v>
      </c>
      <c r="AC111" s="51">
        <f>VLOOKUP(Y111,WorldBank!$AM$6:$AQ$221,5,FALSE)</f>
        <v>22088974216</v>
      </c>
      <c r="AD111" s="28">
        <f t="shared" si="27"/>
        <v>2509</v>
      </c>
      <c r="AE111" s="28">
        <f t="shared" si="28"/>
        <v>2173</v>
      </c>
      <c r="AF111" s="97">
        <f t="shared" si="38"/>
        <v>1.1325467369858499E-7</v>
      </c>
      <c r="AG111" s="98">
        <f t="shared" si="38"/>
        <v>9.8374871497020538E-8</v>
      </c>
      <c r="AH111" s="90">
        <f t="shared" si="39"/>
        <v>0.86861644013768979</v>
      </c>
      <c r="AI111" s="100">
        <f t="shared" si="40"/>
        <v>8.545003067874467E-8</v>
      </c>
      <c r="AJ111" s="37">
        <f>VLOOKUP(Y111,WorldBank!$AM$6:$AR$221,6,FALSE)</f>
        <v>22908125430</v>
      </c>
      <c r="AK111" s="102">
        <f t="shared" si="41"/>
        <v>1957.500020786031</v>
      </c>
      <c r="AM111" s="22" t="e">
        <f>VLOOKUP(Y111,CDIACvsWB!$E$4:$F$140,2,FALSE)</f>
        <v>#N/A</v>
      </c>
      <c r="AN111" s="28">
        <f t="shared" si="29"/>
        <v>0</v>
      </c>
      <c r="AO111" s="51">
        <f t="shared" si="42"/>
        <v>0</v>
      </c>
      <c r="AP111" s="45">
        <f t="shared" si="43"/>
        <v>0</v>
      </c>
      <c r="AR111" s="130">
        <f>VLOOKUP(Y111,WorldBank!$AM$7:$AZ$221,14,FALSE)/( 1000* 3.667 )</f>
        <v>1744.8611447243627</v>
      </c>
      <c r="AT111" s="130">
        <f t="shared" si="44"/>
        <v>2173</v>
      </c>
      <c r="AV111" s="115" t="str">
        <f t="shared" si="45"/>
        <v>Jamaica</v>
      </c>
      <c r="AW111" s="22" t="str">
        <f t="shared" si="46"/>
        <v>National Total (w. Bunkers)  - DeCarb Forecast</v>
      </c>
      <c r="AX111" s="28">
        <f t="shared" si="47"/>
        <v>1957.500020786031</v>
      </c>
      <c r="AY111" s="28" t="str">
        <f t="shared" si="48"/>
        <v/>
      </c>
      <c r="AZ111" s="23" t="str">
        <f t="shared" si="49"/>
        <v/>
      </c>
      <c r="BA111" s="125">
        <f t="shared" si="50"/>
        <v>1957.500020786031</v>
      </c>
      <c r="BC111" s="114">
        <f t="shared" si="51"/>
        <v>2.1635538745581848E-4</v>
      </c>
      <c r="BD111" s="115" t="str">
        <f t="shared" si="30"/>
        <v>Jamaica</v>
      </c>
      <c r="BE111" s="54">
        <f t="shared" si="31"/>
        <v>2046.7082873055626</v>
      </c>
    </row>
    <row r="112" spans="17:57" x14ac:dyDescent="0.25">
      <c r="Q112" t="s">
        <v>397</v>
      </c>
      <c r="R112" s="22">
        <v>5704</v>
      </c>
      <c r="S112" s="28">
        <v>170</v>
      </c>
      <c r="T112" s="45">
        <f t="shared" si="37"/>
        <v>5874</v>
      </c>
      <c r="U112" s="22">
        <v>5564</v>
      </c>
      <c r="V112" s="28">
        <v>211</v>
      </c>
      <c r="W112" s="45">
        <f t="shared" si="26"/>
        <v>5775</v>
      </c>
      <c r="Y112" s="22" t="s">
        <v>97</v>
      </c>
      <c r="Z112" s="28" t="s">
        <v>388</v>
      </c>
      <c r="AA112" s="28"/>
      <c r="AB112" s="50">
        <f>VLOOKUP(Y112,WorldBank!$AM$6:$AQ$221,4,FALSE)</f>
        <v>4081089308252</v>
      </c>
      <c r="AC112" s="51">
        <f>VLOOKUP(Y112,WorldBank!$AM$6:$AQ$221,5,FALSE)</f>
        <v>4322609767444</v>
      </c>
      <c r="AD112" s="28">
        <f t="shared" si="27"/>
        <v>308300</v>
      </c>
      <c r="AE112" s="28">
        <f t="shared" si="28"/>
        <v>327588</v>
      </c>
      <c r="AF112" s="97">
        <f t="shared" si="38"/>
        <v>7.5543556318803067E-8</v>
      </c>
      <c r="AG112" s="98">
        <f t="shared" si="38"/>
        <v>7.57847730015439E-8</v>
      </c>
      <c r="AH112" s="90">
        <f t="shared" si="39"/>
        <v>1.0031930808462719</v>
      </c>
      <c r="AI112" s="100">
        <f t="shared" si="40"/>
        <v>7.6026759908654193E-8</v>
      </c>
      <c r="AJ112" s="37">
        <f>VLOOKUP(Y112,WorldBank!$AM$6:$AR$221,6,FALSE)</f>
        <v>4386177677532</v>
      </c>
      <c r="AK112" s="102">
        <f t="shared" si="41"/>
        <v>333466.87720642384</v>
      </c>
      <c r="AM112" s="22" t="str">
        <f>VLOOKUP(Y112,CDIACvsWB!$E$4:$F$140,2,FALSE)</f>
        <v>Japan</v>
      </c>
      <c r="AN112" s="28">
        <f t="shared" si="29"/>
        <v>320144.83694660047</v>
      </c>
      <c r="AO112" s="51">
        <f t="shared" si="42"/>
        <v>8331</v>
      </c>
      <c r="AP112" s="45">
        <f t="shared" si="43"/>
        <v>328475.83694660047</v>
      </c>
      <c r="AR112" s="130">
        <f>VLOOKUP(Y112,WorldBank!$AM$7:$AZ$221,14,FALSE)/( 1000* 3.667 )</f>
        <v>327424.97354153881</v>
      </c>
      <c r="AT112" s="130">
        <f t="shared" si="44"/>
        <v>327588</v>
      </c>
      <c r="AV112" s="115" t="str">
        <f t="shared" si="45"/>
        <v>Japan</v>
      </c>
      <c r="AW112" s="22" t="str">
        <f t="shared" si="46"/>
        <v>2011  Raw + 2010 Bunkers</v>
      </c>
      <c r="AX112" s="28">
        <f t="shared" si="47"/>
        <v>328475.83694660047</v>
      </c>
      <c r="AY112" s="28" t="str">
        <f t="shared" si="48"/>
        <v/>
      </c>
      <c r="AZ112" s="23" t="str">
        <f t="shared" si="49"/>
        <v/>
      </c>
      <c r="BA112" s="125">
        <f t="shared" si="50"/>
        <v>328475.83694660047</v>
      </c>
      <c r="BC112" s="114">
        <f t="shared" si="51"/>
        <v>3.6305244555715994E-2</v>
      </c>
      <c r="BD112" s="115" t="str">
        <f t="shared" si="30"/>
        <v>Japan</v>
      </c>
      <c r="BE112" s="54">
        <f t="shared" si="31"/>
        <v>343445.31827298738</v>
      </c>
    </row>
    <row r="113" spans="17:57" x14ac:dyDescent="0.25">
      <c r="Q113" t="s">
        <v>398</v>
      </c>
      <c r="R113" s="22">
        <v>7</v>
      </c>
      <c r="S113" s="28">
        <v>0</v>
      </c>
      <c r="T113" s="45">
        <f t="shared" si="37"/>
        <v>7</v>
      </c>
      <c r="U113" s="22">
        <v>5</v>
      </c>
      <c r="V113" s="28">
        <v>0</v>
      </c>
      <c r="W113" s="45">
        <f t="shared" si="26"/>
        <v>5</v>
      </c>
      <c r="Y113" s="22" t="s">
        <v>98</v>
      </c>
      <c r="Z113" s="28" t="s">
        <v>389</v>
      </c>
      <c r="AA113" s="28"/>
      <c r="AB113" s="50">
        <f>VLOOKUP(Y113,WorldBank!$AM$6:$AQ$221,4,FALSE)</f>
        <v>64438010000</v>
      </c>
      <c r="AC113" s="51">
        <f>VLOOKUP(Y113,WorldBank!$AM$6:$AQ$221,5,FALSE)</f>
        <v>66741794000</v>
      </c>
      <c r="AD113" s="28">
        <f t="shared" si="27"/>
        <v>5922</v>
      </c>
      <c r="AE113" s="28">
        <f t="shared" si="28"/>
        <v>5799</v>
      </c>
      <c r="AF113" s="97">
        <f t="shared" si="38"/>
        <v>9.1902279415518885E-8</v>
      </c>
      <c r="AG113" s="98">
        <f t="shared" si="38"/>
        <v>8.6887086073832537E-8</v>
      </c>
      <c r="AH113" s="90">
        <f t="shared" si="39"/>
        <v>0.94542906472416099</v>
      </c>
      <c r="AI113" s="100">
        <f t="shared" si="40"/>
        <v>8.2145576523391171E-8</v>
      </c>
      <c r="AJ113" s="37">
        <f>VLOOKUP(Y113,WorldBank!$AM$6:$AR$221,6,FALSE)</f>
        <v>69795852000</v>
      </c>
      <c r="AK113" s="102">
        <f t="shared" si="41"/>
        <v>5733.4205014812851</v>
      </c>
      <c r="AM113" s="22" t="e">
        <f>VLOOKUP(Y113,CDIACvsWB!$E$4:$F$140,2,FALSE)</f>
        <v>#N/A</v>
      </c>
      <c r="AN113" s="28">
        <f t="shared" si="29"/>
        <v>0</v>
      </c>
      <c r="AO113" s="51">
        <f t="shared" si="42"/>
        <v>0</v>
      </c>
      <c r="AP113" s="45">
        <f t="shared" si="43"/>
        <v>0</v>
      </c>
      <c r="AR113" s="130">
        <f>VLOOKUP(Y113,WorldBank!$AM$7:$AZ$221,14,FALSE)/( 1000* 3.667 )</f>
        <v>5463.8899145238047</v>
      </c>
      <c r="AT113" s="130">
        <f t="shared" si="44"/>
        <v>5799</v>
      </c>
      <c r="AV113" s="115" t="str">
        <f t="shared" si="45"/>
        <v>Jordan</v>
      </c>
      <c r="AW113" s="22" t="str">
        <f t="shared" si="46"/>
        <v>National Total (w. Bunkers)  - DeCarb Forecast</v>
      </c>
      <c r="AX113" s="28">
        <f t="shared" si="47"/>
        <v>5733.4205014812851</v>
      </c>
      <c r="AY113" s="28" t="str">
        <f t="shared" si="48"/>
        <v/>
      </c>
      <c r="AZ113" s="23" t="str">
        <f t="shared" si="49"/>
        <v/>
      </c>
      <c r="BA113" s="125">
        <f t="shared" si="50"/>
        <v>5733.4205014812851</v>
      </c>
      <c r="BC113" s="114">
        <f t="shared" si="51"/>
        <v>6.3369420223403797E-4</v>
      </c>
      <c r="BD113" s="115" t="str">
        <f t="shared" si="30"/>
        <v>Jordan</v>
      </c>
      <c r="BE113" s="54">
        <f t="shared" si="31"/>
        <v>5994.7070908726409</v>
      </c>
    </row>
    <row r="114" spans="17:57" x14ac:dyDescent="0.25">
      <c r="Q114" t="s">
        <v>399</v>
      </c>
      <c r="R114" s="22">
        <v>144</v>
      </c>
      <c r="S114" s="28">
        <v>14</v>
      </c>
      <c r="T114" s="45">
        <f t="shared" si="37"/>
        <v>158</v>
      </c>
      <c r="U114" s="22">
        <v>218</v>
      </c>
      <c r="V114" s="28">
        <v>15</v>
      </c>
      <c r="W114" s="45">
        <f t="shared" si="26"/>
        <v>233</v>
      </c>
      <c r="Y114" s="22" t="s">
        <v>99</v>
      </c>
      <c r="Z114" s="28" t="s">
        <v>390</v>
      </c>
      <c r="AA114" s="28"/>
      <c r="AB114" s="50">
        <f>VLOOKUP(Y114,WorldBank!$AM$6:$AQ$221,4,FALSE)</f>
        <v>288912261053</v>
      </c>
      <c r="AC114" s="51">
        <f>VLOOKUP(Y114,WorldBank!$AM$6:$AQ$221,5,FALSE)</f>
        <v>313766073144</v>
      </c>
      <c r="AD114" s="28">
        <f t="shared" si="27"/>
        <v>58402</v>
      </c>
      <c r="AE114" s="28">
        <f t="shared" si="28"/>
        <v>67899</v>
      </c>
      <c r="AF114" s="97">
        <f t="shared" si="38"/>
        <v>2.0214441501077848E-7</v>
      </c>
      <c r="AG114" s="98">
        <f t="shared" si="38"/>
        <v>2.1640006938812147E-7</v>
      </c>
      <c r="AH114" s="90">
        <f t="shared" si="39"/>
        <v>1.0705221283337603</v>
      </c>
      <c r="AI114" s="100">
        <f t="shared" si="40"/>
        <v>2.316610628529452E-7</v>
      </c>
      <c r="AJ114" s="37">
        <f>VLOOKUP(Y114,WorldBank!$AM$6:$AR$221,6,FALSE)</f>
        <v>343913695200</v>
      </c>
      <c r="AK114" s="102">
        <f t="shared" si="41"/>
        <v>79671.412159715837</v>
      </c>
      <c r="AM114" s="22" t="str">
        <f>VLOOKUP(Y114,CDIACvsWB!$E$4:$F$140,2,FALSE)</f>
        <v>Kazakhstan</v>
      </c>
      <c r="AN114" s="28">
        <f t="shared" si="29"/>
        <v>76257.713540427532</v>
      </c>
      <c r="AO114" s="51">
        <f t="shared" si="42"/>
        <v>70</v>
      </c>
      <c r="AP114" s="45">
        <f t="shared" si="43"/>
        <v>76327.713540427532</v>
      </c>
      <c r="AR114" s="130">
        <f>VLOOKUP(Y114,WorldBank!$AM$7:$AZ$221,14,FALSE)/( 1000* 3.667 )</f>
        <v>79145.023198980751</v>
      </c>
      <c r="AT114" s="130">
        <f t="shared" si="44"/>
        <v>67899</v>
      </c>
      <c r="AV114" s="115" t="str">
        <f t="shared" si="45"/>
        <v>Kazakhstan</v>
      </c>
      <c r="AW114" s="22" t="str">
        <f t="shared" si="46"/>
        <v>2011  Raw + 2010 Bunkers</v>
      </c>
      <c r="AX114" s="28">
        <f t="shared" si="47"/>
        <v>76327.713540427532</v>
      </c>
      <c r="AY114" s="28" t="str">
        <f t="shared" si="48"/>
        <v/>
      </c>
      <c r="AZ114" s="23" t="str">
        <f t="shared" si="49"/>
        <v/>
      </c>
      <c r="BA114" s="125">
        <f t="shared" si="50"/>
        <v>76327.713540427532</v>
      </c>
      <c r="BC114" s="114">
        <f t="shared" si="51"/>
        <v>8.4362257273564601E-3</v>
      </c>
      <c r="BD114" s="115" t="str">
        <f t="shared" si="30"/>
        <v>Kazakhstan</v>
      </c>
      <c r="BE114" s="54">
        <f t="shared" si="31"/>
        <v>79806.162041085394</v>
      </c>
    </row>
    <row r="115" spans="17:57" x14ac:dyDescent="0.25">
      <c r="Q115" t="s">
        <v>400</v>
      </c>
      <c r="R115" s="22">
        <v>18455</v>
      </c>
      <c r="S115" s="28">
        <v>274</v>
      </c>
      <c r="T115" s="45">
        <f t="shared" si="37"/>
        <v>18729</v>
      </c>
      <c r="U115" s="22">
        <v>16099</v>
      </c>
      <c r="V115" s="28">
        <v>295</v>
      </c>
      <c r="W115" s="45">
        <f t="shared" si="26"/>
        <v>16394</v>
      </c>
      <c r="Y115" s="22" t="s">
        <v>100</v>
      </c>
      <c r="Z115" s="28" t="s">
        <v>391</v>
      </c>
      <c r="AA115" s="28"/>
      <c r="AB115" s="50">
        <f>VLOOKUP(Y115,WorldBank!$AM$6:$AQ$221,4,FALSE)</f>
        <v>77937004438</v>
      </c>
      <c r="AC115" s="51">
        <f>VLOOKUP(Y115,WorldBank!$AM$6:$AQ$221,5,FALSE)</f>
        <v>83454755760</v>
      </c>
      <c r="AD115" s="28">
        <f t="shared" si="27"/>
        <v>3858</v>
      </c>
      <c r="AE115" s="28">
        <f t="shared" si="28"/>
        <v>3965</v>
      </c>
      <c r="AF115" s="97">
        <f t="shared" si="38"/>
        <v>4.9501517640045998E-8</v>
      </c>
      <c r="AG115" s="98">
        <f t="shared" si="38"/>
        <v>4.7510773519038098E-8</v>
      </c>
      <c r="AH115" s="90">
        <f t="shared" si="39"/>
        <v>0.95978418004304944</v>
      </c>
      <c r="AI115" s="100">
        <f t="shared" si="40"/>
        <v>4.5600088805181009E-8</v>
      </c>
      <c r="AJ115" s="37">
        <f>VLOOKUP(Y115,WorldBank!$AM$6:$AR$221,6,FALSE)</f>
        <v>88846961574</v>
      </c>
      <c r="AK115" s="102">
        <f t="shared" si="41"/>
        <v>4051.4293378449047</v>
      </c>
      <c r="AM115" s="22" t="e">
        <f>VLOOKUP(Y115,CDIACvsWB!$E$4:$F$140,2,FALSE)</f>
        <v>#N/A</v>
      </c>
      <c r="AN115" s="28">
        <f t="shared" si="29"/>
        <v>0</v>
      </c>
      <c r="AO115" s="51">
        <f t="shared" si="42"/>
        <v>0</v>
      </c>
      <c r="AP115" s="45">
        <f t="shared" si="43"/>
        <v>0</v>
      </c>
      <c r="AR115" s="130">
        <f>VLOOKUP(Y115,WorldBank!$AM$7:$AZ$221,14,FALSE)/( 1000* 3.667 )</f>
        <v>3418.0893865011567</v>
      </c>
      <c r="AT115" s="130">
        <f t="shared" si="44"/>
        <v>3965</v>
      </c>
      <c r="AV115" s="115" t="str">
        <f t="shared" si="45"/>
        <v>Kenya</v>
      </c>
      <c r="AW115" s="22" t="str">
        <f t="shared" si="46"/>
        <v>National Total (w. Bunkers)  - DeCarb Forecast</v>
      </c>
      <c r="AX115" s="28">
        <f t="shared" si="47"/>
        <v>4051.4293378449047</v>
      </c>
      <c r="AY115" s="28" t="str">
        <f t="shared" si="48"/>
        <v/>
      </c>
      <c r="AZ115" s="23" t="str">
        <f t="shared" si="49"/>
        <v/>
      </c>
      <c r="BA115" s="125">
        <f t="shared" si="50"/>
        <v>4051.4293378449047</v>
      </c>
      <c r="BC115" s="114">
        <f t="shared" si="51"/>
        <v>4.4778981089733412E-4</v>
      </c>
      <c r="BD115" s="115" t="str">
        <f t="shared" si="30"/>
        <v>Kenya</v>
      </c>
      <c r="BE115" s="54">
        <f t="shared" si="31"/>
        <v>4236.0633017364553</v>
      </c>
    </row>
    <row r="116" spans="17:57" x14ac:dyDescent="0.25">
      <c r="Q116" t="s">
        <v>401</v>
      </c>
      <c r="R116" s="22">
        <v>3430</v>
      </c>
      <c r="S116" s="28">
        <v>141</v>
      </c>
      <c r="T116" s="45">
        <f t="shared" si="37"/>
        <v>3571</v>
      </c>
      <c r="U116" s="22">
        <v>3698</v>
      </c>
      <c r="V116" s="28">
        <v>164</v>
      </c>
      <c r="W116" s="45">
        <f t="shared" si="26"/>
        <v>3862</v>
      </c>
      <c r="Y116" s="22" t="s">
        <v>101</v>
      </c>
      <c r="Z116" s="28" t="s">
        <v>392</v>
      </c>
      <c r="AA116" s="28"/>
      <c r="AB116" s="50">
        <f>VLOOKUP(Y116,WorldBank!$AM$6:$AQ$221,4,FALSE)</f>
        <v>164625120</v>
      </c>
      <c r="AC116" s="51">
        <f>VLOOKUP(Y116,WorldBank!$AM$6:$AQ$221,5,FALSE)</f>
        <v>165772128</v>
      </c>
      <c r="AD116" s="28">
        <f t="shared" si="27"/>
        <v>13</v>
      </c>
      <c r="AE116" s="28">
        <f t="shared" si="28"/>
        <v>20</v>
      </c>
      <c r="AF116" s="97">
        <f t="shared" si="38"/>
        <v>7.8967292476385129E-8</v>
      </c>
      <c r="AG116" s="98">
        <f t="shared" si="38"/>
        <v>1.2064754335541859E-7</v>
      </c>
      <c r="AH116" s="90">
        <f t="shared" si="39"/>
        <v>1.5278166386608454</v>
      </c>
      <c r="AI116" s="100">
        <f t="shared" si="40"/>
        <v>1.8432732415196424E-7</v>
      </c>
      <c r="AJ116" s="37">
        <f>VLOOKUP(Y116,WorldBank!$AM$6:$AR$221,6,FALSE)</f>
        <v>173687500</v>
      </c>
      <c r="AK116" s="102">
        <f t="shared" si="41"/>
        <v>32.01535211364429</v>
      </c>
      <c r="AM116" s="22" t="e">
        <f>VLOOKUP(Y116,CDIACvsWB!$E$4:$F$140,2,FALSE)</f>
        <v>#N/A</v>
      </c>
      <c r="AN116" s="28">
        <f t="shared" si="29"/>
        <v>0</v>
      </c>
      <c r="AO116" s="51">
        <f t="shared" si="42"/>
        <v>0</v>
      </c>
      <c r="AP116" s="45">
        <f t="shared" si="43"/>
        <v>0</v>
      </c>
      <c r="AR116" s="130">
        <f>VLOOKUP(Y116,WorldBank!$AM$7:$AZ$221,14,FALSE)/( 1000* 3.667 )</f>
        <v>25.342215411821638</v>
      </c>
      <c r="AT116" s="130">
        <f t="shared" si="44"/>
        <v>20</v>
      </c>
      <c r="AV116" s="115" t="str">
        <f t="shared" si="45"/>
        <v>Kiribati</v>
      </c>
      <c r="AW116" s="22" t="str">
        <f t="shared" si="46"/>
        <v>National Total (w. Bunkers)  - DeCarb Forecast</v>
      </c>
      <c r="AX116" s="28">
        <f t="shared" si="47"/>
        <v>32.01535211364429</v>
      </c>
      <c r="AY116" s="28" t="str">
        <f t="shared" si="48"/>
        <v/>
      </c>
      <c r="AZ116" s="23" t="str">
        <f t="shared" si="49"/>
        <v/>
      </c>
      <c r="BA116" s="125">
        <f t="shared" si="50"/>
        <v>32.01535211364429</v>
      </c>
      <c r="BC116" s="114">
        <f t="shared" si="51"/>
        <v>3.5385409131697299E-6</v>
      </c>
      <c r="BD116" s="115" t="str">
        <f t="shared" si="30"/>
        <v>Kiribati</v>
      </c>
      <c r="BE116" s="54">
        <f t="shared" si="31"/>
        <v>33.474373331393139</v>
      </c>
    </row>
    <row r="117" spans="17:57" x14ac:dyDescent="0.25">
      <c r="Q117" t="s">
        <v>402</v>
      </c>
      <c r="R117" s="22">
        <v>2795</v>
      </c>
      <c r="S117" s="28">
        <v>349</v>
      </c>
      <c r="T117" s="45">
        <f t="shared" si="37"/>
        <v>3144</v>
      </c>
      <c r="U117" s="22">
        <v>2953</v>
      </c>
      <c r="V117" s="28">
        <v>358</v>
      </c>
      <c r="W117" s="45">
        <f t="shared" si="26"/>
        <v>3311</v>
      </c>
      <c r="Y117" s="22" t="s">
        <v>102</v>
      </c>
      <c r="Z117" s="28"/>
      <c r="AA117" s="28"/>
      <c r="AB117" s="50">
        <f>VLOOKUP(Y117,WorldBank!$AM$6:$AQ$221,4,FALSE)</f>
        <v>0</v>
      </c>
      <c r="AC117" s="51">
        <f>VLOOKUP(Y117,WorldBank!$AM$6:$AQ$221,5,FALSE)</f>
        <v>0</v>
      </c>
      <c r="AD117" s="28" t="e">
        <f t="shared" si="27"/>
        <v>#N/A</v>
      </c>
      <c r="AE117" s="28" t="e">
        <f t="shared" si="28"/>
        <v>#N/A</v>
      </c>
      <c r="AF117" s="97" t="e">
        <f t="shared" si="38"/>
        <v>#N/A</v>
      </c>
      <c r="AG117" s="98" t="e">
        <f t="shared" si="38"/>
        <v>#N/A</v>
      </c>
      <c r="AH117" s="90" t="e">
        <f t="shared" si="39"/>
        <v>#N/A</v>
      </c>
      <c r="AI117" s="100" t="e">
        <f t="shared" si="40"/>
        <v>#N/A</v>
      </c>
      <c r="AJ117" s="37">
        <f>VLOOKUP(Y117,WorldBank!$AM$6:$AR$221,6,FALSE)</f>
        <v>0</v>
      </c>
      <c r="AK117" s="102" t="str">
        <f t="shared" si="41"/>
        <v/>
      </c>
      <c r="AM117" s="22" t="e">
        <f>VLOOKUP(Y117,CDIACvsWB!$E$4:$F$140,2,FALSE)</f>
        <v>#N/A</v>
      </c>
      <c r="AN117" s="28">
        <f t="shared" si="29"/>
        <v>0</v>
      </c>
      <c r="AO117" s="51">
        <f t="shared" si="42"/>
        <v>0</v>
      </c>
      <c r="AP117" s="45">
        <f t="shared" si="43"/>
        <v>0</v>
      </c>
      <c r="AR117" s="130" t="e">
        <f>VLOOKUP(Y117,WorldBank!$AM$7:$AZ$221,14,FALSE)/( 1000* 3.667 )</f>
        <v>#DIV/0!</v>
      </c>
      <c r="AT117" s="130" t="e">
        <f t="shared" si="44"/>
        <v>#N/A</v>
      </c>
      <c r="AV117" s="115" t="str">
        <f t="shared" si="45"/>
        <v>Korea, Dem. Rep.</v>
      </c>
      <c r="AW117" s="22" t="str">
        <f t="shared" si="46"/>
        <v>National Total (w. Bunkers)  - DeCarb Forecast</v>
      </c>
      <c r="AX117" s="28" t="str">
        <f t="shared" si="47"/>
        <v/>
      </c>
      <c r="AY117" s="28" t="str">
        <f t="shared" si="48"/>
        <v/>
      </c>
      <c r="AZ117" s="23" t="str">
        <f t="shared" si="49"/>
        <v/>
      </c>
      <c r="BA117" s="125">
        <f t="shared" si="50"/>
        <v>0</v>
      </c>
      <c r="BC117" s="114">
        <f t="shared" si="51"/>
        <v>0</v>
      </c>
      <c r="BD117" s="115" t="str">
        <f t="shared" si="30"/>
        <v>Korea, Dem. Rep.</v>
      </c>
      <c r="BE117" s="54">
        <f t="shared" si="31"/>
        <v>0</v>
      </c>
    </row>
    <row r="118" spans="17:57" x14ac:dyDescent="0.25">
      <c r="Q118" t="s">
        <v>403</v>
      </c>
      <c r="R118" s="22">
        <v>355</v>
      </c>
      <c r="S118" s="28">
        <v>0</v>
      </c>
      <c r="T118" s="45">
        <f t="shared" si="37"/>
        <v>355</v>
      </c>
      <c r="U118" s="22">
        <v>281</v>
      </c>
      <c r="V118" s="28">
        <v>0</v>
      </c>
      <c r="W118" s="45">
        <f t="shared" si="26"/>
        <v>281</v>
      </c>
      <c r="Y118" s="22" t="s">
        <v>103</v>
      </c>
      <c r="Z118" s="28"/>
      <c r="AA118" s="28"/>
      <c r="AB118" s="50">
        <f>VLOOKUP(Y118,WorldBank!$AM$6:$AQ$221,4,FALSE)</f>
        <v>1400753624278</v>
      </c>
      <c r="AC118" s="51">
        <f>VLOOKUP(Y118,WorldBank!$AM$6:$AQ$221,5,FALSE)</f>
        <v>1503211564818</v>
      </c>
      <c r="AD118" s="28" t="e">
        <f t="shared" si="27"/>
        <v>#N/A</v>
      </c>
      <c r="AE118" s="28" t="e">
        <f t="shared" si="28"/>
        <v>#N/A</v>
      </c>
      <c r="AF118" s="97" t="e">
        <f t="shared" si="38"/>
        <v>#N/A</v>
      </c>
      <c r="AG118" s="98" t="e">
        <f t="shared" si="38"/>
        <v>#N/A</v>
      </c>
      <c r="AH118" s="90" t="e">
        <f t="shared" si="39"/>
        <v>#N/A</v>
      </c>
      <c r="AI118" s="100" t="e">
        <f t="shared" si="40"/>
        <v>#N/A</v>
      </c>
      <c r="AJ118" s="37">
        <f>VLOOKUP(Y118,WorldBank!$AM$6:$AR$221,6,FALSE)</f>
        <v>1559440516880</v>
      </c>
      <c r="AK118" s="102" t="str">
        <f t="shared" si="41"/>
        <v/>
      </c>
      <c r="AM118" s="22" t="e">
        <f>VLOOKUP(Y118,CDIACvsWB!$E$4:$F$140,2,FALSE)</f>
        <v>#N/A</v>
      </c>
      <c r="AN118" s="28">
        <f t="shared" si="29"/>
        <v>0</v>
      </c>
      <c r="AO118" s="51">
        <f t="shared" si="42"/>
        <v>0</v>
      </c>
      <c r="AP118" s="45">
        <f t="shared" si="43"/>
        <v>0</v>
      </c>
      <c r="AR118" s="130">
        <f>VLOOKUP(Y118,WorldBank!$AM$7:$AZ$221,14,FALSE)/( 1000* 3.667 )</f>
        <v>166406.92832402929</v>
      </c>
      <c r="AT118" s="130" t="e">
        <f t="shared" si="44"/>
        <v>#N/A</v>
      </c>
      <c r="AV118" s="115" t="str">
        <f t="shared" si="45"/>
        <v>Korea, Rep.</v>
      </c>
      <c r="AW118" s="22" t="str">
        <f t="shared" si="46"/>
        <v>National Total (w. Bunkers)  - DeCarb Forecast</v>
      </c>
      <c r="AX118" s="28" t="str">
        <f t="shared" si="47"/>
        <v/>
      </c>
      <c r="AY118" s="28">
        <f t="shared" si="48"/>
        <v>166406.92832402929</v>
      </c>
      <c r="AZ118" s="23" t="str">
        <f t="shared" si="49"/>
        <v/>
      </c>
      <c r="BA118" s="125">
        <f t="shared" si="50"/>
        <v>166406.92832402929</v>
      </c>
      <c r="BC118" s="114">
        <f t="shared" si="51"/>
        <v>1.8392355080752956E-2</v>
      </c>
      <c r="BD118" s="115" t="str">
        <f t="shared" si="30"/>
        <v>Korea, Rep.</v>
      </c>
      <c r="BE118" s="54">
        <f t="shared" si="31"/>
        <v>173990.51629592912</v>
      </c>
    </row>
    <row r="119" spans="17:57" x14ac:dyDescent="0.25">
      <c r="Q119" t="s">
        <v>404</v>
      </c>
      <c r="R119" s="22">
        <v>3111</v>
      </c>
      <c r="S119" s="28">
        <v>3</v>
      </c>
      <c r="T119" s="45">
        <f t="shared" si="37"/>
        <v>3114</v>
      </c>
      <c r="U119" s="22">
        <v>2965</v>
      </c>
      <c r="V119" s="28">
        <v>6</v>
      </c>
      <c r="W119" s="45">
        <f t="shared" si="26"/>
        <v>2971</v>
      </c>
      <c r="Y119" s="22" t="s">
        <v>104</v>
      </c>
      <c r="Z119" s="28"/>
      <c r="AA119" s="28"/>
      <c r="AB119" s="50">
        <f>VLOOKUP(Y119,WorldBank!$AM$6:$AQ$221,4,FALSE)</f>
        <v>13108889508</v>
      </c>
      <c r="AC119" s="51">
        <f>VLOOKUP(Y119,WorldBank!$AM$6:$AQ$221,5,FALSE)</f>
        <v>13692268480</v>
      </c>
      <c r="AD119" s="28" t="e">
        <f t="shared" si="27"/>
        <v>#N/A</v>
      </c>
      <c r="AE119" s="28" t="e">
        <f t="shared" si="28"/>
        <v>#N/A</v>
      </c>
      <c r="AF119" s="97" t="e">
        <f t="shared" si="38"/>
        <v>#N/A</v>
      </c>
      <c r="AG119" s="98" t="e">
        <f t="shared" si="38"/>
        <v>#N/A</v>
      </c>
      <c r="AH119" s="90" t="e">
        <f t="shared" si="39"/>
        <v>#N/A</v>
      </c>
      <c r="AI119" s="100" t="e">
        <f t="shared" si="40"/>
        <v>#N/A</v>
      </c>
      <c r="AJ119" s="37">
        <f>VLOOKUP(Y119,WorldBank!$AM$6:$AR$221,6,FALSE)</f>
        <v>14589135722</v>
      </c>
      <c r="AK119" s="102" t="str">
        <f t="shared" si="41"/>
        <v/>
      </c>
      <c r="AM119" s="22" t="e">
        <f>VLOOKUP(Y119,CDIACvsWB!$E$4:$F$140,2,FALSE)</f>
        <v>#N/A</v>
      </c>
      <c r="AN119" s="28">
        <f t="shared" si="29"/>
        <v>0</v>
      </c>
      <c r="AO119" s="51">
        <f t="shared" si="42"/>
        <v>0</v>
      </c>
      <c r="AP119" s="45">
        <f t="shared" si="43"/>
        <v>0</v>
      </c>
      <c r="AR119" s="130" t="e">
        <f>VLOOKUP(Y119,WorldBank!$AM$7:$AZ$221,14,FALSE)/( 1000* 3.667 )</f>
        <v>#DIV/0!</v>
      </c>
      <c r="AT119" s="130" t="e">
        <f t="shared" si="44"/>
        <v>#N/A</v>
      </c>
      <c r="AV119" s="115" t="str">
        <f t="shared" si="45"/>
        <v>Kosovo</v>
      </c>
      <c r="AW119" s="22" t="str">
        <f t="shared" si="46"/>
        <v>National Total (w. Bunkers)  - DeCarb Forecast</v>
      </c>
      <c r="AX119" s="28" t="str">
        <f t="shared" si="47"/>
        <v/>
      </c>
      <c r="AY119" s="28" t="str">
        <f t="shared" si="48"/>
        <v/>
      </c>
      <c r="AZ119" s="23" t="str">
        <f t="shared" si="49"/>
        <v/>
      </c>
      <c r="BA119" s="125">
        <f t="shared" si="50"/>
        <v>0</v>
      </c>
      <c r="BC119" s="114">
        <f t="shared" si="51"/>
        <v>0</v>
      </c>
      <c r="BD119" s="115" t="str">
        <f t="shared" si="30"/>
        <v>Kosovo</v>
      </c>
      <c r="BE119" s="54">
        <f t="shared" si="31"/>
        <v>0</v>
      </c>
    </row>
    <row r="120" spans="17:57" x14ac:dyDescent="0.25">
      <c r="Q120" t="s">
        <v>405</v>
      </c>
      <c r="R120" s="22">
        <v>497</v>
      </c>
      <c r="S120" s="28">
        <v>38</v>
      </c>
      <c r="T120" s="45">
        <f t="shared" si="37"/>
        <v>535</v>
      </c>
      <c r="U120" s="22">
        <v>549</v>
      </c>
      <c r="V120" s="28">
        <v>54</v>
      </c>
      <c r="W120" s="45">
        <f t="shared" si="26"/>
        <v>603</v>
      </c>
      <c r="Y120" s="22" t="s">
        <v>105</v>
      </c>
      <c r="Z120" s="28" t="s">
        <v>393</v>
      </c>
      <c r="AA120" s="28"/>
      <c r="AB120" s="50">
        <f>VLOOKUP(Y120,WorldBank!$AM$6:$AQ$221,4,FALSE)</f>
        <v>240619861350</v>
      </c>
      <c r="AC120" s="51">
        <f>VLOOKUP(Y120,WorldBank!$AM$6:$AQ$221,5,FALSE)</f>
        <v>237758812080</v>
      </c>
      <c r="AD120" s="28">
        <f t="shared" si="27"/>
        <v>23309</v>
      </c>
      <c r="AE120" s="28">
        <f t="shared" si="28"/>
        <v>26549</v>
      </c>
      <c r="AF120" s="97">
        <f t="shared" si="38"/>
        <v>9.6870640142607657E-8</v>
      </c>
      <c r="AG120" s="98">
        <f t="shared" si="38"/>
        <v>1.1166357943892702E-7</v>
      </c>
      <c r="AH120" s="90">
        <f t="shared" si="39"/>
        <v>1.1527081814938149</v>
      </c>
      <c r="AI120" s="100">
        <f t="shared" si="40"/>
        <v>1.2871552159413571E-7</v>
      </c>
      <c r="AJ120" s="37">
        <f>VLOOKUP(Y120,WorldBank!$AM$6:$AR$221,6,FALSE)</f>
        <v>257710044875</v>
      </c>
      <c r="AK120" s="102">
        <f t="shared" si="41"/>
        <v>33171.282846133741</v>
      </c>
      <c r="AM120" s="22" t="str">
        <f>VLOOKUP(Y120,CDIACvsWB!$E$4:$F$140,2,FALSE)</f>
        <v>Kuwait</v>
      </c>
      <c r="AN120" s="28">
        <f t="shared" si="29"/>
        <v>25797.173449239039</v>
      </c>
      <c r="AO120" s="51">
        <f t="shared" si="42"/>
        <v>998</v>
      </c>
      <c r="AP120" s="45">
        <f t="shared" si="43"/>
        <v>26795.173449239039</v>
      </c>
      <c r="AR120" s="130">
        <f>VLOOKUP(Y120,WorldBank!$AM$7:$AZ$221,14,FALSE)/( 1000* 3.667 )</f>
        <v>32064.633632970155</v>
      </c>
      <c r="AT120" s="130">
        <f t="shared" si="44"/>
        <v>26549</v>
      </c>
      <c r="AV120" s="115" t="str">
        <f t="shared" si="45"/>
        <v>Kuwait</v>
      </c>
      <c r="AW120" s="22" t="str">
        <f t="shared" si="46"/>
        <v>2011  Raw + 2010 Bunkers</v>
      </c>
      <c r="AX120" s="28">
        <f t="shared" si="47"/>
        <v>26795.173449239039</v>
      </c>
      <c r="AY120" s="28" t="str">
        <f t="shared" si="48"/>
        <v/>
      </c>
      <c r="AZ120" s="23" t="str">
        <f t="shared" si="49"/>
        <v/>
      </c>
      <c r="BA120" s="125">
        <f t="shared" si="50"/>
        <v>26795.173449239039</v>
      </c>
      <c r="BC120" s="114">
        <f t="shared" si="51"/>
        <v>2.9615734722843495E-3</v>
      </c>
      <c r="BD120" s="115" t="str">
        <f t="shared" si="30"/>
        <v>Kuwait</v>
      </c>
      <c r="BE120" s="54">
        <f t="shared" si="31"/>
        <v>28016.297816602746</v>
      </c>
    </row>
    <row r="121" spans="17:57" x14ac:dyDescent="0.25">
      <c r="Q121" t="s">
        <v>406</v>
      </c>
      <c r="R121" s="22">
        <v>289</v>
      </c>
      <c r="S121" s="28">
        <v>0</v>
      </c>
      <c r="T121" s="45">
        <f t="shared" si="37"/>
        <v>289</v>
      </c>
      <c r="U121" s="22">
        <v>338</v>
      </c>
      <c r="V121" s="28">
        <v>0</v>
      </c>
      <c r="W121" s="45">
        <f t="shared" si="26"/>
        <v>338</v>
      </c>
      <c r="Y121" s="22" t="s">
        <v>106</v>
      </c>
      <c r="Z121" s="28" t="s">
        <v>394</v>
      </c>
      <c r="AA121" s="28"/>
      <c r="AB121" s="50">
        <f>VLOOKUP(Y121,WorldBank!$AM$6:$AQ$221,4,FALSE)</f>
        <v>14798691700</v>
      </c>
      <c r="AC121" s="51">
        <f>VLOOKUP(Y121,WorldBank!$AM$6:$AQ$221,5,FALSE)</f>
        <v>14905454400</v>
      </c>
      <c r="AD121" s="28">
        <f t="shared" si="27"/>
        <v>2114</v>
      </c>
      <c r="AE121" s="28">
        <f t="shared" si="28"/>
        <v>2088</v>
      </c>
      <c r="AF121" s="97">
        <f t="shared" si="38"/>
        <v>1.4285046562595801E-7</v>
      </c>
      <c r="AG121" s="98">
        <f t="shared" si="38"/>
        <v>1.4008294842725493E-7</v>
      </c>
      <c r="AH121" s="90">
        <f t="shared" si="39"/>
        <v>0.98062647407849823</v>
      </c>
      <c r="AI121" s="100">
        <f t="shared" si="40"/>
        <v>1.3736904779473912E-7</v>
      </c>
      <c r="AJ121" s="37">
        <f>VLOOKUP(Y121,WorldBank!$AM$6:$AR$221,6,FALSE)</f>
        <v>16108146600</v>
      </c>
      <c r="AK121" s="102">
        <f t="shared" si="41"/>
        <v>2212.7607601800646</v>
      </c>
      <c r="AM121" s="22" t="e">
        <f>VLOOKUP(Y121,CDIACvsWB!$E$4:$F$140,2,FALSE)</f>
        <v>#N/A</v>
      </c>
      <c r="AN121" s="28">
        <f t="shared" si="29"/>
        <v>0</v>
      </c>
      <c r="AO121" s="51">
        <f t="shared" si="42"/>
        <v>0</v>
      </c>
      <c r="AP121" s="45">
        <f t="shared" si="43"/>
        <v>0</v>
      </c>
      <c r="AR121" s="130">
        <f>VLOOKUP(Y121,WorldBank!$AM$7:$AZ$221,14,FALSE)/( 1000* 3.667 )</f>
        <v>1935.7909862586575</v>
      </c>
      <c r="AT121" s="130">
        <f t="shared" si="44"/>
        <v>2088</v>
      </c>
      <c r="AV121" s="115" t="str">
        <f t="shared" si="45"/>
        <v>Kyrgyz Republic</v>
      </c>
      <c r="AW121" s="22" t="str">
        <f t="shared" si="46"/>
        <v>National Total (w. Bunkers)  - DeCarb Forecast</v>
      </c>
      <c r="AX121" s="28">
        <f t="shared" si="47"/>
        <v>2212.7607601800646</v>
      </c>
      <c r="AY121" s="28" t="str">
        <f t="shared" si="48"/>
        <v/>
      </c>
      <c r="AZ121" s="23" t="str">
        <f t="shared" si="49"/>
        <v/>
      </c>
      <c r="BA121" s="125">
        <f t="shared" si="50"/>
        <v>2212.7607601800646</v>
      </c>
      <c r="BC121" s="114">
        <f t="shared" si="51"/>
        <v>2.445684324557764E-4</v>
      </c>
      <c r="BD121" s="115" t="str">
        <f t="shared" si="30"/>
        <v>Kyrgyz Republic</v>
      </c>
      <c r="BE121" s="54">
        <f t="shared" si="31"/>
        <v>2313.601909371389</v>
      </c>
    </row>
    <row r="122" spans="17:57" x14ac:dyDescent="0.25">
      <c r="Q122" t="s">
        <v>407</v>
      </c>
      <c r="R122" s="22">
        <v>55599</v>
      </c>
      <c r="S122" s="28">
        <v>1796</v>
      </c>
      <c r="T122" s="45">
        <f t="shared" si="37"/>
        <v>57395</v>
      </c>
      <c r="U122" s="22">
        <v>59123</v>
      </c>
      <c r="V122" s="28">
        <v>2027</v>
      </c>
      <c r="W122" s="45">
        <f t="shared" si="26"/>
        <v>61150</v>
      </c>
      <c r="Y122" s="22" t="s">
        <v>107</v>
      </c>
      <c r="Z122" s="28" t="s">
        <v>395</v>
      </c>
      <c r="AA122" s="28"/>
      <c r="AB122" s="50">
        <f>VLOOKUP(Y122,WorldBank!$AM$6:$AQ$221,4,FALSE)</f>
        <v>22276358272</v>
      </c>
      <c r="AC122" s="51">
        <f>VLOOKUP(Y122,WorldBank!$AM$6:$AQ$221,5,FALSE)</f>
        <v>24469997938</v>
      </c>
      <c r="AD122" s="28">
        <f t="shared" si="27"/>
        <v>494</v>
      </c>
      <c r="AE122" s="28">
        <f t="shared" si="28"/>
        <v>511</v>
      </c>
      <c r="AF122" s="97">
        <f t="shared" si="38"/>
        <v>2.2175976610186205E-8</v>
      </c>
      <c r="AG122" s="98">
        <f t="shared" si="38"/>
        <v>2.0882715286479726E-8</v>
      </c>
      <c r="AH122" s="90">
        <f t="shared" si="39"/>
        <v>0.94168187735585729</v>
      </c>
      <c r="AI122" s="100">
        <f t="shared" si="40"/>
        <v>1.9664874535260088E-8</v>
      </c>
      <c r="AJ122" s="37">
        <f>VLOOKUP(Y122,WorldBank!$AM$6:$AR$221,6,FALSE)</f>
        <v>26952590762</v>
      </c>
      <c r="AK122" s="102">
        <f t="shared" si="41"/>
        <v>530.01931573494005</v>
      </c>
      <c r="AM122" s="22" t="e">
        <f>VLOOKUP(Y122,CDIACvsWB!$E$4:$F$140,2,FALSE)</f>
        <v>#N/A</v>
      </c>
      <c r="AN122" s="28">
        <f t="shared" si="29"/>
        <v>0</v>
      </c>
      <c r="AO122" s="51">
        <f t="shared" si="42"/>
        <v>0</v>
      </c>
      <c r="AP122" s="45">
        <f t="shared" si="43"/>
        <v>0</v>
      </c>
      <c r="AR122" s="130">
        <f>VLOOKUP(Y122,WorldBank!$AM$7:$AZ$221,14,FALSE)/( 1000* 3.667 )</f>
        <v>535.35067430820573</v>
      </c>
      <c r="AT122" s="130">
        <f t="shared" si="44"/>
        <v>511</v>
      </c>
      <c r="AV122" s="115" t="str">
        <f t="shared" si="45"/>
        <v>Lao PDR</v>
      </c>
      <c r="AW122" s="22" t="str">
        <f t="shared" si="46"/>
        <v>National Total (w. Bunkers)  - DeCarb Forecast</v>
      </c>
      <c r="AX122" s="28">
        <f t="shared" si="47"/>
        <v>530.01931573494005</v>
      </c>
      <c r="AY122" s="28" t="str">
        <f t="shared" si="48"/>
        <v/>
      </c>
      <c r="AZ122" s="23" t="str">
        <f t="shared" si="49"/>
        <v/>
      </c>
      <c r="BA122" s="125">
        <f t="shared" si="50"/>
        <v>530.01931573494005</v>
      </c>
      <c r="BC122" s="114">
        <f t="shared" si="51"/>
        <v>5.8581115298713597E-5</v>
      </c>
      <c r="BD122" s="115" t="str">
        <f t="shared" si="30"/>
        <v>Lao PDR</v>
      </c>
      <c r="BE122" s="54">
        <f t="shared" si="31"/>
        <v>554.17364721719275</v>
      </c>
    </row>
    <row r="123" spans="17:57" x14ac:dyDescent="0.25">
      <c r="Q123" t="s">
        <v>408</v>
      </c>
      <c r="R123" s="22">
        <v>291</v>
      </c>
      <c r="S123" s="28">
        <v>0</v>
      </c>
      <c r="T123" s="45">
        <f t="shared" si="37"/>
        <v>291</v>
      </c>
      <c r="U123" s="22">
        <v>293</v>
      </c>
      <c r="V123" s="28">
        <v>0</v>
      </c>
      <c r="W123" s="45">
        <f t="shared" si="26"/>
        <v>293</v>
      </c>
      <c r="Y123" s="22" t="s">
        <v>108</v>
      </c>
      <c r="Z123" s="28" t="s">
        <v>396</v>
      </c>
      <c r="AA123" s="28"/>
      <c r="AB123" s="50">
        <f>VLOOKUP(Y123,WorldBank!$AM$6:$AQ$221,4,FALSE)</f>
        <v>36252031163</v>
      </c>
      <c r="AC123" s="51">
        <f>VLOOKUP(Y123,WorldBank!$AM$6:$AQ$221,5,FALSE)</f>
        <v>36904382670</v>
      </c>
      <c r="AD123" s="28">
        <f t="shared" si="27"/>
        <v>2184</v>
      </c>
      <c r="AE123" s="28">
        <f t="shared" si="28"/>
        <v>2393</v>
      </c>
      <c r="AF123" s="97">
        <f t="shared" si="38"/>
        <v>6.0244900214834345E-8</v>
      </c>
      <c r="AG123" s="98">
        <f t="shared" si="38"/>
        <v>6.4843246976877287E-8</v>
      </c>
      <c r="AH123" s="90">
        <f t="shared" si="39"/>
        <v>1.0763275687343685</v>
      </c>
      <c r="AI123" s="100">
        <f t="shared" si="40"/>
        <v>6.9792574367464517E-8</v>
      </c>
      <c r="AJ123" s="37">
        <f>VLOOKUP(Y123,WorldBank!$AM$6:$AR$221,6,FALSE)</f>
        <v>41136508148</v>
      </c>
      <c r="AK123" s="102">
        <f t="shared" si="41"/>
        <v>2871.0228041371001</v>
      </c>
      <c r="AM123" s="22" t="e">
        <f>VLOOKUP(Y123,CDIACvsWB!$E$4:$F$140,2,FALSE)</f>
        <v>#N/A</v>
      </c>
      <c r="AN123" s="28">
        <f t="shared" si="29"/>
        <v>0</v>
      </c>
      <c r="AO123" s="51">
        <f t="shared" si="42"/>
        <v>0</v>
      </c>
      <c r="AP123" s="45">
        <f t="shared" si="43"/>
        <v>0</v>
      </c>
      <c r="AR123" s="130">
        <f>VLOOKUP(Y123,WorldBank!$AM$7:$AZ$221,14,FALSE)/( 1000* 3.667 )</f>
        <v>2484.4047804814581</v>
      </c>
      <c r="AT123" s="130">
        <f t="shared" si="44"/>
        <v>2393</v>
      </c>
      <c r="AV123" s="115" t="str">
        <f t="shared" si="45"/>
        <v>Latvia</v>
      </c>
      <c r="AW123" s="22" t="str">
        <f t="shared" si="46"/>
        <v>National Total (w. Bunkers)  - DeCarb Forecast</v>
      </c>
      <c r="AX123" s="28">
        <f t="shared" si="47"/>
        <v>2871.0228041371001</v>
      </c>
      <c r="AY123" s="28" t="str">
        <f t="shared" si="48"/>
        <v/>
      </c>
      <c r="AZ123" s="23" t="str">
        <f t="shared" si="49"/>
        <v/>
      </c>
      <c r="BA123" s="125">
        <f t="shared" si="50"/>
        <v>2871.0228041371001</v>
      </c>
      <c r="BC123" s="114">
        <f t="shared" si="51"/>
        <v>3.1732375202435321E-4</v>
      </c>
      <c r="BD123" s="115" t="str">
        <f t="shared" si="30"/>
        <v>Latvia</v>
      </c>
      <c r="BE123" s="54">
        <f t="shared" si="31"/>
        <v>3001.8626328857463</v>
      </c>
    </row>
    <row r="124" spans="17:57" x14ac:dyDescent="0.25">
      <c r="Q124" t="s">
        <v>409</v>
      </c>
      <c r="R124" s="22">
        <v>167</v>
      </c>
      <c r="S124" s="28">
        <v>17</v>
      </c>
      <c r="T124" s="45">
        <f t="shared" si="37"/>
        <v>184</v>
      </c>
      <c r="U124" s="22">
        <v>170</v>
      </c>
      <c r="V124" s="28">
        <v>18</v>
      </c>
      <c r="W124" s="45">
        <f t="shared" si="26"/>
        <v>188</v>
      </c>
      <c r="Y124" s="22" t="s">
        <v>109</v>
      </c>
      <c r="Z124" s="28" t="s">
        <v>397</v>
      </c>
      <c r="AA124" s="28"/>
      <c r="AB124" s="50">
        <f>VLOOKUP(Y124,WorldBank!$AM$6:$AQ$221,4,FALSE)</f>
        <v>63347118384</v>
      </c>
      <c r="AC124" s="51">
        <f>VLOOKUP(Y124,WorldBank!$AM$6:$AQ$221,5,FALSE)</f>
        <v>69240417400</v>
      </c>
      <c r="AD124" s="28">
        <f t="shared" si="27"/>
        <v>5874</v>
      </c>
      <c r="AE124" s="28">
        <f t="shared" si="28"/>
        <v>5775</v>
      </c>
      <c r="AF124" s="97">
        <f t="shared" si="38"/>
        <v>9.2727185542880744E-8</v>
      </c>
      <c r="AG124" s="98">
        <f t="shared" si="38"/>
        <v>8.3405043135976246E-8</v>
      </c>
      <c r="AH124" s="90">
        <f t="shared" si="39"/>
        <v>0.89946699716672018</v>
      </c>
      <c r="AI124" s="100">
        <f t="shared" si="40"/>
        <v>7.5020083698077323E-8</v>
      </c>
      <c r="AJ124" s="37">
        <f>VLOOKUP(Y124,WorldBank!$AM$6:$AR$221,6,FALSE)</f>
        <v>72013622490</v>
      </c>
      <c r="AK124" s="102">
        <f t="shared" si="41"/>
        <v>5402.4679866015431</v>
      </c>
      <c r="AM124" s="22" t="e">
        <f>VLOOKUP(Y124,CDIACvsWB!$E$4:$F$140,2,FALSE)</f>
        <v>#N/A</v>
      </c>
      <c r="AN124" s="28">
        <f t="shared" si="29"/>
        <v>0</v>
      </c>
      <c r="AO124" s="51">
        <f t="shared" si="42"/>
        <v>0</v>
      </c>
      <c r="AP124" s="45">
        <f t="shared" si="43"/>
        <v>0</v>
      </c>
      <c r="AR124" s="130">
        <f>VLOOKUP(Y124,WorldBank!$AM$7:$AZ$221,14,FALSE)/( 1000* 3.667 )</f>
        <v>5190.8010463093542</v>
      </c>
      <c r="AT124" s="130">
        <f t="shared" si="44"/>
        <v>5775</v>
      </c>
      <c r="AV124" s="115" t="str">
        <f t="shared" si="45"/>
        <v>Lebanon</v>
      </c>
      <c r="AW124" s="22" t="str">
        <f t="shared" si="46"/>
        <v>National Total (w. Bunkers)  - DeCarb Forecast</v>
      </c>
      <c r="AX124" s="28">
        <f t="shared" si="47"/>
        <v>5402.4679866015431</v>
      </c>
      <c r="AY124" s="28" t="str">
        <f t="shared" si="48"/>
        <v/>
      </c>
      <c r="AZ124" s="23" t="str">
        <f t="shared" si="49"/>
        <v/>
      </c>
      <c r="BA124" s="125">
        <f t="shared" si="50"/>
        <v>5402.4679866015431</v>
      </c>
      <c r="BC124" s="114">
        <f t="shared" si="51"/>
        <v>5.9711521943661661E-4</v>
      </c>
      <c r="BD124" s="115" t="str">
        <f t="shared" si="30"/>
        <v>Lebanon</v>
      </c>
      <c r="BE124" s="54">
        <f t="shared" si="31"/>
        <v>5648.6722261389014</v>
      </c>
    </row>
    <row r="125" spans="17:57" x14ac:dyDescent="0.25">
      <c r="Q125" t="s">
        <v>410</v>
      </c>
      <c r="R125" s="22">
        <v>681</v>
      </c>
      <c r="S125" s="28">
        <v>1067</v>
      </c>
      <c r="T125" s="45">
        <f t="shared" si="37"/>
        <v>1748</v>
      </c>
      <c r="U125" s="22">
        <v>706</v>
      </c>
      <c r="V125" s="28">
        <v>1375</v>
      </c>
      <c r="W125" s="45">
        <f t="shared" si="26"/>
        <v>2081</v>
      </c>
      <c r="Y125" s="22" t="s">
        <v>110</v>
      </c>
      <c r="Z125" s="28" t="s">
        <v>398</v>
      </c>
      <c r="AA125" s="28"/>
      <c r="AB125" s="50">
        <f>VLOOKUP(Y125,WorldBank!$AM$6:$AQ$221,4,FALSE)</f>
        <v>4051381428</v>
      </c>
      <c r="AC125" s="51">
        <f>VLOOKUP(Y125,WorldBank!$AM$6:$AQ$221,5,FALSE)</f>
        <v>4391501306</v>
      </c>
      <c r="AD125" s="28">
        <f t="shared" si="27"/>
        <v>7</v>
      </c>
      <c r="AE125" s="28">
        <f t="shared" si="28"/>
        <v>5</v>
      </c>
      <c r="AF125" s="97">
        <f t="shared" si="38"/>
        <v>1.7278057187164457E-9</v>
      </c>
      <c r="AG125" s="98">
        <f t="shared" si="38"/>
        <v>1.1385627947254902E-9</v>
      </c>
      <c r="AH125" s="90">
        <f t="shared" si="39"/>
        <v>0.65896459445180389</v>
      </c>
      <c r="AI125" s="100">
        <f t="shared" si="40"/>
        <v>7.5027257028419507E-10</v>
      </c>
      <c r="AJ125" s="37">
        <f>VLOOKUP(Y125,WorldBank!$AM$6:$AR$221,6,FALSE)</f>
        <v>4602942288</v>
      </c>
      <c r="AK125" s="102">
        <f t="shared" si="41"/>
        <v>3.4534613412875736</v>
      </c>
      <c r="AM125" s="22" t="e">
        <f>VLOOKUP(Y125,CDIACvsWB!$E$4:$F$140,2,FALSE)</f>
        <v>#N/A</v>
      </c>
      <c r="AN125" s="28">
        <f t="shared" si="29"/>
        <v>0</v>
      </c>
      <c r="AO125" s="51">
        <f t="shared" si="42"/>
        <v>0</v>
      </c>
      <c r="AP125" s="45">
        <f t="shared" si="43"/>
        <v>0</v>
      </c>
      <c r="AR125" s="130" t="e">
        <f>VLOOKUP(Y125,WorldBank!$AM$7:$AZ$221,14,FALSE)/( 1000* 3.667 )</f>
        <v>#DIV/0!</v>
      </c>
      <c r="AT125" s="130">
        <f t="shared" si="44"/>
        <v>5</v>
      </c>
      <c r="AV125" s="115" t="str">
        <f t="shared" si="45"/>
        <v>Lesotho</v>
      </c>
      <c r="AW125" s="22" t="str">
        <f t="shared" si="46"/>
        <v>National Total (w. Bunkers)  - DeCarb Forecast</v>
      </c>
      <c r="AX125" s="28">
        <f t="shared" si="47"/>
        <v>3.4534613412875736</v>
      </c>
      <c r="AY125" s="28" t="str">
        <f t="shared" si="48"/>
        <v/>
      </c>
      <c r="AZ125" s="23" t="str">
        <f t="shared" si="49"/>
        <v/>
      </c>
      <c r="BA125" s="125">
        <f t="shared" si="50"/>
        <v>3.4534613412875736</v>
      </c>
      <c r="BC125" s="114">
        <f t="shared" si="51"/>
        <v>3.8169857400968847E-7</v>
      </c>
      <c r="BD125" s="115" t="str">
        <f t="shared" si="30"/>
        <v>Lesotho</v>
      </c>
      <c r="BE125" s="54">
        <f t="shared" si="31"/>
        <v>3.6108443790792015</v>
      </c>
    </row>
    <row r="126" spans="17:57" x14ac:dyDescent="0.25">
      <c r="Q126" t="s">
        <v>411</v>
      </c>
      <c r="R126" s="22">
        <v>28</v>
      </c>
      <c r="S126" s="28">
        <v>0</v>
      </c>
      <c r="T126" s="45">
        <f t="shared" si="37"/>
        <v>28</v>
      </c>
      <c r="U126" s="22">
        <v>28</v>
      </c>
      <c r="V126" s="28">
        <v>0</v>
      </c>
      <c r="W126" s="45">
        <f t="shared" si="26"/>
        <v>28</v>
      </c>
      <c r="Y126" s="22" t="s">
        <v>111</v>
      </c>
      <c r="Z126" s="28" t="s">
        <v>399</v>
      </c>
      <c r="AA126" s="28"/>
      <c r="AB126" s="50">
        <f>VLOOKUP(Y126,WorldBank!$AM$6:$AQ$221,4,FALSE)</f>
        <v>2380757120</v>
      </c>
      <c r="AC126" s="51">
        <f>VLOOKUP(Y126,WorldBank!$AM$6:$AQ$221,5,FALSE)</f>
        <v>2671643250</v>
      </c>
      <c r="AD126" s="28">
        <f t="shared" si="27"/>
        <v>158</v>
      </c>
      <c r="AE126" s="28">
        <f t="shared" si="28"/>
        <v>233</v>
      </c>
      <c r="AF126" s="97">
        <f t="shared" si="38"/>
        <v>6.6365442603401722E-8</v>
      </c>
      <c r="AG126" s="98">
        <f t="shared" si="38"/>
        <v>8.7212242877113183E-8</v>
      </c>
      <c r="AH126" s="90">
        <f t="shared" si="39"/>
        <v>1.3141213176003577</v>
      </c>
      <c r="AI126" s="100">
        <f t="shared" si="40"/>
        <v>1.1460746752055438E-7</v>
      </c>
      <c r="AJ126" s="37">
        <f>VLOOKUP(Y126,WorldBank!$AM$6:$AR$221,6,FALSE)</f>
        <v>2974099113</v>
      </c>
      <c r="AK126" s="102">
        <f t="shared" si="41"/>
        <v>340.85396749605712</v>
      </c>
      <c r="AM126" s="22" t="e">
        <f>VLOOKUP(Y126,CDIACvsWB!$E$4:$F$140,2,FALSE)</f>
        <v>#N/A</v>
      </c>
      <c r="AN126" s="28">
        <f t="shared" si="29"/>
        <v>0</v>
      </c>
      <c r="AO126" s="51">
        <f t="shared" si="42"/>
        <v>0</v>
      </c>
      <c r="AP126" s="45">
        <f t="shared" si="43"/>
        <v>0</v>
      </c>
      <c r="AR126" s="130">
        <f>VLOOKUP(Y126,WorldBank!$AM$7:$AZ$221,14,FALSE)/( 1000* 3.667 )</f>
        <v>443.59334274338693</v>
      </c>
      <c r="AT126" s="130">
        <f t="shared" si="44"/>
        <v>233</v>
      </c>
      <c r="AV126" s="115" t="str">
        <f t="shared" si="45"/>
        <v>Liberia</v>
      </c>
      <c r="AW126" s="22" t="str">
        <f t="shared" si="46"/>
        <v>National Total (w. Bunkers)  - DeCarb Forecast</v>
      </c>
      <c r="AX126" s="28">
        <f t="shared" si="47"/>
        <v>340.85396749605712</v>
      </c>
      <c r="AY126" s="28" t="str">
        <f t="shared" si="48"/>
        <v/>
      </c>
      <c r="AZ126" s="23" t="str">
        <f t="shared" si="49"/>
        <v/>
      </c>
      <c r="BA126" s="125">
        <f t="shared" si="50"/>
        <v>340.85396749605712</v>
      </c>
      <c r="BC126" s="114">
        <f t="shared" si="51"/>
        <v>3.7673354493171332E-5</v>
      </c>
      <c r="BD126" s="115" t="str">
        <f t="shared" si="30"/>
        <v>Liberia</v>
      </c>
      <c r="BE126" s="54">
        <f t="shared" si="31"/>
        <v>356.38755178915875</v>
      </c>
    </row>
    <row r="127" spans="17:57" x14ac:dyDescent="0.25">
      <c r="Q127" t="s">
        <v>412</v>
      </c>
      <c r="R127" s="22">
        <v>623</v>
      </c>
      <c r="S127" s="28">
        <v>42</v>
      </c>
      <c r="T127" s="45">
        <f t="shared" si="37"/>
        <v>665</v>
      </c>
      <c r="U127" s="22">
        <v>622</v>
      </c>
      <c r="V127" s="28">
        <v>42</v>
      </c>
      <c r="W127" s="45">
        <f t="shared" si="26"/>
        <v>664</v>
      </c>
      <c r="Y127" s="22" t="s">
        <v>112</v>
      </c>
      <c r="Z127" s="28" t="s">
        <v>400</v>
      </c>
      <c r="AA127" s="28"/>
      <c r="AB127" s="50">
        <f>VLOOKUP(Y127,WorldBank!$AM$6:$AQ$221,4,FALSE)</f>
        <v>168689003975</v>
      </c>
      <c r="AC127" s="51">
        <f>VLOOKUP(Y127,WorldBank!$AM$6:$AQ$221,5,FALSE)</f>
        <v>179273282936</v>
      </c>
      <c r="AD127" s="28">
        <f t="shared" si="27"/>
        <v>18729</v>
      </c>
      <c r="AE127" s="28">
        <f t="shared" si="28"/>
        <v>16394</v>
      </c>
      <c r="AF127" s="97">
        <f t="shared" si="38"/>
        <v>1.1102679818286004E-7</v>
      </c>
      <c r="AG127" s="98">
        <f t="shared" si="38"/>
        <v>9.1446978219574456E-8</v>
      </c>
      <c r="AH127" s="90">
        <f t="shared" si="39"/>
        <v>0.82364780139802096</v>
      </c>
      <c r="AI127" s="100">
        <f t="shared" si="40"/>
        <v>7.5320102555045207E-8</v>
      </c>
      <c r="AJ127" s="37">
        <f>VLOOKUP(Y127,WorldBank!$AM$6:$AR$221,6,FALSE)</f>
        <v>69320520414</v>
      </c>
      <c r="AK127" s="102">
        <f t="shared" si="41"/>
        <v>5221.2287067515845</v>
      </c>
      <c r="AM127" s="22" t="e">
        <f>VLOOKUP(Y127,CDIACvsWB!$E$4:$F$140,2,FALSE)</f>
        <v>#N/A</v>
      </c>
      <c r="AN127" s="28">
        <f t="shared" si="29"/>
        <v>0</v>
      </c>
      <c r="AO127" s="51">
        <f t="shared" si="42"/>
        <v>0</v>
      </c>
      <c r="AP127" s="45">
        <f t="shared" si="43"/>
        <v>0</v>
      </c>
      <c r="AR127" s="130">
        <f>VLOOKUP(Y127,WorldBank!$AM$7:$AZ$221,14,FALSE)/( 1000* 3.667 )</f>
        <v>5159.1817175643182</v>
      </c>
      <c r="AT127" s="130">
        <f t="shared" si="44"/>
        <v>16394</v>
      </c>
      <c r="AV127" s="115" t="str">
        <f t="shared" si="45"/>
        <v>Libya</v>
      </c>
      <c r="AW127" s="22" t="str">
        <f t="shared" si="46"/>
        <v>National Total (w. Bunkers)  - DeCarb Forecast</v>
      </c>
      <c r="AX127" s="28">
        <f t="shared" si="47"/>
        <v>5221.2287067515845</v>
      </c>
      <c r="AY127" s="28" t="str">
        <f t="shared" si="48"/>
        <v/>
      </c>
      <c r="AZ127" s="23" t="str">
        <f t="shared" si="49"/>
        <v/>
      </c>
      <c r="BA127" s="125">
        <f t="shared" si="50"/>
        <v>5221.2287067515845</v>
      </c>
      <c r="BC127" s="114">
        <f t="shared" si="51"/>
        <v>5.7708349826278709E-4</v>
      </c>
      <c r="BD127" s="115" t="str">
        <f t="shared" si="30"/>
        <v>Libya</v>
      </c>
      <c r="BE127" s="54">
        <f t="shared" si="31"/>
        <v>5459.1734102434866</v>
      </c>
    </row>
    <row r="128" spans="17:57" x14ac:dyDescent="0.25">
      <c r="Q128" t="s">
        <v>413</v>
      </c>
      <c r="R128" s="22">
        <v>603</v>
      </c>
      <c r="S128" s="28">
        <v>18</v>
      </c>
      <c r="T128" s="45">
        <f t="shared" si="37"/>
        <v>621</v>
      </c>
      <c r="U128" s="22">
        <v>604</v>
      </c>
      <c r="V128" s="28">
        <v>15</v>
      </c>
      <c r="W128" s="45">
        <f t="shared" si="26"/>
        <v>619</v>
      </c>
      <c r="Y128" s="22" t="s">
        <v>113</v>
      </c>
      <c r="Z128" s="28" t="s">
        <v>401</v>
      </c>
      <c r="AA128" s="28"/>
      <c r="AB128" s="50">
        <f>VLOOKUP(Y128,WorldBank!$AM$6:$AQ$221,4,FALSE)</f>
        <v>0</v>
      </c>
      <c r="AC128" s="51">
        <f>VLOOKUP(Y128,WorldBank!$AM$6:$AQ$221,5,FALSE)</f>
        <v>0</v>
      </c>
      <c r="AD128" s="28">
        <f t="shared" si="27"/>
        <v>3571</v>
      </c>
      <c r="AE128" s="28">
        <f t="shared" si="28"/>
        <v>3862</v>
      </c>
      <c r="AF128" s="97" t="e">
        <f t="shared" si="38"/>
        <v>#DIV/0!</v>
      </c>
      <c r="AG128" s="98" t="e">
        <f t="shared" si="38"/>
        <v>#DIV/0!</v>
      </c>
      <c r="AH128" s="90" t="e">
        <f t="shared" si="39"/>
        <v>#DIV/0!</v>
      </c>
      <c r="AI128" s="100" t="e">
        <f t="shared" si="40"/>
        <v>#DIV/0!</v>
      </c>
      <c r="AJ128" s="37">
        <f>VLOOKUP(Y128,WorldBank!$AM$6:$AR$221,6,FALSE)</f>
        <v>0</v>
      </c>
      <c r="AK128" s="102" t="str">
        <f t="shared" si="41"/>
        <v/>
      </c>
      <c r="AM128" s="22" t="e">
        <f>VLOOKUP(Y128,CDIACvsWB!$E$4:$F$140,2,FALSE)</f>
        <v>#N/A</v>
      </c>
      <c r="AN128" s="28">
        <f t="shared" si="29"/>
        <v>0</v>
      </c>
      <c r="AO128" s="51">
        <f t="shared" si="42"/>
        <v>0</v>
      </c>
      <c r="AP128" s="45">
        <f t="shared" si="43"/>
        <v>0</v>
      </c>
      <c r="AR128" s="130" t="e">
        <f>VLOOKUP(Y128,WorldBank!$AM$7:$AZ$221,14,FALSE)/( 1000* 3.667 )</f>
        <v>#DIV/0!</v>
      </c>
      <c r="AT128" s="130">
        <f t="shared" si="44"/>
        <v>3862</v>
      </c>
      <c r="AV128" s="115" t="str">
        <f t="shared" si="45"/>
        <v>Liechtenstein</v>
      </c>
      <c r="AW128" s="22" t="str">
        <f t="shared" si="46"/>
        <v>National Total (w. Bunkers)  - DeCarb Forecast</v>
      </c>
      <c r="AX128" s="28" t="str">
        <f t="shared" si="47"/>
        <v/>
      </c>
      <c r="AY128" s="28" t="str">
        <f t="shared" si="48"/>
        <v/>
      </c>
      <c r="AZ128" s="23" t="str">
        <f t="shared" si="49"/>
        <v/>
      </c>
      <c r="BA128" s="125">
        <f t="shared" si="50"/>
        <v>0</v>
      </c>
      <c r="BC128" s="114">
        <f t="shared" si="51"/>
        <v>0</v>
      </c>
      <c r="BD128" s="115" t="str">
        <f t="shared" si="30"/>
        <v>Liechtenstein</v>
      </c>
      <c r="BE128" s="54">
        <f t="shared" si="31"/>
        <v>0</v>
      </c>
    </row>
    <row r="129" spans="17:57" x14ac:dyDescent="0.25">
      <c r="Q129" t="s">
        <v>414</v>
      </c>
      <c r="R129" s="22">
        <v>1054</v>
      </c>
      <c r="S129" s="28">
        <v>282</v>
      </c>
      <c r="T129" s="45">
        <f t="shared" si="37"/>
        <v>1336</v>
      </c>
      <c r="U129" s="22">
        <v>1123</v>
      </c>
      <c r="V129" s="28">
        <v>300</v>
      </c>
      <c r="W129" s="45">
        <f t="shared" si="26"/>
        <v>1423</v>
      </c>
      <c r="Y129" s="22" t="s">
        <v>114</v>
      </c>
      <c r="Z129" s="28"/>
      <c r="AA129" s="28"/>
      <c r="AB129" s="50">
        <f>VLOOKUP(Y129,WorldBank!$AM$6:$AQ$221,4,FALSE)</f>
        <v>57125425876</v>
      </c>
      <c r="AC129" s="51">
        <f>VLOOKUP(Y129,WorldBank!$AM$6:$AQ$221,5,FALSE)</f>
        <v>60793451096</v>
      </c>
      <c r="AD129" s="28" t="e">
        <f t="shared" si="27"/>
        <v>#N/A</v>
      </c>
      <c r="AE129" s="28" t="e">
        <f t="shared" si="28"/>
        <v>#N/A</v>
      </c>
      <c r="AF129" s="97" t="e">
        <f t="shared" si="38"/>
        <v>#N/A</v>
      </c>
      <c r="AG129" s="98" t="e">
        <f t="shared" si="38"/>
        <v>#N/A</v>
      </c>
      <c r="AH129" s="90" t="e">
        <f t="shared" si="39"/>
        <v>#N/A</v>
      </c>
      <c r="AI129" s="100" t="e">
        <f t="shared" si="40"/>
        <v>#N/A</v>
      </c>
      <c r="AJ129" s="37">
        <f>VLOOKUP(Y129,WorldBank!$AM$6:$AR$221,6,FALSE)</f>
        <v>67869141495</v>
      </c>
      <c r="AK129" s="102" t="str">
        <f t="shared" si="41"/>
        <v/>
      </c>
      <c r="AM129" s="22" t="str">
        <f>VLOOKUP(Y129,CDIACvsWB!$E$4:$F$140,2,FALSE)</f>
        <v>Lithuania</v>
      </c>
      <c r="AN129" s="28">
        <f t="shared" si="29"/>
        <v>3785.7832218698454</v>
      </c>
      <c r="AO129" s="51" t="e">
        <f t="shared" si="42"/>
        <v>#N/A</v>
      </c>
      <c r="AP129" s="45" t="e">
        <f t="shared" si="43"/>
        <v>#N/A</v>
      </c>
      <c r="AR129" s="130">
        <f>VLOOKUP(Y129,WorldBank!$AM$7:$AZ$221,14,FALSE)/( 1000* 3.667 )</f>
        <v>4199.4895156327393</v>
      </c>
      <c r="AT129" s="130" t="e">
        <f t="shared" si="44"/>
        <v>#N/A</v>
      </c>
      <c r="AV129" s="115" t="str">
        <f t="shared" si="45"/>
        <v>Lithuania</v>
      </c>
      <c r="AW129" s="22" t="str">
        <f t="shared" si="46"/>
        <v>2011  Raw + 2010 Bunkers</v>
      </c>
      <c r="AX129" s="28" t="str">
        <f t="shared" si="47"/>
        <v/>
      </c>
      <c r="AY129" s="28">
        <f t="shared" si="48"/>
        <v>4199.4895156327393</v>
      </c>
      <c r="AZ129" s="23" t="str">
        <f t="shared" si="49"/>
        <v/>
      </c>
      <c r="BA129" s="125">
        <f>SUM(AX129:AZ129)</f>
        <v>4199.4895156327393</v>
      </c>
      <c r="BC129" s="114">
        <f t="shared" si="51"/>
        <v>4.6415436609115797E-4</v>
      </c>
      <c r="BD129" s="115" t="str">
        <f t="shared" si="30"/>
        <v>Lithuania</v>
      </c>
      <c r="BE129" s="54">
        <f t="shared" si="31"/>
        <v>4390.8709592999085</v>
      </c>
    </row>
    <row r="130" spans="17:57" x14ac:dyDescent="0.25">
      <c r="Q130" t="s">
        <v>415</v>
      </c>
      <c r="R130" s="22">
        <v>121690</v>
      </c>
      <c r="S130" s="28">
        <v>2811</v>
      </c>
      <c r="T130" s="45">
        <f t="shared" si="37"/>
        <v>124501</v>
      </c>
      <c r="U130" s="22">
        <v>120991</v>
      </c>
      <c r="V130" s="28">
        <v>2875</v>
      </c>
      <c r="W130" s="45">
        <f t="shared" si="26"/>
        <v>123866</v>
      </c>
      <c r="Y130" s="22" t="s">
        <v>114</v>
      </c>
      <c r="Z130" s="28"/>
      <c r="AA130" s="28"/>
      <c r="AB130" s="50">
        <f>VLOOKUP(Y130,WorldBank!$AM$6:$AQ$221,4,FALSE)</f>
        <v>57125425876</v>
      </c>
      <c r="AC130" s="51">
        <f>VLOOKUP(Y130,WorldBank!$AM$6:$AQ$221,5,FALSE)</f>
        <v>60793451096</v>
      </c>
      <c r="AD130" s="28" t="e">
        <f t="shared" si="27"/>
        <v>#N/A</v>
      </c>
      <c r="AE130" s="28" t="e">
        <f t="shared" si="28"/>
        <v>#N/A</v>
      </c>
      <c r="AF130" s="97" t="e">
        <f t="shared" si="38"/>
        <v>#N/A</v>
      </c>
      <c r="AG130" s="98" t="e">
        <f t="shared" si="38"/>
        <v>#N/A</v>
      </c>
      <c r="AH130" s="90" t="e">
        <f t="shared" si="39"/>
        <v>#N/A</v>
      </c>
      <c r="AI130" s="100" t="e">
        <f t="shared" si="40"/>
        <v>#N/A</v>
      </c>
      <c r="AJ130" s="37">
        <f>VLOOKUP(Y130,WorldBank!$AM$6:$AR$221,6,FALSE)</f>
        <v>67869141495</v>
      </c>
      <c r="AK130" s="102" t="str">
        <f t="shared" si="41"/>
        <v/>
      </c>
      <c r="AM130" s="22" t="str">
        <f>VLOOKUP(Y130,CDIACvsWB!$E$4:$F$140,2,FALSE)</f>
        <v>Lithuania</v>
      </c>
      <c r="AN130" s="28">
        <f t="shared" si="29"/>
        <v>3785.7832218698454</v>
      </c>
      <c r="AO130" s="51" t="e">
        <f t="shared" si="42"/>
        <v>#N/A</v>
      </c>
      <c r="AP130" s="45" t="e">
        <f t="shared" si="43"/>
        <v>#N/A</v>
      </c>
      <c r="AR130" s="130">
        <f>VLOOKUP(Y130,WorldBank!$AM$7:$AZ$221,14,FALSE)/( 1000* 3.667 )</f>
        <v>4199.4895156327393</v>
      </c>
      <c r="AT130" s="130" t="e">
        <f t="shared" si="44"/>
        <v>#N/A</v>
      </c>
      <c r="AV130" s="115" t="str">
        <f t="shared" si="45"/>
        <v>Lithuania</v>
      </c>
      <c r="AW130" s="22" t="str">
        <f t="shared" si="46"/>
        <v>2011  Raw + 2010 Bunkers</v>
      </c>
      <c r="AX130" s="28" t="str">
        <f t="shared" si="47"/>
        <v/>
      </c>
      <c r="AY130" s="28">
        <f t="shared" si="48"/>
        <v>4199.4895156327393</v>
      </c>
      <c r="AZ130" s="23" t="str">
        <f t="shared" si="49"/>
        <v/>
      </c>
      <c r="BA130" s="125">
        <f t="shared" si="50"/>
        <v>4199.4895156327393</v>
      </c>
      <c r="BC130" s="114">
        <f t="shared" si="51"/>
        <v>4.6415436609115797E-4</v>
      </c>
      <c r="BD130" s="115" t="str">
        <f t="shared" si="30"/>
        <v>Lithuania</v>
      </c>
      <c r="BE130" s="54">
        <f t="shared" si="31"/>
        <v>4390.8709592999085</v>
      </c>
    </row>
    <row r="131" spans="17:57" x14ac:dyDescent="0.25">
      <c r="Q131" t="s">
        <v>416</v>
      </c>
      <c r="R131" s="22">
        <v>3014</v>
      </c>
      <c r="S131" s="28">
        <v>0</v>
      </c>
      <c r="T131" s="45">
        <f t="shared" si="37"/>
        <v>3014</v>
      </c>
      <c r="U131" s="22">
        <v>3139</v>
      </c>
      <c r="V131" s="28">
        <v>0</v>
      </c>
      <c r="W131" s="45">
        <f t="shared" si="26"/>
        <v>3139</v>
      </c>
      <c r="Y131" s="22" t="s">
        <v>115</v>
      </c>
      <c r="Z131" s="28" t="s">
        <v>402</v>
      </c>
      <c r="AA131" s="28"/>
      <c r="AB131" s="50">
        <f>VLOOKUP(Y131,WorldBank!$AM$6:$AQ$221,4,FALSE)</f>
        <v>39371150819</v>
      </c>
      <c r="AC131" s="51">
        <f>VLOOKUP(Y131,WorldBank!$AM$6:$AQ$221,5,FALSE)</f>
        <v>42616496992</v>
      </c>
      <c r="AD131" s="28">
        <f t="shared" si="27"/>
        <v>3144</v>
      </c>
      <c r="AE131" s="28">
        <f t="shared" si="28"/>
        <v>3311</v>
      </c>
      <c r="AF131" s="97">
        <f t="shared" si="38"/>
        <v>7.9855425472672419E-8</v>
      </c>
      <c r="AG131" s="98">
        <f t="shared" si="38"/>
        <v>7.7692917853420551E-8</v>
      </c>
      <c r="AH131" s="90">
        <f t="shared" si="39"/>
        <v>0.97291971576819281</v>
      </c>
      <c r="AI131" s="100">
        <f t="shared" si="40"/>
        <v>7.5588971555151472E-8</v>
      </c>
      <c r="AJ131" s="37">
        <f>VLOOKUP(Y131,WorldBank!$AM$6:$AR$221,6,FALSE)</f>
        <v>46054094256</v>
      </c>
      <c r="AK131" s="102">
        <f t="shared" si="41"/>
        <v>3481.1816207150487</v>
      </c>
      <c r="AM131" s="22" t="e">
        <f>VLOOKUP(Y131,CDIACvsWB!$E$4:$F$140,2,FALSE)</f>
        <v>#N/A</v>
      </c>
      <c r="AN131" s="28">
        <f t="shared" si="29"/>
        <v>0</v>
      </c>
      <c r="AO131" s="51">
        <f t="shared" si="42"/>
        <v>0</v>
      </c>
      <c r="AP131" s="45">
        <f t="shared" si="43"/>
        <v>0</v>
      </c>
      <c r="AR131" s="130">
        <f>VLOOKUP(Y131,WorldBank!$AM$7:$AZ$221,14,FALSE)/( 1000* 3.667 )</f>
        <v>3124.8962890113653</v>
      </c>
      <c r="AT131" s="130">
        <f t="shared" si="44"/>
        <v>3311</v>
      </c>
      <c r="AV131" s="115" t="str">
        <f t="shared" si="45"/>
        <v>Luxembourg</v>
      </c>
      <c r="AW131" s="22" t="str">
        <f t="shared" si="46"/>
        <v>National Total (w. Bunkers)  - DeCarb Forecast</v>
      </c>
      <c r="AX131" s="28">
        <f t="shared" si="47"/>
        <v>3481.1816207150487</v>
      </c>
      <c r="AY131" s="28" t="str">
        <f t="shared" si="48"/>
        <v/>
      </c>
      <c r="AZ131" s="23" t="str">
        <f t="shared" si="49"/>
        <v/>
      </c>
      <c r="BA131" s="125">
        <f t="shared" si="50"/>
        <v>3481.1816207150487</v>
      </c>
      <c r="BC131" s="114">
        <f t="shared" si="51"/>
        <v>3.8476239609511897E-4</v>
      </c>
      <c r="BD131" s="115" t="str">
        <f t="shared" si="30"/>
        <v>Luxembourg</v>
      </c>
      <c r="BE131" s="54">
        <f t="shared" si="31"/>
        <v>3639.8279423119911</v>
      </c>
    </row>
    <row r="132" spans="17:57" x14ac:dyDescent="0.25">
      <c r="Q132" t="s">
        <v>417</v>
      </c>
      <c r="R132" s="22">
        <v>497</v>
      </c>
      <c r="S132" s="28">
        <v>2</v>
      </c>
      <c r="T132" s="45">
        <f t="shared" si="37"/>
        <v>499</v>
      </c>
      <c r="U132" s="22">
        <v>704</v>
      </c>
      <c r="V132" s="28">
        <v>2</v>
      </c>
      <c r="W132" s="45">
        <f t="shared" si="26"/>
        <v>706</v>
      </c>
      <c r="Y132" s="22" t="s">
        <v>116</v>
      </c>
      <c r="Z132" s="28" t="s">
        <v>403</v>
      </c>
      <c r="AA132" s="28"/>
      <c r="AB132" s="50">
        <f>VLOOKUP(Y132,WorldBank!$AM$6:$AQ$221,4,FALSE)</f>
        <v>40113390534</v>
      </c>
      <c r="AC132" s="51">
        <f>VLOOKUP(Y132,WorldBank!$AM$6:$AQ$221,5,FALSE)</f>
        <v>51763023946</v>
      </c>
      <c r="AD132" s="28">
        <f t="shared" si="27"/>
        <v>355</v>
      </c>
      <c r="AE132" s="28">
        <f t="shared" si="28"/>
        <v>281</v>
      </c>
      <c r="AF132" s="97">
        <f t="shared" si="38"/>
        <v>8.8499125921331171E-9</v>
      </c>
      <c r="AG132" s="98">
        <f t="shared" si="38"/>
        <v>5.4285854762492933E-9</v>
      </c>
      <c r="AH132" s="90">
        <f t="shared" si="39"/>
        <v>0.61340554719996698</v>
      </c>
      <c r="AI132" s="100">
        <f t="shared" si="40"/>
        <v>3.3299244445804911E-9</v>
      </c>
      <c r="AJ132" s="37">
        <f>VLOOKUP(Y132,WorldBank!$AM$6:$AR$221,6,FALSE)</f>
        <v>64017226264</v>
      </c>
      <c r="AK132" s="102">
        <f t="shared" si="41"/>
        <v>213.17252661073383</v>
      </c>
      <c r="AM132" s="22" t="e">
        <f>VLOOKUP(Y132,CDIACvsWB!$E$4:$F$140,2,FALSE)</f>
        <v>#N/A</v>
      </c>
      <c r="AN132" s="28">
        <f t="shared" si="29"/>
        <v>0</v>
      </c>
      <c r="AO132" s="51">
        <f t="shared" si="42"/>
        <v>0</v>
      </c>
      <c r="AP132" s="45">
        <f t="shared" si="43"/>
        <v>0</v>
      </c>
      <c r="AR132" s="130">
        <f>VLOOKUP(Y132,WorldBank!$AM$7:$AZ$221,14,FALSE)/( 1000* 3.667 )</f>
        <v>206.80052804732506</v>
      </c>
      <c r="AT132" s="130">
        <f t="shared" si="44"/>
        <v>281</v>
      </c>
      <c r="AV132" s="115" t="str">
        <f t="shared" si="45"/>
        <v>Macao SAR, China</v>
      </c>
      <c r="AW132" s="22" t="str">
        <f t="shared" si="46"/>
        <v>National Total (w. Bunkers)  - DeCarb Forecast</v>
      </c>
      <c r="AX132" s="28">
        <f t="shared" si="47"/>
        <v>213.17252661073383</v>
      </c>
      <c r="AY132" s="28" t="str">
        <f t="shared" si="48"/>
        <v/>
      </c>
      <c r="AZ132" s="23" t="str">
        <f t="shared" si="49"/>
        <v/>
      </c>
      <c r="BA132" s="125">
        <f t="shared" si="50"/>
        <v>213.17252661073383</v>
      </c>
      <c r="BC132" s="114">
        <f t="shared" si="51"/>
        <v>2.3561187279722871E-5</v>
      </c>
      <c r="BD132" s="115" t="str">
        <f t="shared" si="30"/>
        <v>Macao SAR, China</v>
      </c>
      <c r="BE132" s="54">
        <f t="shared" si="31"/>
        <v>222.88734212368391</v>
      </c>
    </row>
    <row r="133" spans="17:57" x14ac:dyDescent="0.25">
      <c r="Q133" t="s">
        <v>418</v>
      </c>
      <c r="R133" s="22">
        <v>21</v>
      </c>
      <c r="S133" s="28">
        <v>1</v>
      </c>
      <c r="T133" s="45">
        <f t="shared" si="37"/>
        <v>22</v>
      </c>
      <c r="U133" s="22">
        <v>21</v>
      </c>
      <c r="V133" s="28">
        <v>1</v>
      </c>
      <c r="W133" s="45">
        <f t="shared" ref="W133:W196" si="52">SUM(U133:V133)</f>
        <v>22</v>
      </c>
      <c r="Y133" s="22" t="s">
        <v>117</v>
      </c>
      <c r="Z133" s="28" t="s">
        <v>404</v>
      </c>
      <c r="AA133" s="28"/>
      <c r="AB133" s="50">
        <f>VLOOKUP(Y133,WorldBank!$AM$6:$AQ$221,4,FALSE)</f>
        <v>23152350276</v>
      </c>
      <c r="AC133" s="51">
        <f>VLOOKUP(Y133,WorldBank!$AM$6:$AQ$221,5,FALSE)</f>
        <v>23895889272</v>
      </c>
      <c r="AD133" s="28">
        <f t="shared" si="27"/>
        <v>3114</v>
      </c>
      <c r="AE133" s="28">
        <f t="shared" si="28"/>
        <v>2971</v>
      </c>
      <c r="AF133" s="97">
        <f t="shared" si="38"/>
        <v>1.3450038388664191E-7</v>
      </c>
      <c r="AG133" s="98">
        <f t="shared" si="38"/>
        <v>1.2433100798978291E-7</v>
      </c>
      <c r="AH133" s="90">
        <f t="shared" si="39"/>
        <v>0.92439147307244984</v>
      </c>
      <c r="AI133" s="100">
        <f t="shared" si="40"/>
        <v>1.1493052362425795E-7</v>
      </c>
      <c r="AJ133" s="37">
        <f>VLOOKUP(Y133,WorldBank!$AM$6:$AR$221,6,FALSE)</f>
        <v>24617616890</v>
      </c>
      <c r="AK133" s="102">
        <f t="shared" si="41"/>
        <v>2829.3155995490765</v>
      </c>
      <c r="AM133" s="22" t="e">
        <f>VLOOKUP(Y133,CDIACvsWB!$E$4:$F$140,2,FALSE)</f>
        <v>#N/A</v>
      </c>
      <c r="AN133" s="28">
        <f t="shared" si="29"/>
        <v>0</v>
      </c>
      <c r="AO133" s="51">
        <f t="shared" si="42"/>
        <v>0</v>
      </c>
      <c r="AP133" s="45">
        <f t="shared" si="43"/>
        <v>0</v>
      </c>
      <c r="AR133" s="130">
        <f>VLOOKUP(Y133,WorldBank!$AM$7:$AZ$221,14,FALSE)/( 1000* 3.667 )</f>
        <v>2867.5877265474505</v>
      </c>
      <c r="AT133" s="130">
        <f t="shared" si="44"/>
        <v>2971</v>
      </c>
      <c r="AV133" s="115" t="str">
        <f t="shared" si="45"/>
        <v>Macedonia, FYR</v>
      </c>
      <c r="AW133" s="22" t="str">
        <f t="shared" si="46"/>
        <v>National Total (w. Bunkers)  - DeCarb Forecast</v>
      </c>
      <c r="AX133" s="28">
        <f t="shared" si="47"/>
        <v>2829.3155995490765</v>
      </c>
      <c r="AY133" s="28" t="str">
        <f t="shared" si="48"/>
        <v/>
      </c>
      <c r="AZ133" s="23" t="str">
        <f t="shared" si="49"/>
        <v/>
      </c>
      <c r="BA133" s="125">
        <f t="shared" si="50"/>
        <v>2829.3155995490765</v>
      </c>
      <c r="BC133" s="114">
        <f t="shared" si="51"/>
        <v>3.1271400575997384E-4</v>
      </c>
      <c r="BD133" s="115" t="str">
        <f t="shared" si="30"/>
        <v>Macedonia, FYR</v>
      </c>
      <c r="BE133" s="54">
        <f t="shared" si="31"/>
        <v>2958.2547246537047</v>
      </c>
    </row>
    <row r="134" spans="17:57" x14ac:dyDescent="0.25">
      <c r="Q134" t="s">
        <v>419</v>
      </c>
      <c r="R134" s="22">
        <v>13510</v>
      </c>
      <c r="S134" s="28">
        <v>428</v>
      </c>
      <c r="T134" s="45">
        <f t="shared" si="37"/>
        <v>13938</v>
      </c>
      <c r="U134" s="22">
        <v>13801</v>
      </c>
      <c r="V134" s="28">
        <v>490</v>
      </c>
      <c r="W134" s="45">
        <f t="shared" si="52"/>
        <v>14291</v>
      </c>
      <c r="Y134" s="22" t="s">
        <v>118</v>
      </c>
      <c r="Z134" s="28" t="s">
        <v>405</v>
      </c>
      <c r="AA134" s="28"/>
      <c r="AB134" s="50">
        <f>VLOOKUP(Y134,WorldBank!$AM$6:$AQ$221,4,FALSE)</f>
        <v>28509511745</v>
      </c>
      <c r="AC134" s="51">
        <f>VLOOKUP(Y134,WorldBank!$AM$6:$AQ$221,5,FALSE)</f>
        <v>28752481648</v>
      </c>
      <c r="AD134" s="28">
        <f t="shared" ref="AD134:AD197" si="53">VLOOKUP(Z134,$Q$5:$W$221,4,FALSE)</f>
        <v>535</v>
      </c>
      <c r="AE134" s="28">
        <f t="shared" ref="AE134:AE197" si="54">VLOOKUP(Z134,$Q$5:$W$221,7,FALSE)</f>
        <v>603</v>
      </c>
      <c r="AF134" s="97">
        <f t="shared" si="38"/>
        <v>1.8765666868841707E-8</v>
      </c>
      <c r="AG134" s="98">
        <f t="shared" si="38"/>
        <v>2.097210276949935E-8</v>
      </c>
      <c r="AH134" s="90">
        <f t="shared" si="39"/>
        <v>1.1175783368680163</v>
      </c>
      <c r="AI134" s="100">
        <f t="shared" si="40"/>
        <v>2.3437967733762203E-8</v>
      </c>
      <c r="AJ134" s="37">
        <f>VLOOKUP(Y134,WorldBank!$AM$6:$AR$221,6,FALSE)</f>
        <v>29613423844</v>
      </c>
      <c r="AK134" s="102">
        <f t="shared" si="41"/>
        <v>694.0784725418963</v>
      </c>
      <c r="AM134" s="22" t="e">
        <f>VLOOKUP(Y134,CDIACvsWB!$E$4:$F$140,2,FALSE)</f>
        <v>#N/A</v>
      </c>
      <c r="AN134" s="28">
        <f t="shared" ref="AN134:AN197" si="55">IFERROR( VLOOKUP(AM134,$B$4:$D$90,3,FALSE), 0)</f>
        <v>0</v>
      </c>
      <c r="AO134" s="51">
        <f t="shared" si="42"/>
        <v>0</v>
      </c>
      <c r="AP134" s="45">
        <f t="shared" si="43"/>
        <v>0</v>
      </c>
      <c r="AR134" s="130">
        <f>VLOOKUP(Y134,WorldBank!$AM$7:$AZ$221,14,FALSE)/( 1000* 3.667 )</f>
        <v>603.77635595346885</v>
      </c>
      <c r="AT134" s="130">
        <f t="shared" si="44"/>
        <v>603</v>
      </c>
      <c r="AV134" s="115" t="str">
        <f t="shared" si="45"/>
        <v>Madagascar</v>
      </c>
      <c r="AW134" s="22" t="str">
        <f t="shared" si="46"/>
        <v>National Total (w. Bunkers)  - DeCarb Forecast</v>
      </c>
      <c r="AX134" s="28">
        <f t="shared" si="47"/>
        <v>694.0784725418963</v>
      </c>
      <c r="AY134" s="28" t="str">
        <f t="shared" si="48"/>
        <v/>
      </c>
      <c r="AZ134" s="23" t="str">
        <f t="shared" si="49"/>
        <v/>
      </c>
      <c r="BA134" s="125">
        <f t="shared" si="50"/>
        <v>694.0784725418963</v>
      </c>
      <c r="BC134" s="114">
        <f t="shared" si="51"/>
        <v>7.6713979697044948E-5</v>
      </c>
      <c r="BD134" s="115" t="str">
        <f t="shared" ref="BD134:BD197" si="56">Y134</f>
        <v>Madagascar</v>
      </c>
      <c r="BE134" s="54">
        <f t="shared" ref="BE134:BE197" si="57">IFERROR( BC134*$BA$252, "")</f>
        <v>725.70939806246099</v>
      </c>
    </row>
    <row r="135" spans="17:57" x14ac:dyDescent="0.25">
      <c r="Q135" t="s">
        <v>420</v>
      </c>
      <c r="R135" s="22">
        <v>702</v>
      </c>
      <c r="S135" s="28">
        <v>57</v>
      </c>
      <c r="T135" s="45">
        <f t="shared" ref="T135:T198" si="58">SUM(R135:S135)</f>
        <v>759</v>
      </c>
      <c r="U135" s="22">
        <v>786</v>
      </c>
      <c r="V135" s="28">
        <v>55</v>
      </c>
      <c r="W135" s="45">
        <f t="shared" si="52"/>
        <v>841</v>
      </c>
      <c r="Y135" s="22" t="s">
        <v>119</v>
      </c>
      <c r="Z135" s="28" t="s">
        <v>406</v>
      </c>
      <c r="AA135" s="28"/>
      <c r="AB135" s="50">
        <f>VLOOKUP(Y135,WorldBank!$AM$6:$AQ$221,4,FALSE)</f>
        <v>11862697132</v>
      </c>
      <c r="AC135" s="51">
        <f>VLOOKUP(Y135,WorldBank!$AM$6:$AQ$221,5,FALSE)</f>
        <v>10854900762</v>
      </c>
      <c r="AD135" s="28">
        <f t="shared" si="53"/>
        <v>289</v>
      </c>
      <c r="AE135" s="28">
        <f t="shared" si="54"/>
        <v>338</v>
      </c>
      <c r="AF135" s="97">
        <f t="shared" ref="AF135:AG198" si="59">AD135/AB135</f>
        <v>2.4362081977159594E-8</v>
      </c>
      <c r="AG135" s="98">
        <f t="shared" si="59"/>
        <v>3.1138009219139464E-8</v>
      </c>
      <c r="AH135" s="90">
        <f t="shared" ref="AH135:AH198" si="60">AG135/AF135</f>
        <v>1.2781341614535477</v>
      </c>
      <c r="AI135" s="100">
        <f t="shared" ref="AI135:AI198" si="61">AH135*AG135</f>
        <v>3.9798553302637657E-8</v>
      </c>
      <c r="AJ135" s="37">
        <f>VLOOKUP(Y135,WorldBank!$AM$6:$AR$221,6,FALSE)</f>
        <v>11546775657</v>
      </c>
      <c r="AK135" s="102">
        <f t="shared" ref="AK135:AK198" si="62">IFERROR( AJ135*AI135, "")</f>
        <v>459.54496645871347</v>
      </c>
      <c r="AM135" s="22" t="e">
        <f>VLOOKUP(Y135,CDIACvsWB!$E$4:$F$140,2,FALSE)</f>
        <v>#N/A</v>
      </c>
      <c r="AN135" s="28">
        <f t="shared" si="55"/>
        <v>0</v>
      </c>
      <c r="AO135" s="51">
        <f t="shared" ref="AO135:AO198" si="63">IF(AN135=0,0,VLOOKUP(Z135,$Q$6:$V$221,6,FALSE))</f>
        <v>0</v>
      </c>
      <c r="AP135" s="45">
        <f t="shared" ref="AP135:AP198" si="64">SUM(AN135:AO135)</f>
        <v>0</v>
      </c>
      <c r="AR135" s="130">
        <f>VLOOKUP(Y135,WorldBank!$AM$7:$AZ$221,14,FALSE)/( 1000* 3.667 )</f>
        <v>490.34034501819735</v>
      </c>
      <c r="AT135" s="130">
        <f t="shared" ref="AT135:AT198" si="65">VLOOKUP(Z135,$Q$6:$W$221,7,FALSE)</f>
        <v>338</v>
      </c>
      <c r="AV135" s="115" t="str">
        <f t="shared" ref="AV135:AV198" si="66">Y135</f>
        <v>Malawi</v>
      </c>
      <c r="AW135" s="22" t="str">
        <f t="shared" ref="AW135:AW198" si="67">IF(AN135=0,"National Total (w. Bunkers)  - DeCarb Forecast","2011  Raw + 2010 Bunkers")</f>
        <v>National Total (w. Bunkers)  - DeCarb Forecast</v>
      </c>
      <c r="AX135" s="28">
        <f t="shared" ref="AX135:AX198" si="68">IFERROR( IF(AP135=0,AK135,AP135), "")</f>
        <v>459.54496645871347</v>
      </c>
      <c r="AY135" s="28" t="str">
        <f t="shared" ref="AY135:AY198" si="69">IFERROR( IF(AX135="",AR135,""), "")</f>
        <v/>
      </c>
      <c r="AZ135" s="23" t="str">
        <f t="shared" ref="AZ135:AZ198" si="70">IFERROR( IF(AY135=""&amp;AX135="",AT135,""), 0)</f>
        <v/>
      </c>
      <c r="BA135" s="125">
        <f t="shared" ref="BA135:BA198" si="71">SUM(AX135:AZ135)</f>
        <v>459.54496645871347</v>
      </c>
      <c r="BC135" s="114">
        <f t="shared" ref="BC135:BC198" si="72">IFERROR( BA135/$BA$248, "")</f>
        <v>5.0791840723261959E-5</v>
      </c>
      <c r="BD135" s="115" t="str">
        <f t="shared" si="56"/>
        <v>Malawi</v>
      </c>
      <c r="BE135" s="54">
        <f t="shared" si="57"/>
        <v>480.48760217275884</v>
      </c>
    </row>
    <row r="136" spans="17:57" x14ac:dyDescent="0.25">
      <c r="Q136" t="s">
        <v>421</v>
      </c>
      <c r="R136" s="22">
        <v>2834</v>
      </c>
      <c r="S136" s="28">
        <v>16</v>
      </c>
      <c r="T136" s="45">
        <f t="shared" si="58"/>
        <v>2850</v>
      </c>
      <c r="U136" s="22">
        <v>2453</v>
      </c>
      <c r="V136" s="28">
        <v>18</v>
      </c>
      <c r="W136" s="45">
        <f t="shared" si="52"/>
        <v>2471</v>
      </c>
      <c r="Y136" s="22" t="s">
        <v>120</v>
      </c>
      <c r="Z136" s="28" t="s">
        <v>407</v>
      </c>
      <c r="AA136" s="28"/>
      <c r="AB136" s="50">
        <f>VLOOKUP(Y136,WorldBank!$AM$6:$AQ$221,4,FALSE)</f>
        <v>520040333012</v>
      </c>
      <c r="AC136" s="51">
        <f>VLOOKUP(Y136,WorldBank!$AM$6:$AQ$221,5,FALSE)</f>
        <v>565431872495</v>
      </c>
      <c r="AD136" s="28">
        <f t="shared" si="53"/>
        <v>57395</v>
      </c>
      <c r="AE136" s="28">
        <f t="shared" si="54"/>
        <v>61150</v>
      </c>
      <c r="AF136" s="97">
        <f t="shared" si="59"/>
        <v>1.1036643959436047E-7</v>
      </c>
      <c r="AG136" s="98">
        <f t="shared" si="59"/>
        <v>1.0814742319029909E-7</v>
      </c>
      <c r="AH136" s="90">
        <f t="shared" si="60"/>
        <v>0.97989410175577718</v>
      </c>
      <c r="AI136" s="100">
        <f t="shared" si="61"/>
        <v>1.0597302210426003E-7</v>
      </c>
      <c r="AJ136" s="37">
        <f>VLOOKUP(Y136,WorldBank!$AM$6:$AR$221,6,FALSE)</f>
        <v>606095250600</v>
      </c>
      <c r="AK136" s="102">
        <f t="shared" si="62"/>
        <v>64229.745389120828</v>
      </c>
      <c r="AM136" s="22">
        <f>VLOOKUP(Y136,CDIACvsWB!$E$4:$F$140,2,FALSE)</f>
        <v>0</v>
      </c>
      <c r="AN136" s="28">
        <f t="shared" si="55"/>
        <v>0</v>
      </c>
      <c r="AO136" s="51">
        <f t="shared" si="63"/>
        <v>0</v>
      </c>
      <c r="AP136" s="45">
        <f t="shared" si="64"/>
        <v>0</v>
      </c>
      <c r="AR136" s="130">
        <f>VLOOKUP(Y136,WorldBank!$AM$7:$AZ$221,14,FALSE)/( 1000* 3.667 )</f>
        <v>62820.62972220908</v>
      </c>
      <c r="AT136" s="130">
        <f t="shared" si="65"/>
        <v>61150</v>
      </c>
      <c r="AV136" s="115" t="str">
        <f t="shared" si="66"/>
        <v>Malaysia</v>
      </c>
      <c r="AW136" s="22" t="str">
        <f t="shared" si="67"/>
        <v>National Total (w. Bunkers)  - DeCarb Forecast</v>
      </c>
      <c r="AX136" s="28">
        <f t="shared" si="68"/>
        <v>64229.745389120828</v>
      </c>
      <c r="AY136" s="28" t="str">
        <f t="shared" si="69"/>
        <v/>
      </c>
      <c r="AZ136" s="23" t="str">
        <f t="shared" si="70"/>
        <v/>
      </c>
      <c r="BA136" s="125">
        <f t="shared" si="71"/>
        <v>64229.745389120828</v>
      </c>
      <c r="BC136" s="114">
        <f t="shared" si="72"/>
        <v>7.0990811250524069E-3</v>
      </c>
      <c r="BD136" s="115" t="str">
        <f t="shared" si="56"/>
        <v>Malaysia</v>
      </c>
      <c r="BE136" s="54">
        <f t="shared" si="57"/>
        <v>67156.858637811136</v>
      </c>
    </row>
    <row r="137" spans="17:57" x14ac:dyDescent="0.25">
      <c r="Q137" t="s">
        <v>422</v>
      </c>
      <c r="R137" s="22">
        <v>868</v>
      </c>
      <c r="S137" s="28">
        <v>30</v>
      </c>
      <c r="T137" s="45">
        <f t="shared" si="58"/>
        <v>898</v>
      </c>
      <c r="U137" s="22">
        <v>866</v>
      </c>
      <c r="V137" s="28">
        <v>32</v>
      </c>
      <c r="W137" s="45">
        <f t="shared" si="52"/>
        <v>898</v>
      </c>
      <c r="Y137" s="22" t="s">
        <v>121</v>
      </c>
      <c r="Z137" s="28" t="s">
        <v>408</v>
      </c>
      <c r="AA137" s="28"/>
      <c r="AB137" s="50">
        <f>VLOOKUP(Y137,WorldBank!$AM$6:$AQ$221,4,FALSE)</f>
        <v>3148651000</v>
      </c>
      <c r="AC137" s="51">
        <f>VLOOKUP(Y137,WorldBank!$AM$6:$AQ$221,5,FALSE)</f>
        <v>3411644650</v>
      </c>
      <c r="AD137" s="28">
        <f t="shared" si="53"/>
        <v>291</v>
      </c>
      <c r="AE137" s="28">
        <f t="shared" si="54"/>
        <v>293</v>
      </c>
      <c r="AF137" s="97">
        <f t="shared" si="59"/>
        <v>9.2420531840461199E-8</v>
      </c>
      <c r="AG137" s="98">
        <f t="shared" si="59"/>
        <v>8.5882332440455069E-8</v>
      </c>
      <c r="AH137" s="90">
        <f t="shared" si="60"/>
        <v>0.92925598598271919</v>
      </c>
      <c r="AI137" s="100">
        <f t="shared" si="61"/>
        <v>7.980667151045074E-8</v>
      </c>
      <c r="AJ137" s="37">
        <f>VLOOKUP(Y137,WorldBank!$AM$6:$AR$221,6,FALSE)</f>
        <v>3704054312</v>
      </c>
      <c r="AK137" s="102">
        <f t="shared" si="62"/>
        <v>295.6082457346526</v>
      </c>
      <c r="AM137" s="22" t="e">
        <f>VLOOKUP(Y137,CDIACvsWB!$E$4:$F$140,2,FALSE)</f>
        <v>#N/A</v>
      </c>
      <c r="AN137" s="28">
        <f t="shared" si="55"/>
        <v>0</v>
      </c>
      <c r="AO137" s="51">
        <f t="shared" si="63"/>
        <v>0</v>
      </c>
      <c r="AP137" s="45">
        <f t="shared" si="64"/>
        <v>0</v>
      </c>
      <c r="AR137" s="130">
        <f>VLOOKUP(Y137,WorldBank!$AM$7:$AZ$221,14,FALSE)/( 1000* 3.667 )</f>
        <v>299.23234992908556</v>
      </c>
      <c r="AT137" s="130">
        <f t="shared" si="65"/>
        <v>293</v>
      </c>
      <c r="AV137" s="115" t="str">
        <f t="shared" si="66"/>
        <v>Maldives</v>
      </c>
      <c r="AW137" s="22" t="str">
        <f t="shared" si="67"/>
        <v>National Total (w. Bunkers)  - DeCarb Forecast</v>
      </c>
      <c r="AX137" s="28">
        <f t="shared" si="68"/>
        <v>295.6082457346526</v>
      </c>
      <c r="AY137" s="28" t="str">
        <f t="shared" si="69"/>
        <v/>
      </c>
      <c r="AZ137" s="23" t="str">
        <f t="shared" si="70"/>
        <v/>
      </c>
      <c r="BA137" s="125">
        <f t="shared" si="71"/>
        <v>295.6082457346526</v>
      </c>
      <c r="BC137" s="114">
        <f t="shared" si="72"/>
        <v>3.2672508741723514E-5</v>
      </c>
      <c r="BD137" s="115" t="str">
        <f t="shared" si="56"/>
        <v>Maldives</v>
      </c>
      <c r="BE137" s="54">
        <f t="shared" si="57"/>
        <v>309.07986713482961</v>
      </c>
    </row>
    <row r="138" spans="17:57" x14ac:dyDescent="0.25">
      <c r="Q138" t="s">
        <v>423</v>
      </c>
      <c r="R138" s="22">
        <v>23</v>
      </c>
      <c r="S138" s="28">
        <v>3</v>
      </c>
      <c r="T138" s="45">
        <f t="shared" si="58"/>
        <v>26</v>
      </c>
      <c r="U138" s="22">
        <v>23</v>
      </c>
      <c r="V138" s="28">
        <v>3</v>
      </c>
      <c r="W138" s="45">
        <f t="shared" si="52"/>
        <v>26</v>
      </c>
      <c r="Y138" s="22" t="s">
        <v>122</v>
      </c>
      <c r="Z138" s="28" t="s">
        <v>409</v>
      </c>
      <c r="AA138" s="28"/>
      <c r="AB138" s="50">
        <f>VLOOKUP(Y138,WorldBank!$AM$6:$AQ$221,4,FALSE)</f>
        <v>21301654016</v>
      </c>
      <c r="AC138" s="51">
        <f>VLOOKUP(Y138,WorldBank!$AM$6:$AQ$221,5,FALSE)</f>
        <v>22825088352</v>
      </c>
      <c r="AD138" s="28">
        <f t="shared" si="53"/>
        <v>184</v>
      </c>
      <c r="AE138" s="28">
        <f t="shared" si="54"/>
        <v>188</v>
      </c>
      <c r="AF138" s="97">
        <f t="shared" si="59"/>
        <v>8.6378268965308876E-9</v>
      </c>
      <c r="AG138" s="98">
        <f t="shared" si="59"/>
        <v>8.2365508120158889E-9</v>
      </c>
      <c r="AH138" s="90">
        <f t="shared" si="60"/>
        <v>0.95354432436286041</v>
      </c>
      <c r="AI138" s="100">
        <f t="shared" si="61"/>
        <v>7.8539162791240609E-9</v>
      </c>
      <c r="AJ138" s="37">
        <f>VLOOKUP(Y138,WorldBank!$AM$6:$AR$221,6,FALSE)</f>
        <v>23902949946</v>
      </c>
      <c r="AK138" s="102">
        <f t="shared" si="62"/>
        <v>187.73176769997698</v>
      </c>
      <c r="AM138" s="22" t="e">
        <f>VLOOKUP(Y138,CDIACvsWB!$E$4:$F$140,2,FALSE)</f>
        <v>#N/A</v>
      </c>
      <c r="AN138" s="28">
        <f t="shared" si="55"/>
        <v>0</v>
      </c>
      <c r="AO138" s="51">
        <f t="shared" si="63"/>
        <v>0</v>
      </c>
      <c r="AP138" s="45">
        <f t="shared" si="64"/>
        <v>0</v>
      </c>
      <c r="AR138" s="130" t="e">
        <f>VLOOKUP(Y138,WorldBank!$AM$7:$AZ$221,14,FALSE)/( 1000* 3.667 )</f>
        <v>#DIV/0!</v>
      </c>
      <c r="AT138" s="130">
        <f t="shared" si="65"/>
        <v>188</v>
      </c>
      <c r="AV138" s="115" t="str">
        <f t="shared" si="66"/>
        <v>Mali</v>
      </c>
      <c r="AW138" s="22" t="str">
        <f t="shared" si="67"/>
        <v>National Total (w. Bunkers)  - DeCarb Forecast</v>
      </c>
      <c r="AX138" s="28">
        <f t="shared" si="68"/>
        <v>187.73176769997698</v>
      </c>
      <c r="AY138" s="28" t="str">
        <f t="shared" si="69"/>
        <v/>
      </c>
      <c r="AZ138" s="23" t="str">
        <f t="shared" si="70"/>
        <v/>
      </c>
      <c r="BA138" s="125">
        <f t="shared" si="71"/>
        <v>187.73176769997698</v>
      </c>
      <c r="BC138" s="114">
        <f t="shared" si="72"/>
        <v>2.0749312340842085E-5</v>
      </c>
      <c r="BD138" s="115" t="str">
        <f t="shared" si="56"/>
        <v>Mali</v>
      </c>
      <c r="BE138" s="54">
        <f t="shared" si="57"/>
        <v>196.28718296911069</v>
      </c>
    </row>
    <row r="139" spans="17:57" x14ac:dyDescent="0.25">
      <c r="Q139" t="s">
        <v>424</v>
      </c>
      <c r="R139" s="22">
        <v>956</v>
      </c>
      <c r="S139" s="28">
        <v>55</v>
      </c>
      <c r="T139" s="45">
        <f t="shared" si="58"/>
        <v>1011</v>
      </c>
      <c r="U139" s="22">
        <v>1024</v>
      </c>
      <c r="V139" s="28">
        <v>68</v>
      </c>
      <c r="W139" s="45">
        <f t="shared" si="52"/>
        <v>1092</v>
      </c>
      <c r="Y139" s="22" t="s">
        <v>123</v>
      </c>
      <c r="Z139" s="28" t="s">
        <v>410</v>
      </c>
      <c r="AA139" s="28"/>
      <c r="AB139" s="50">
        <f>VLOOKUP(Y139,WorldBank!$AM$6:$AQ$221,4,FALSE)</f>
        <v>10697178518</v>
      </c>
      <c r="AC139" s="51">
        <f>VLOOKUP(Y139,WorldBank!$AM$6:$AQ$221,5,FALSE)</f>
        <v>11056586392</v>
      </c>
      <c r="AD139" s="28">
        <f t="shared" si="53"/>
        <v>1748</v>
      </c>
      <c r="AE139" s="28">
        <f t="shared" si="54"/>
        <v>2081</v>
      </c>
      <c r="AF139" s="97">
        <f t="shared" si="59"/>
        <v>1.6340757490946456E-7</v>
      </c>
      <c r="AG139" s="98">
        <f t="shared" si="59"/>
        <v>1.8821360646227201E-7</v>
      </c>
      <c r="AH139" s="90">
        <f t="shared" si="60"/>
        <v>1.1518046612377129</v>
      </c>
      <c r="AI139" s="100">
        <f t="shared" si="61"/>
        <v>2.1678530923160541E-7</v>
      </c>
      <c r="AJ139" s="37">
        <f>VLOOKUP(Y139,WorldBank!$AM$6:$AR$221,6,FALSE)</f>
        <v>11790374832</v>
      </c>
      <c r="AK139" s="102">
        <f t="shared" si="62"/>
        <v>2555.9800539116577</v>
      </c>
      <c r="AM139" s="22" t="e">
        <f>VLOOKUP(Y139,CDIACvsWB!$E$4:$F$140,2,FALSE)</f>
        <v>#N/A</v>
      </c>
      <c r="AN139" s="28">
        <f t="shared" si="55"/>
        <v>0</v>
      </c>
      <c r="AO139" s="51">
        <f t="shared" si="63"/>
        <v>0</v>
      </c>
      <c r="AP139" s="45">
        <f t="shared" si="64"/>
        <v>0</v>
      </c>
      <c r="AR139" s="130">
        <f>VLOOKUP(Y139,WorldBank!$AM$7:$AZ$221,14,FALSE)/( 1000* 3.667 )</f>
        <v>738.52203715472569</v>
      </c>
      <c r="AT139" s="130">
        <f t="shared" si="65"/>
        <v>2081</v>
      </c>
      <c r="AV139" s="115" t="str">
        <f t="shared" si="66"/>
        <v>Malta</v>
      </c>
      <c r="AW139" s="22" t="str">
        <f t="shared" si="67"/>
        <v>National Total (w. Bunkers)  - DeCarb Forecast</v>
      </c>
      <c r="AX139" s="28">
        <f t="shared" si="68"/>
        <v>2555.9800539116577</v>
      </c>
      <c r="AY139" s="28" t="str">
        <f t="shared" si="69"/>
        <v/>
      </c>
      <c r="AZ139" s="23" t="str">
        <f t="shared" si="70"/>
        <v/>
      </c>
      <c r="BA139" s="125">
        <f t="shared" si="71"/>
        <v>2555.9800539116577</v>
      </c>
      <c r="BC139" s="114">
        <f t="shared" si="72"/>
        <v>2.8250321789081984E-4</v>
      </c>
      <c r="BD139" s="115" t="str">
        <f t="shared" si="56"/>
        <v>Malta</v>
      </c>
      <c r="BE139" s="54">
        <f t="shared" si="57"/>
        <v>2672.4625813429466</v>
      </c>
    </row>
    <row r="140" spans="17:57" x14ac:dyDescent="0.25">
      <c r="Q140" t="s">
        <v>425</v>
      </c>
      <c r="R140" s="22">
        <v>1683</v>
      </c>
      <c r="S140" s="28">
        <v>1623</v>
      </c>
      <c r="T140" s="45">
        <f t="shared" si="58"/>
        <v>3306</v>
      </c>
      <c r="U140" s="22">
        <v>1289</v>
      </c>
      <c r="V140" s="28">
        <v>1651</v>
      </c>
      <c r="W140" s="45">
        <f t="shared" si="52"/>
        <v>2940</v>
      </c>
      <c r="Y140" s="22" t="s">
        <v>124</v>
      </c>
      <c r="Z140" s="28" t="s">
        <v>411</v>
      </c>
      <c r="AA140" s="28"/>
      <c r="AB140" s="50">
        <f>VLOOKUP(Y140,WorldBank!$AM$6:$AQ$221,4,FALSE)</f>
        <v>165554583</v>
      </c>
      <c r="AC140" s="51">
        <f>VLOOKUP(Y140,WorldBank!$AM$6:$AQ$221,5,FALSE)</f>
        <v>176944500</v>
      </c>
      <c r="AD140" s="28">
        <f t="shared" si="53"/>
        <v>28</v>
      </c>
      <c r="AE140" s="28">
        <f t="shared" si="54"/>
        <v>28</v>
      </c>
      <c r="AF140" s="97">
        <f t="shared" si="59"/>
        <v>1.6912851032338985E-7</v>
      </c>
      <c r="AG140" s="98">
        <f t="shared" si="59"/>
        <v>1.5824170855833325E-7</v>
      </c>
      <c r="AH140" s="90">
        <f t="shared" si="60"/>
        <v>0.93563000262794249</v>
      </c>
      <c r="AI140" s="100">
        <f t="shared" si="61"/>
        <v>1.4805569019428344E-7</v>
      </c>
      <c r="AJ140" s="37">
        <f>VLOOKUP(Y140,WorldBank!$AM$6:$AR$221,6,FALSE)</f>
        <v>181842680</v>
      </c>
      <c r="AK140" s="102">
        <f t="shared" si="62"/>
        <v>26.92284349417822</v>
      </c>
      <c r="AM140" s="22" t="e">
        <f>VLOOKUP(Y140,CDIACvsWB!$E$4:$F$140,2,FALSE)</f>
        <v>#N/A</v>
      </c>
      <c r="AN140" s="28">
        <f t="shared" si="55"/>
        <v>0</v>
      </c>
      <c r="AO140" s="51">
        <f t="shared" si="63"/>
        <v>0</v>
      </c>
      <c r="AP140" s="45">
        <f t="shared" si="64"/>
        <v>0</v>
      </c>
      <c r="AR140" s="130">
        <f>VLOOKUP(Y140,WorldBank!$AM$7:$AZ$221,14,FALSE)/( 1000* 3.667 )</f>
        <v>27.540165557534426</v>
      </c>
      <c r="AT140" s="130">
        <f t="shared" si="65"/>
        <v>28</v>
      </c>
      <c r="AV140" s="115" t="str">
        <f t="shared" si="66"/>
        <v>Marshall Islands</v>
      </c>
      <c r="AW140" s="22" t="str">
        <f t="shared" si="67"/>
        <v>National Total (w. Bunkers)  - DeCarb Forecast</v>
      </c>
      <c r="AX140" s="28">
        <f t="shared" si="68"/>
        <v>26.92284349417822</v>
      </c>
      <c r="AY140" s="28" t="str">
        <f t="shared" si="69"/>
        <v/>
      </c>
      <c r="AZ140" s="23" t="str">
        <f t="shared" si="70"/>
        <v/>
      </c>
      <c r="BA140" s="125">
        <f t="shared" si="71"/>
        <v>26.92284349417822</v>
      </c>
      <c r="BC140" s="114">
        <f t="shared" si="72"/>
        <v>2.975684379945146E-6</v>
      </c>
      <c r="BD140" s="115" t="str">
        <f t="shared" si="56"/>
        <v>Marshall Islands</v>
      </c>
      <c r="BE140" s="54">
        <f t="shared" si="57"/>
        <v>28.149786110979765</v>
      </c>
    </row>
    <row r="141" spans="17:57" x14ac:dyDescent="0.25">
      <c r="Q141" t="s">
        <v>426</v>
      </c>
      <c r="R141" s="22">
        <v>46264</v>
      </c>
      <c r="S141" s="28">
        <v>15340</v>
      </c>
      <c r="T141" s="45">
        <f t="shared" si="58"/>
        <v>61604</v>
      </c>
      <c r="U141" s="22">
        <v>49653</v>
      </c>
      <c r="V141" s="28">
        <v>15021</v>
      </c>
      <c r="W141" s="45">
        <f t="shared" si="52"/>
        <v>64674</v>
      </c>
      <c r="Y141" s="22"/>
      <c r="Z141" s="28" t="s">
        <v>412</v>
      </c>
      <c r="AA141" s="28"/>
      <c r="AB141" s="50" t="e">
        <f>VLOOKUP(Y141,WorldBank!$AM$6:$AQ$221,4,FALSE)</f>
        <v>#N/A</v>
      </c>
      <c r="AC141" s="51" t="e">
        <f>VLOOKUP(Y141,WorldBank!$AM$6:$AQ$221,5,FALSE)</f>
        <v>#N/A</v>
      </c>
      <c r="AD141" s="28">
        <f t="shared" si="53"/>
        <v>665</v>
      </c>
      <c r="AE141" s="28">
        <f t="shared" si="54"/>
        <v>664</v>
      </c>
      <c r="AF141" s="97" t="e">
        <f t="shared" si="59"/>
        <v>#N/A</v>
      </c>
      <c r="AG141" s="98" t="e">
        <f t="shared" si="59"/>
        <v>#N/A</v>
      </c>
      <c r="AH141" s="90" t="e">
        <f t="shared" si="60"/>
        <v>#N/A</v>
      </c>
      <c r="AI141" s="100" t="e">
        <f t="shared" si="61"/>
        <v>#N/A</v>
      </c>
      <c r="AJ141" s="37" t="e">
        <f>VLOOKUP(Y141,WorldBank!$AM$6:$AR$221,6,FALSE)</f>
        <v>#N/A</v>
      </c>
      <c r="AK141" s="102" t="str">
        <f t="shared" si="62"/>
        <v/>
      </c>
      <c r="AM141" s="22" t="e">
        <f>VLOOKUP(Y141,CDIACvsWB!$E$4:$F$140,2,FALSE)</f>
        <v>#N/A</v>
      </c>
      <c r="AN141" s="28">
        <f t="shared" si="55"/>
        <v>0</v>
      </c>
      <c r="AO141" s="51">
        <f t="shared" si="63"/>
        <v>0</v>
      </c>
      <c r="AP141" s="45">
        <f t="shared" si="64"/>
        <v>0</v>
      </c>
      <c r="AR141" s="130" t="e">
        <f>VLOOKUP(Y141,WorldBank!$AM$7:$AZ$221,14,FALSE)/( 1000* 3.667 )</f>
        <v>#N/A</v>
      </c>
      <c r="AT141" s="130">
        <f t="shared" si="65"/>
        <v>664</v>
      </c>
      <c r="AV141" s="115">
        <f t="shared" si="66"/>
        <v>0</v>
      </c>
      <c r="AW141" s="22" t="str">
        <f t="shared" si="67"/>
        <v>National Total (w. Bunkers)  - DeCarb Forecast</v>
      </c>
      <c r="AX141" s="28" t="str">
        <f t="shared" si="68"/>
        <v/>
      </c>
      <c r="AY141" s="28" t="str">
        <f t="shared" si="69"/>
        <v/>
      </c>
      <c r="AZ141" s="23" t="str">
        <f t="shared" si="70"/>
        <v/>
      </c>
      <c r="BA141" s="125">
        <f t="shared" si="71"/>
        <v>0</v>
      </c>
      <c r="BC141" s="114">
        <f t="shared" si="72"/>
        <v>0</v>
      </c>
      <c r="BD141" s="115">
        <f t="shared" si="56"/>
        <v>0</v>
      </c>
      <c r="BE141" s="54">
        <f t="shared" si="57"/>
        <v>0</v>
      </c>
    </row>
    <row r="142" spans="17:57" x14ac:dyDescent="0.25">
      <c r="Q142" t="s">
        <v>427</v>
      </c>
      <c r="R142" s="22">
        <v>777</v>
      </c>
      <c r="S142" s="28">
        <v>0</v>
      </c>
      <c r="T142" s="45">
        <f t="shared" si="58"/>
        <v>777</v>
      </c>
      <c r="U142" s="22">
        <v>1069</v>
      </c>
      <c r="V142" s="28">
        <v>4</v>
      </c>
      <c r="W142" s="45">
        <f t="shared" si="52"/>
        <v>1073</v>
      </c>
      <c r="Y142" s="22" t="s">
        <v>125</v>
      </c>
      <c r="Z142" s="28" t="s">
        <v>413</v>
      </c>
      <c r="AA142" s="28"/>
      <c r="AB142" s="50">
        <f>VLOOKUP(Y142,WorldBank!$AM$6:$AQ$221,4,FALSE)</f>
        <v>8965996350</v>
      </c>
      <c r="AC142" s="51">
        <f>VLOOKUP(Y142,WorldBank!$AM$6:$AQ$221,5,FALSE)</f>
        <v>9463899240</v>
      </c>
      <c r="AD142" s="28">
        <f t="shared" si="53"/>
        <v>621</v>
      </c>
      <c r="AE142" s="28">
        <f t="shared" si="54"/>
        <v>619</v>
      </c>
      <c r="AF142" s="97">
        <f t="shared" si="59"/>
        <v>6.9261683337624821E-8</v>
      </c>
      <c r="AG142" s="98">
        <f t="shared" si="59"/>
        <v>6.5406444458299199E-8</v>
      </c>
      <c r="AH142" s="90">
        <f t="shared" si="60"/>
        <v>0.94433807130368497</v>
      </c>
      <c r="AI142" s="100">
        <f t="shared" si="61"/>
        <v>6.1765795610581857E-8</v>
      </c>
      <c r="AJ142" s="37">
        <f>VLOOKUP(Y142,WorldBank!$AM$6:$AR$221,6,FALSE)</f>
        <v>10034487730</v>
      </c>
      <c r="AK142" s="102">
        <f t="shared" si="62"/>
        <v>619.78811818807151</v>
      </c>
      <c r="AM142" s="22" t="e">
        <f>VLOOKUP(Y142,CDIACvsWB!$E$4:$F$140,2,FALSE)</f>
        <v>#N/A</v>
      </c>
      <c r="AN142" s="28">
        <f t="shared" si="55"/>
        <v>0</v>
      </c>
      <c r="AO142" s="51">
        <f t="shared" si="63"/>
        <v>0</v>
      </c>
      <c r="AP142" s="45">
        <f t="shared" si="64"/>
        <v>0</v>
      </c>
      <c r="AR142" s="130">
        <f>VLOOKUP(Y142,WorldBank!$AM$7:$AZ$221,14,FALSE)/( 1000* 3.667 )</f>
        <v>608.99026796472788</v>
      </c>
      <c r="AT142" s="130">
        <f t="shared" si="65"/>
        <v>619</v>
      </c>
      <c r="AV142" s="115" t="str">
        <f t="shared" si="66"/>
        <v>Mauritania</v>
      </c>
      <c r="AW142" s="22" t="str">
        <f t="shared" si="67"/>
        <v>National Total (w. Bunkers)  - DeCarb Forecast</v>
      </c>
      <c r="AX142" s="28">
        <f t="shared" si="68"/>
        <v>619.78811818807151</v>
      </c>
      <c r="AY142" s="28" t="str">
        <f t="shared" si="69"/>
        <v/>
      </c>
      <c r="AZ142" s="23" t="str">
        <f t="shared" si="70"/>
        <v/>
      </c>
      <c r="BA142" s="125">
        <f t="shared" si="71"/>
        <v>619.78811818807151</v>
      </c>
      <c r="BC142" s="114">
        <f t="shared" si="72"/>
        <v>6.8502935901501238E-5</v>
      </c>
      <c r="BD142" s="115" t="str">
        <f t="shared" si="56"/>
        <v>Mauritania</v>
      </c>
      <c r="BE142" s="54">
        <f t="shared" si="57"/>
        <v>648.03344286028209</v>
      </c>
    </row>
    <row r="143" spans="17:57" x14ac:dyDescent="0.25">
      <c r="Q143" t="s">
        <v>428</v>
      </c>
      <c r="R143" s="22">
        <v>8815</v>
      </c>
      <c r="S143" s="28">
        <v>879</v>
      </c>
      <c r="T143" s="45">
        <f t="shared" si="58"/>
        <v>9694</v>
      </c>
      <c r="U143" s="22">
        <v>8604</v>
      </c>
      <c r="V143" s="28">
        <v>907</v>
      </c>
      <c r="W143" s="45">
        <f t="shared" si="52"/>
        <v>9511</v>
      </c>
      <c r="Y143" s="22" t="s">
        <v>126</v>
      </c>
      <c r="Z143" s="28" t="s">
        <v>414</v>
      </c>
      <c r="AA143" s="28"/>
      <c r="AB143" s="50">
        <f>VLOOKUP(Y143,WorldBank!$AM$6:$AQ$221,4,FALSE)</f>
        <v>18160280776</v>
      </c>
      <c r="AC143" s="51">
        <f>VLOOKUP(Y143,WorldBank!$AM$6:$AQ$221,5,FALSE)</f>
        <v>19135723636</v>
      </c>
      <c r="AD143" s="28">
        <f t="shared" si="53"/>
        <v>1336</v>
      </c>
      <c r="AE143" s="28">
        <f t="shared" si="54"/>
        <v>1423</v>
      </c>
      <c r="AF143" s="97">
        <f t="shared" si="59"/>
        <v>7.3567144499528409E-8</v>
      </c>
      <c r="AG143" s="98">
        <f t="shared" si="59"/>
        <v>7.4363532159448248E-8</v>
      </c>
      <c r="AH143" s="90">
        <f t="shared" si="60"/>
        <v>1.0108253169990165</v>
      </c>
      <c r="AI143" s="100">
        <f t="shared" si="61"/>
        <v>7.5168540968240836E-8</v>
      </c>
      <c r="AJ143" s="37">
        <f>VLOOKUP(Y143,WorldBank!$AM$6:$AR$221,6,FALSE)</f>
        <v>20263019556</v>
      </c>
      <c r="AK143" s="102">
        <f t="shared" si="62"/>
        <v>1523.1416156354512</v>
      </c>
      <c r="AM143" s="22" t="e">
        <f>VLOOKUP(Y143,CDIACvsWB!$E$4:$F$140,2,FALSE)</f>
        <v>#N/A</v>
      </c>
      <c r="AN143" s="28">
        <f t="shared" si="55"/>
        <v>0</v>
      </c>
      <c r="AO143" s="51">
        <f t="shared" si="63"/>
        <v>0</v>
      </c>
      <c r="AP143" s="45">
        <f t="shared" si="64"/>
        <v>0</v>
      </c>
      <c r="AR143" s="130">
        <f>VLOOKUP(Y143,WorldBank!$AM$7:$AZ$221,14,FALSE)/( 1000* 3.667 )</f>
        <v>1203.7335780098203</v>
      </c>
      <c r="AT143" s="130">
        <f t="shared" si="65"/>
        <v>1423</v>
      </c>
      <c r="AV143" s="115" t="str">
        <f t="shared" si="66"/>
        <v>Mauritius</v>
      </c>
      <c r="AW143" s="22" t="str">
        <f t="shared" si="67"/>
        <v>National Total (w. Bunkers)  - DeCarb Forecast</v>
      </c>
      <c r="AX143" s="28">
        <f t="shared" si="68"/>
        <v>1523.1416156354512</v>
      </c>
      <c r="AY143" s="28" t="str">
        <f t="shared" si="69"/>
        <v/>
      </c>
      <c r="AZ143" s="23" t="str">
        <f t="shared" si="70"/>
        <v/>
      </c>
      <c r="BA143" s="125">
        <f t="shared" si="71"/>
        <v>1523.1416156354512</v>
      </c>
      <c r="BC143" s="114">
        <f t="shared" si="72"/>
        <v>1.6834732613109409E-4</v>
      </c>
      <c r="BD143" s="115" t="str">
        <f t="shared" si="56"/>
        <v>Mauritius</v>
      </c>
      <c r="BE143" s="54">
        <f t="shared" si="57"/>
        <v>1592.5550622519352</v>
      </c>
    </row>
    <row r="144" spans="17:57" x14ac:dyDescent="0.25">
      <c r="Q144" t="s">
        <v>429</v>
      </c>
      <c r="R144" s="22">
        <v>1226</v>
      </c>
      <c r="S144" s="28">
        <v>16</v>
      </c>
      <c r="T144" s="45">
        <f t="shared" si="58"/>
        <v>1242</v>
      </c>
      <c r="U144" s="22">
        <v>1240</v>
      </c>
      <c r="V144" s="28">
        <v>15</v>
      </c>
      <c r="W144" s="45">
        <f t="shared" si="52"/>
        <v>1255</v>
      </c>
      <c r="Y144" s="22" t="s">
        <v>127</v>
      </c>
      <c r="Z144" s="28" t="s">
        <v>415</v>
      </c>
      <c r="AA144" s="28"/>
      <c r="AB144" s="50">
        <f>VLOOKUP(Y144,WorldBank!$AM$6:$AQ$221,4,FALSE)</f>
        <v>1624563081408</v>
      </c>
      <c r="AC144" s="51">
        <f>VLOOKUP(Y144,WorldBank!$AM$6:$AQ$221,5,FALSE)</f>
        <v>1735995185304</v>
      </c>
      <c r="AD144" s="28">
        <f t="shared" si="53"/>
        <v>124501</v>
      </c>
      <c r="AE144" s="28">
        <f t="shared" si="54"/>
        <v>123866</v>
      </c>
      <c r="AF144" s="97">
        <f t="shared" si="59"/>
        <v>7.6636605512477641E-8</v>
      </c>
      <c r="AG144" s="98">
        <f t="shared" si="59"/>
        <v>7.1351580377977323E-8</v>
      </c>
      <c r="AH144" s="90">
        <f t="shared" si="60"/>
        <v>0.93103784935203282</v>
      </c>
      <c r="AI144" s="100">
        <f t="shared" si="61"/>
        <v>6.6431021942980715E-8</v>
      </c>
      <c r="AJ144" s="37">
        <f>VLOOKUP(Y144,WorldBank!$AM$6:$AR$221,6,FALSE)</f>
        <v>1896291908671</v>
      </c>
      <c r="AK144" s="102">
        <f t="shared" si="62"/>
        <v>125972.60939521999</v>
      </c>
      <c r="AM144" s="22" t="str">
        <f>VLOOKUP(Y144,CDIACvsWB!$E$4:$F$140,2,FALSE)</f>
        <v>Mexico</v>
      </c>
      <c r="AN144" s="28">
        <f t="shared" si="55"/>
        <v>124799.44837289145</v>
      </c>
      <c r="AO144" s="51">
        <f t="shared" si="63"/>
        <v>2875</v>
      </c>
      <c r="AP144" s="45">
        <f t="shared" si="64"/>
        <v>127674.44837289145</v>
      </c>
      <c r="AR144" s="130">
        <f>VLOOKUP(Y144,WorldBank!$AM$7:$AZ$221,14,FALSE)/( 1000* 3.667 )</f>
        <v>126446.55597693364</v>
      </c>
      <c r="AT144" s="130">
        <f t="shared" si="65"/>
        <v>123866</v>
      </c>
      <c r="AV144" s="115" t="str">
        <f t="shared" si="66"/>
        <v>Mexico</v>
      </c>
      <c r="AW144" s="22" t="str">
        <f t="shared" si="67"/>
        <v>2011  Raw + 2010 Bunkers</v>
      </c>
      <c r="AX144" s="28">
        <f t="shared" si="68"/>
        <v>127674.44837289145</v>
      </c>
      <c r="AY144" s="28" t="str">
        <f t="shared" si="69"/>
        <v/>
      </c>
      <c r="AZ144" s="23" t="str">
        <f t="shared" si="70"/>
        <v/>
      </c>
      <c r="BA144" s="125">
        <f t="shared" si="71"/>
        <v>127674.44837289145</v>
      </c>
      <c r="BC144" s="114">
        <f t="shared" si="72"/>
        <v>1.4111394356375449E-2</v>
      </c>
      <c r="BD144" s="115" t="str">
        <f t="shared" si="56"/>
        <v>Mexico</v>
      </c>
      <c r="BE144" s="54">
        <f t="shared" si="57"/>
        <v>133492.89848642432</v>
      </c>
    </row>
    <row r="145" spans="17:57" x14ac:dyDescent="0.25">
      <c r="Q145" t="s">
        <v>430</v>
      </c>
      <c r="R145" s="22">
        <v>296</v>
      </c>
      <c r="S145" s="28">
        <v>9</v>
      </c>
      <c r="T145" s="45">
        <f t="shared" si="58"/>
        <v>305</v>
      </c>
      <c r="U145" s="22">
        <v>385</v>
      </c>
      <c r="V145" s="28">
        <v>11</v>
      </c>
      <c r="W145" s="45">
        <f t="shared" si="52"/>
        <v>396</v>
      </c>
      <c r="Y145" s="22" t="s">
        <v>128</v>
      </c>
      <c r="Z145" s="28"/>
      <c r="AA145" s="28"/>
      <c r="AB145" s="50">
        <f>VLOOKUP(Y145,WorldBank!$AM$6:$AQ$221,4,FALSE)</f>
        <v>326818569</v>
      </c>
      <c r="AC145" s="51">
        <f>VLOOKUP(Y145,WorldBank!$AM$6:$AQ$221,5,FALSE)</f>
        <v>339144987</v>
      </c>
      <c r="AD145" s="28" t="e">
        <f t="shared" si="53"/>
        <v>#N/A</v>
      </c>
      <c r="AE145" s="28" t="e">
        <f t="shared" si="54"/>
        <v>#N/A</v>
      </c>
      <c r="AF145" s="97" t="e">
        <f t="shared" si="59"/>
        <v>#N/A</v>
      </c>
      <c r="AG145" s="98" t="e">
        <f t="shared" si="59"/>
        <v>#N/A</v>
      </c>
      <c r="AH145" s="90" t="e">
        <f t="shared" si="60"/>
        <v>#N/A</v>
      </c>
      <c r="AI145" s="100" t="e">
        <f t="shared" si="61"/>
        <v>#N/A</v>
      </c>
      <c r="AJ145" s="37">
        <f>VLOOKUP(Y145,WorldBank!$AM$6:$AR$221,6,FALSE)</f>
        <v>352882688</v>
      </c>
      <c r="AK145" s="102" t="str">
        <f t="shared" si="62"/>
        <v/>
      </c>
      <c r="AM145" s="22" t="e">
        <f>VLOOKUP(Y145,CDIACvsWB!$E$4:$F$140,2,FALSE)</f>
        <v>#N/A</v>
      </c>
      <c r="AN145" s="28">
        <f t="shared" si="55"/>
        <v>0</v>
      </c>
      <c r="AO145" s="51">
        <f t="shared" si="63"/>
        <v>0</v>
      </c>
      <c r="AP145" s="45">
        <f t="shared" si="64"/>
        <v>0</v>
      </c>
      <c r="AR145" s="130">
        <f>VLOOKUP(Y145,WorldBank!$AM$7:$AZ$221,14,FALSE)/( 1000* 3.667 )</f>
        <v>28.233961187146527</v>
      </c>
      <c r="AT145" s="130" t="e">
        <f t="shared" si="65"/>
        <v>#N/A</v>
      </c>
      <c r="AV145" s="115" t="str">
        <f t="shared" si="66"/>
        <v>Micronesia, Fed. Sts.</v>
      </c>
      <c r="AW145" s="22" t="str">
        <f t="shared" si="67"/>
        <v>National Total (w. Bunkers)  - DeCarb Forecast</v>
      </c>
      <c r="AX145" s="28" t="str">
        <f t="shared" si="68"/>
        <v/>
      </c>
      <c r="AY145" s="28">
        <f t="shared" si="69"/>
        <v>28.233961187146527</v>
      </c>
      <c r="AZ145" s="23" t="str">
        <f t="shared" si="70"/>
        <v/>
      </c>
      <c r="BA145" s="125">
        <f t="shared" si="71"/>
        <v>28.233961187146527</v>
      </c>
      <c r="BC145" s="114">
        <f t="shared" si="72"/>
        <v>3.1205974698302895E-6</v>
      </c>
      <c r="BD145" s="115" t="str">
        <f t="shared" si="56"/>
        <v>Micronesia, Fed. Sts.</v>
      </c>
      <c r="BE145" s="54">
        <f t="shared" si="57"/>
        <v>29.520654779861633</v>
      </c>
    </row>
    <row r="146" spans="17:57" x14ac:dyDescent="0.25">
      <c r="Q146" t="s">
        <v>431</v>
      </c>
      <c r="R146" s="22">
        <v>19558</v>
      </c>
      <c r="S146" s="28">
        <v>1088</v>
      </c>
      <c r="T146" s="45">
        <f t="shared" si="58"/>
        <v>20646</v>
      </c>
      <c r="U146" s="22">
        <v>21519</v>
      </c>
      <c r="V146" s="28">
        <v>730</v>
      </c>
      <c r="W146" s="45">
        <f t="shared" si="52"/>
        <v>22249</v>
      </c>
      <c r="Y146" s="22" t="s">
        <v>129</v>
      </c>
      <c r="Z146" s="28"/>
      <c r="AA146" s="28"/>
      <c r="AB146" s="50">
        <f>VLOOKUP(Y146,WorldBank!$AM$6:$AQ$221,4,FALSE)</f>
        <v>12604410140</v>
      </c>
      <c r="AC146" s="51">
        <f>VLOOKUP(Y146,WorldBank!$AM$6:$AQ$221,5,FALSE)</f>
        <v>13664004620</v>
      </c>
      <c r="AD146" s="28" t="e">
        <f t="shared" si="53"/>
        <v>#N/A</v>
      </c>
      <c r="AE146" s="28" t="e">
        <f t="shared" si="54"/>
        <v>#N/A</v>
      </c>
      <c r="AF146" s="97" t="e">
        <f t="shared" si="59"/>
        <v>#N/A</v>
      </c>
      <c r="AG146" s="98" t="e">
        <f t="shared" si="59"/>
        <v>#N/A</v>
      </c>
      <c r="AH146" s="90" t="e">
        <f t="shared" si="60"/>
        <v>#N/A</v>
      </c>
      <c r="AI146" s="100" t="e">
        <f t="shared" si="61"/>
        <v>#N/A</v>
      </c>
      <c r="AJ146" s="37">
        <f>VLOOKUP(Y146,WorldBank!$AM$6:$AR$221,6,FALSE)</f>
        <v>14877181494</v>
      </c>
      <c r="AK146" s="102" t="str">
        <f t="shared" si="62"/>
        <v/>
      </c>
      <c r="AM146" s="22" t="e">
        <f>VLOOKUP(Y146,CDIACvsWB!$E$4:$F$140,2,FALSE)</f>
        <v>#N/A</v>
      </c>
      <c r="AN146" s="28">
        <f t="shared" si="55"/>
        <v>0</v>
      </c>
      <c r="AO146" s="51">
        <f t="shared" si="63"/>
        <v>0</v>
      </c>
      <c r="AP146" s="45">
        <f t="shared" si="64"/>
        <v>0</v>
      </c>
      <c r="AR146" s="130">
        <f>VLOOKUP(Y146,WorldBank!$AM$7:$AZ$221,14,FALSE)/( 1000* 3.667 )</f>
        <v>1469.4495879813837</v>
      </c>
      <c r="AT146" s="130" t="e">
        <f t="shared" si="65"/>
        <v>#N/A</v>
      </c>
      <c r="AV146" s="115" t="str">
        <f t="shared" si="66"/>
        <v>Moldova</v>
      </c>
      <c r="AW146" s="22" t="str">
        <f t="shared" si="67"/>
        <v>National Total (w. Bunkers)  - DeCarb Forecast</v>
      </c>
      <c r="AX146" s="28" t="str">
        <f t="shared" si="68"/>
        <v/>
      </c>
      <c r="AY146" s="28">
        <f t="shared" si="69"/>
        <v>1469.4495879813837</v>
      </c>
      <c r="AZ146" s="23" t="str">
        <f t="shared" si="70"/>
        <v/>
      </c>
      <c r="BA146" s="125">
        <f t="shared" si="71"/>
        <v>1469.4495879813837</v>
      </c>
      <c r="BC146" s="114">
        <f t="shared" si="72"/>
        <v>1.6241294078088618E-4</v>
      </c>
      <c r="BD146" s="115" t="str">
        <f t="shared" si="56"/>
        <v>Moldova</v>
      </c>
      <c r="BE146" s="54">
        <f t="shared" si="57"/>
        <v>1536.4161520118766</v>
      </c>
    </row>
    <row r="147" spans="17:57" x14ac:dyDescent="0.25">
      <c r="Q147" t="s">
        <v>432</v>
      </c>
      <c r="R147" s="22">
        <v>2</v>
      </c>
      <c r="S147" s="28">
        <v>0</v>
      </c>
      <c r="T147" s="45">
        <f t="shared" si="58"/>
        <v>2</v>
      </c>
      <c r="U147" s="22">
        <v>2</v>
      </c>
      <c r="V147" s="28">
        <v>0</v>
      </c>
      <c r="W147" s="45">
        <f t="shared" si="52"/>
        <v>2</v>
      </c>
      <c r="Y147" s="22" t="s">
        <v>130</v>
      </c>
      <c r="Z147" s="28"/>
      <c r="AA147" s="28"/>
      <c r="AB147" s="50">
        <f>VLOOKUP(Y147,WorldBank!$AM$6:$AQ$221,4,FALSE)</f>
        <v>0</v>
      </c>
      <c r="AC147" s="51">
        <f>VLOOKUP(Y147,WorldBank!$AM$6:$AQ$221,5,FALSE)</f>
        <v>0</v>
      </c>
      <c r="AD147" s="28" t="e">
        <f t="shared" si="53"/>
        <v>#N/A</v>
      </c>
      <c r="AE147" s="28" t="e">
        <f t="shared" si="54"/>
        <v>#N/A</v>
      </c>
      <c r="AF147" s="97" t="e">
        <f t="shared" si="59"/>
        <v>#N/A</v>
      </c>
      <c r="AG147" s="98" t="e">
        <f t="shared" si="59"/>
        <v>#N/A</v>
      </c>
      <c r="AH147" s="90" t="e">
        <f t="shared" si="60"/>
        <v>#N/A</v>
      </c>
      <c r="AI147" s="100" t="e">
        <f t="shared" si="61"/>
        <v>#N/A</v>
      </c>
      <c r="AJ147" s="37">
        <f>VLOOKUP(Y147,WorldBank!$AM$6:$AR$221,6,FALSE)</f>
        <v>0</v>
      </c>
      <c r="AK147" s="102" t="str">
        <f t="shared" si="62"/>
        <v/>
      </c>
      <c r="AM147" s="22" t="e">
        <f>VLOOKUP(Y147,CDIACvsWB!$E$4:$F$140,2,FALSE)</f>
        <v>#N/A</v>
      </c>
      <c r="AN147" s="28">
        <f t="shared" si="55"/>
        <v>0</v>
      </c>
      <c r="AO147" s="51">
        <f t="shared" si="63"/>
        <v>0</v>
      </c>
      <c r="AP147" s="45">
        <f t="shared" si="64"/>
        <v>0</v>
      </c>
      <c r="AR147" s="130" t="e">
        <f>VLOOKUP(Y147,WorldBank!$AM$7:$AZ$221,14,FALSE)/( 1000* 3.667 )</f>
        <v>#DIV/0!</v>
      </c>
      <c r="AT147" s="130" t="e">
        <f t="shared" si="65"/>
        <v>#N/A</v>
      </c>
      <c r="AV147" s="115" t="str">
        <f t="shared" si="66"/>
        <v>Monaco</v>
      </c>
      <c r="AW147" s="22" t="str">
        <f t="shared" si="67"/>
        <v>National Total (w. Bunkers)  - DeCarb Forecast</v>
      </c>
      <c r="AX147" s="28" t="str">
        <f t="shared" si="68"/>
        <v/>
      </c>
      <c r="AY147" s="28" t="str">
        <f t="shared" si="69"/>
        <v/>
      </c>
      <c r="AZ147" s="23" t="str">
        <f t="shared" si="70"/>
        <v/>
      </c>
      <c r="BA147" s="125">
        <f t="shared" si="71"/>
        <v>0</v>
      </c>
      <c r="BC147" s="114">
        <f t="shared" si="72"/>
        <v>0</v>
      </c>
      <c r="BD147" s="115" t="str">
        <f t="shared" si="56"/>
        <v>Monaco</v>
      </c>
      <c r="BE147" s="54">
        <f t="shared" si="57"/>
        <v>0</v>
      </c>
    </row>
    <row r="148" spans="17:57" x14ac:dyDescent="0.25">
      <c r="Q148" t="s">
        <v>433</v>
      </c>
      <c r="R148" s="22">
        <v>12838</v>
      </c>
      <c r="S148" s="28">
        <v>721</v>
      </c>
      <c r="T148" s="45">
        <f t="shared" si="58"/>
        <v>13559</v>
      </c>
      <c r="U148" s="22">
        <v>15595</v>
      </c>
      <c r="V148" s="28">
        <v>693</v>
      </c>
      <c r="W148" s="45">
        <f t="shared" si="52"/>
        <v>16288</v>
      </c>
      <c r="Y148" s="22" t="s">
        <v>131</v>
      </c>
      <c r="Z148" s="28" t="s">
        <v>416</v>
      </c>
      <c r="AA148" s="28"/>
      <c r="AB148" s="50">
        <f>VLOOKUP(Y148,WorldBank!$AM$6:$AQ$221,4,FALSE)</f>
        <v>16003943547</v>
      </c>
      <c r="AC148" s="51">
        <f>VLOOKUP(Y148,WorldBank!$AM$6:$AQ$221,5,FALSE)</f>
        <v>17228599038</v>
      </c>
      <c r="AD148" s="28">
        <f t="shared" si="53"/>
        <v>3014</v>
      </c>
      <c r="AE148" s="28">
        <f t="shared" si="54"/>
        <v>3139</v>
      </c>
      <c r="AF148" s="97">
        <f t="shared" si="59"/>
        <v>1.8832858233650704E-7</v>
      </c>
      <c r="AG148" s="98">
        <f t="shared" si="59"/>
        <v>1.8219705462275324E-7</v>
      </c>
      <c r="AH148" s="90">
        <f t="shared" si="60"/>
        <v>0.96744239436370882</v>
      </c>
      <c r="AI148" s="100">
        <f t="shared" si="61"/>
        <v>1.7626515477025185E-7</v>
      </c>
      <c r="AJ148" s="37">
        <f>VLOOKUP(Y148,WorldBank!$AM$6:$AR$221,6,FALSE)</f>
        <v>20642796455</v>
      </c>
      <c r="AK148" s="102">
        <f t="shared" si="62"/>
        <v>3638.6057120313812</v>
      </c>
      <c r="AM148" s="22" t="e">
        <f>VLOOKUP(Y148,CDIACvsWB!$E$4:$F$140,2,FALSE)</f>
        <v>#N/A</v>
      </c>
      <c r="AN148" s="28">
        <f t="shared" si="55"/>
        <v>0</v>
      </c>
      <c r="AO148" s="51">
        <f t="shared" si="63"/>
        <v>0</v>
      </c>
      <c r="AP148" s="45">
        <f t="shared" si="64"/>
        <v>0</v>
      </c>
      <c r="AR148" s="130">
        <f>VLOOKUP(Y148,WorldBank!$AM$7:$AZ$221,14,FALSE)/( 1000* 3.667 )</f>
        <v>3596.188368473493</v>
      </c>
      <c r="AT148" s="130">
        <f t="shared" si="65"/>
        <v>3139</v>
      </c>
      <c r="AV148" s="115" t="str">
        <f t="shared" si="66"/>
        <v>Mongolia</v>
      </c>
      <c r="AW148" s="22" t="str">
        <f t="shared" si="67"/>
        <v>National Total (w. Bunkers)  - DeCarb Forecast</v>
      </c>
      <c r="AX148" s="28">
        <f t="shared" si="68"/>
        <v>3638.6057120313812</v>
      </c>
      <c r="AY148" s="28" t="str">
        <f t="shared" si="69"/>
        <v/>
      </c>
      <c r="AZ148" s="23" t="str">
        <f t="shared" si="70"/>
        <v/>
      </c>
      <c r="BA148" s="125">
        <f t="shared" si="71"/>
        <v>3638.6057120313812</v>
      </c>
      <c r="BC148" s="114">
        <f t="shared" si="72"/>
        <v>4.0216191073622163E-4</v>
      </c>
      <c r="BD148" s="115" t="str">
        <f t="shared" si="56"/>
        <v>Mongolia</v>
      </c>
      <c r="BE148" s="54">
        <f t="shared" si="57"/>
        <v>3804.4262508163797</v>
      </c>
    </row>
    <row r="149" spans="17:57" x14ac:dyDescent="0.25">
      <c r="Q149" t="s">
        <v>434</v>
      </c>
      <c r="R149" s="22">
        <v>570</v>
      </c>
      <c r="S149" s="28">
        <v>0</v>
      </c>
      <c r="T149" s="45">
        <f t="shared" si="58"/>
        <v>570</v>
      </c>
      <c r="U149" s="22">
        <v>645</v>
      </c>
      <c r="V149" s="28">
        <v>0</v>
      </c>
      <c r="W149" s="45">
        <f t="shared" si="52"/>
        <v>645</v>
      </c>
      <c r="Y149" s="22" t="s">
        <v>132</v>
      </c>
      <c r="Z149" s="28" t="s">
        <v>417</v>
      </c>
      <c r="AA149" s="28"/>
      <c r="AB149" s="50">
        <f>VLOOKUP(Y149,WorldBank!$AM$6:$AQ$221,4,FALSE)</f>
        <v>8150170464</v>
      </c>
      <c r="AC149" s="51">
        <f>VLOOKUP(Y149,WorldBank!$AM$6:$AQ$221,5,FALSE)</f>
        <v>8263779506</v>
      </c>
      <c r="AD149" s="28">
        <f t="shared" si="53"/>
        <v>499</v>
      </c>
      <c r="AE149" s="28">
        <f t="shared" si="54"/>
        <v>706</v>
      </c>
      <c r="AF149" s="97">
        <f t="shared" si="59"/>
        <v>6.1225713278529036E-8</v>
      </c>
      <c r="AG149" s="98">
        <f t="shared" si="59"/>
        <v>8.5433063586389446E-8</v>
      </c>
      <c r="AH149" s="90">
        <f t="shared" si="60"/>
        <v>1.3953788206228963</v>
      </c>
      <c r="AI149" s="100">
        <f t="shared" si="61"/>
        <v>1.1921148750937701E-7</v>
      </c>
      <c r="AJ149" s="37">
        <f>VLOOKUP(Y149,WorldBank!$AM$6:$AR$221,6,FALSE)</f>
        <v>8769699720</v>
      </c>
      <c r="AK149" s="102">
        <f t="shared" si="62"/>
        <v>1045.4489486317671</v>
      </c>
      <c r="AM149" s="22" t="e">
        <f>VLOOKUP(Y149,CDIACvsWB!$E$4:$F$140,2,FALSE)</f>
        <v>#N/A</v>
      </c>
      <c r="AN149" s="28">
        <f t="shared" si="55"/>
        <v>0</v>
      </c>
      <c r="AO149" s="51">
        <f t="shared" si="63"/>
        <v>0</v>
      </c>
      <c r="AP149" s="45">
        <f t="shared" si="64"/>
        <v>0</v>
      </c>
      <c r="AR149" s="130">
        <f>VLOOKUP(Y149,WorldBank!$AM$7:$AZ$221,14,FALSE)/( 1000* 3.667 )</f>
        <v>1077.7039699202771</v>
      </c>
      <c r="AT149" s="130">
        <f t="shared" si="65"/>
        <v>706</v>
      </c>
      <c r="AV149" s="115" t="str">
        <f t="shared" si="66"/>
        <v>Montenegro</v>
      </c>
      <c r="AW149" s="22" t="str">
        <f t="shared" si="67"/>
        <v>National Total (w. Bunkers)  - DeCarb Forecast</v>
      </c>
      <c r="AX149" s="28">
        <f t="shared" si="68"/>
        <v>1045.4489486317671</v>
      </c>
      <c r="AY149" s="28" t="str">
        <f t="shared" si="69"/>
        <v/>
      </c>
      <c r="AZ149" s="23" t="str">
        <f t="shared" si="70"/>
        <v/>
      </c>
      <c r="BA149" s="125">
        <f t="shared" si="71"/>
        <v>1045.4489486317671</v>
      </c>
      <c r="BC149" s="114">
        <f t="shared" si="72"/>
        <v>1.1554968579549665E-4</v>
      </c>
      <c r="BD149" s="115" t="str">
        <f t="shared" si="56"/>
        <v>Montenegro</v>
      </c>
      <c r="BE149" s="54">
        <f t="shared" si="57"/>
        <v>1093.0927225534947</v>
      </c>
    </row>
    <row r="150" spans="17:57" x14ac:dyDescent="0.25">
      <c r="Q150" t="s">
        <v>435</v>
      </c>
      <c r="R150" s="22">
        <v>10980</v>
      </c>
      <c r="S150" s="28">
        <v>369</v>
      </c>
      <c r="T150" s="45">
        <f t="shared" si="58"/>
        <v>11349</v>
      </c>
      <c r="U150" s="22">
        <v>15599</v>
      </c>
      <c r="V150" s="28">
        <v>496</v>
      </c>
      <c r="W150" s="45">
        <f t="shared" si="52"/>
        <v>16095</v>
      </c>
      <c r="Y150" s="22"/>
      <c r="Z150" s="28" t="s">
        <v>418</v>
      </c>
      <c r="AA150" s="28"/>
      <c r="AB150" s="50" t="e">
        <f>VLOOKUP(Y150,WorldBank!$AM$6:$AQ$221,4,FALSE)</f>
        <v>#N/A</v>
      </c>
      <c r="AC150" s="51" t="e">
        <f>VLOOKUP(Y150,WorldBank!$AM$6:$AQ$221,5,FALSE)</f>
        <v>#N/A</v>
      </c>
      <c r="AD150" s="28">
        <f t="shared" si="53"/>
        <v>22</v>
      </c>
      <c r="AE150" s="28">
        <f t="shared" si="54"/>
        <v>22</v>
      </c>
      <c r="AF150" s="97" t="e">
        <f t="shared" si="59"/>
        <v>#N/A</v>
      </c>
      <c r="AG150" s="98" t="e">
        <f t="shared" si="59"/>
        <v>#N/A</v>
      </c>
      <c r="AH150" s="90" t="e">
        <f t="shared" si="60"/>
        <v>#N/A</v>
      </c>
      <c r="AI150" s="100" t="e">
        <f t="shared" si="61"/>
        <v>#N/A</v>
      </c>
      <c r="AJ150" s="37" t="e">
        <f>VLOOKUP(Y150,WorldBank!$AM$6:$AR$221,6,FALSE)</f>
        <v>#N/A</v>
      </c>
      <c r="AK150" s="102" t="str">
        <f t="shared" si="62"/>
        <v/>
      </c>
      <c r="AM150" s="22" t="e">
        <f>VLOOKUP(Y150,CDIACvsWB!$E$4:$F$140,2,FALSE)</f>
        <v>#N/A</v>
      </c>
      <c r="AN150" s="28">
        <f t="shared" si="55"/>
        <v>0</v>
      </c>
      <c r="AO150" s="51">
        <f t="shared" si="63"/>
        <v>0</v>
      </c>
      <c r="AP150" s="45">
        <f t="shared" si="64"/>
        <v>0</v>
      </c>
      <c r="AR150" s="130" t="e">
        <f>VLOOKUP(Y150,WorldBank!$AM$7:$AZ$221,14,FALSE)/( 1000* 3.667 )</f>
        <v>#N/A</v>
      </c>
      <c r="AT150" s="130">
        <f t="shared" si="65"/>
        <v>22</v>
      </c>
      <c r="AV150" s="115">
        <f t="shared" si="66"/>
        <v>0</v>
      </c>
      <c r="AW150" s="22" t="str">
        <f t="shared" si="67"/>
        <v>National Total (w. Bunkers)  - DeCarb Forecast</v>
      </c>
      <c r="AX150" s="28" t="str">
        <f t="shared" si="68"/>
        <v/>
      </c>
      <c r="AY150" s="28" t="str">
        <f t="shared" si="69"/>
        <v/>
      </c>
      <c r="AZ150" s="23" t="str">
        <f t="shared" si="70"/>
        <v/>
      </c>
      <c r="BA150" s="125">
        <f t="shared" si="71"/>
        <v>0</v>
      </c>
      <c r="BC150" s="114">
        <f t="shared" si="72"/>
        <v>0</v>
      </c>
      <c r="BD150" s="115">
        <f t="shared" si="56"/>
        <v>0</v>
      </c>
      <c r="BE150" s="54">
        <f t="shared" si="57"/>
        <v>0</v>
      </c>
    </row>
    <row r="151" spans="17:57" x14ac:dyDescent="0.25">
      <c r="Q151" t="s">
        <v>436</v>
      </c>
      <c r="R151" s="22">
        <v>43057</v>
      </c>
      <c r="S151" s="28">
        <v>351</v>
      </c>
      <c r="T151" s="45">
        <f t="shared" si="58"/>
        <v>43408</v>
      </c>
      <c r="U151" s="22">
        <v>44013</v>
      </c>
      <c r="V151" s="28">
        <v>286</v>
      </c>
      <c r="W151" s="45">
        <f t="shared" si="52"/>
        <v>44299</v>
      </c>
      <c r="Y151" s="22" t="s">
        <v>133</v>
      </c>
      <c r="Z151" s="28" t="s">
        <v>419</v>
      </c>
      <c r="AA151" s="28"/>
      <c r="AB151" s="50">
        <f>VLOOKUP(Y151,WorldBank!$AM$6:$AQ$221,4,FALSE)</f>
        <v>191350018552</v>
      </c>
      <c r="AC151" s="51">
        <f>VLOOKUP(Y151,WorldBank!$AM$6:$AQ$221,5,FALSE)</f>
        <v>200644204760</v>
      </c>
      <c r="AD151" s="28">
        <f t="shared" si="53"/>
        <v>13938</v>
      </c>
      <c r="AE151" s="28">
        <f t="shared" si="54"/>
        <v>14291</v>
      </c>
      <c r="AF151" s="97">
        <f t="shared" si="59"/>
        <v>7.2840337855584275E-8</v>
      </c>
      <c r="AG151" s="98">
        <f t="shared" si="59"/>
        <v>7.1225580709366314E-8</v>
      </c>
      <c r="AH151" s="90">
        <f t="shared" si="60"/>
        <v>0.97783155331569938</v>
      </c>
      <c r="AI151" s="100">
        <f t="shared" si="61"/>
        <v>6.9646620220852379E-8</v>
      </c>
      <c r="AJ151" s="37">
        <f>VLOOKUP(Y151,WorldBank!$AM$6:$AR$221,6,FALSE)</f>
        <v>214734021952</v>
      </c>
      <c r="AK151" s="102">
        <f t="shared" si="62"/>
        <v>14955.498875387122</v>
      </c>
      <c r="AM151" s="22" t="e">
        <f>VLOOKUP(Y151,CDIACvsWB!$E$4:$F$140,2,FALSE)</f>
        <v>#N/A</v>
      </c>
      <c r="AN151" s="28">
        <f t="shared" si="55"/>
        <v>0</v>
      </c>
      <c r="AO151" s="51">
        <f t="shared" si="63"/>
        <v>0</v>
      </c>
      <c r="AP151" s="45">
        <f t="shared" si="64"/>
        <v>0</v>
      </c>
      <c r="AR151" s="130">
        <f>VLOOKUP(Y151,WorldBank!$AM$7:$AZ$221,14,FALSE)/( 1000* 3.667 )</f>
        <v>14256.20387366081</v>
      </c>
      <c r="AT151" s="130">
        <f t="shared" si="65"/>
        <v>14291</v>
      </c>
      <c r="AV151" s="115" t="str">
        <f t="shared" si="66"/>
        <v>Morocco</v>
      </c>
      <c r="AW151" s="22" t="str">
        <f t="shared" si="67"/>
        <v>National Total (w. Bunkers)  - DeCarb Forecast</v>
      </c>
      <c r="AX151" s="28">
        <f t="shared" si="68"/>
        <v>14955.498875387122</v>
      </c>
      <c r="AY151" s="28" t="str">
        <f t="shared" si="69"/>
        <v/>
      </c>
      <c r="AZ151" s="23" t="str">
        <f t="shared" si="70"/>
        <v/>
      </c>
      <c r="BA151" s="125">
        <f t="shared" si="71"/>
        <v>14955.498875387122</v>
      </c>
      <c r="BC151" s="114">
        <f t="shared" si="72"/>
        <v>1.6529771235865157E-3</v>
      </c>
      <c r="BD151" s="115" t="str">
        <f t="shared" si="56"/>
        <v>Morocco</v>
      </c>
      <c r="BE151" s="54">
        <f t="shared" si="57"/>
        <v>15637.059087617597</v>
      </c>
    </row>
    <row r="152" spans="17:57" x14ac:dyDescent="0.25">
      <c r="Q152" t="s">
        <v>437</v>
      </c>
      <c r="R152" s="22">
        <v>57</v>
      </c>
      <c r="S152" s="28">
        <v>14</v>
      </c>
      <c r="T152" s="45">
        <f t="shared" si="58"/>
        <v>71</v>
      </c>
      <c r="U152" s="22">
        <v>59</v>
      </c>
      <c r="V152" s="28">
        <v>14</v>
      </c>
      <c r="W152" s="45">
        <f t="shared" si="52"/>
        <v>73</v>
      </c>
      <c r="Y152" s="22" t="s">
        <v>134</v>
      </c>
      <c r="Z152" s="28" t="s">
        <v>420</v>
      </c>
      <c r="AA152" s="28"/>
      <c r="AB152" s="50">
        <f>VLOOKUP(Y152,WorldBank!$AM$6:$AQ$221,4,FALSE)</f>
        <v>19179401525</v>
      </c>
      <c r="AC152" s="51">
        <f>VLOOKUP(Y152,WorldBank!$AM$6:$AQ$221,5,FALSE)</f>
        <v>20803586020</v>
      </c>
      <c r="AD152" s="28">
        <f t="shared" si="53"/>
        <v>759</v>
      </c>
      <c r="AE152" s="28">
        <f t="shared" si="54"/>
        <v>841</v>
      </c>
      <c r="AF152" s="97">
        <f t="shared" si="59"/>
        <v>3.957370614566139E-8</v>
      </c>
      <c r="AG152" s="98">
        <f t="shared" si="59"/>
        <v>4.0425722718741163E-8</v>
      </c>
      <c r="AH152" s="90">
        <f t="shared" si="60"/>
        <v>1.0215298655613327</v>
      </c>
      <c r="AI152" s="100">
        <f t="shared" si="61"/>
        <v>4.1296083094095373E-8</v>
      </c>
      <c r="AJ152" s="37">
        <f>VLOOKUP(Y152,WorldBank!$AM$6:$AR$221,6,FALSE)</f>
        <v>22762345842</v>
      </c>
      <c r="AK152" s="102">
        <f t="shared" si="62"/>
        <v>939.99572530776834</v>
      </c>
      <c r="AM152" s="22" t="e">
        <f>VLOOKUP(Y152,CDIACvsWB!$E$4:$F$140,2,FALSE)</f>
        <v>#N/A</v>
      </c>
      <c r="AN152" s="28">
        <f t="shared" si="55"/>
        <v>0</v>
      </c>
      <c r="AO152" s="51">
        <f t="shared" si="63"/>
        <v>0</v>
      </c>
      <c r="AP152" s="45">
        <f t="shared" si="64"/>
        <v>0</v>
      </c>
      <c r="AR152" s="130">
        <f>VLOOKUP(Y152,WorldBank!$AM$7:$AZ$221,14,FALSE)/( 1000* 3.667 )</f>
        <v>676.409680411458</v>
      </c>
      <c r="AT152" s="130">
        <f t="shared" si="65"/>
        <v>841</v>
      </c>
      <c r="AV152" s="115" t="str">
        <f t="shared" si="66"/>
        <v>Mozambique</v>
      </c>
      <c r="AW152" s="22" t="str">
        <f t="shared" si="67"/>
        <v>National Total (w. Bunkers)  - DeCarb Forecast</v>
      </c>
      <c r="AX152" s="28">
        <f t="shared" si="68"/>
        <v>939.99572530776834</v>
      </c>
      <c r="AY152" s="28" t="str">
        <f t="shared" si="69"/>
        <v/>
      </c>
      <c r="AZ152" s="23" t="str">
        <f t="shared" si="70"/>
        <v/>
      </c>
      <c r="BA152" s="125">
        <f t="shared" si="71"/>
        <v>939.99572530776834</v>
      </c>
      <c r="BC152" s="114">
        <f t="shared" si="72"/>
        <v>1.0389432296103435E-4</v>
      </c>
      <c r="BD152" s="115" t="str">
        <f t="shared" si="56"/>
        <v>Mozambique</v>
      </c>
      <c r="BE152" s="54">
        <f t="shared" si="57"/>
        <v>982.8337269936145</v>
      </c>
    </row>
    <row r="153" spans="17:57" x14ac:dyDescent="0.25">
      <c r="Q153" t="s">
        <v>438</v>
      </c>
      <c r="R153" s="22">
        <v>2355</v>
      </c>
      <c r="S153" s="28">
        <v>2532</v>
      </c>
      <c r="T153" s="45">
        <f t="shared" si="58"/>
        <v>4887</v>
      </c>
      <c r="U153" s="22">
        <v>2627</v>
      </c>
      <c r="V153" s="28">
        <v>2681</v>
      </c>
      <c r="W153" s="45">
        <f t="shared" si="52"/>
        <v>5308</v>
      </c>
      <c r="Y153" s="22" t="s">
        <v>135</v>
      </c>
      <c r="Z153" s="28" t="s">
        <v>421</v>
      </c>
      <c r="AA153" s="28"/>
      <c r="AB153" s="50">
        <f>VLOOKUP(Y153,WorldBank!$AM$6:$AQ$221,4,FALSE)</f>
        <v>0</v>
      </c>
      <c r="AC153" s="51">
        <f>VLOOKUP(Y153,WorldBank!$AM$6:$AQ$221,5,FALSE)</f>
        <v>0</v>
      </c>
      <c r="AD153" s="28">
        <f t="shared" si="53"/>
        <v>2850</v>
      </c>
      <c r="AE153" s="28">
        <f t="shared" si="54"/>
        <v>2471</v>
      </c>
      <c r="AF153" s="97" t="e">
        <f t="shared" si="59"/>
        <v>#DIV/0!</v>
      </c>
      <c r="AG153" s="98" t="e">
        <f t="shared" si="59"/>
        <v>#DIV/0!</v>
      </c>
      <c r="AH153" s="90" t="e">
        <f t="shared" si="60"/>
        <v>#DIV/0!</v>
      </c>
      <c r="AI153" s="100" t="e">
        <f t="shared" si="61"/>
        <v>#DIV/0!</v>
      </c>
      <c r="AJ153" s="37">
        <f>VLOOKUP(Y153,WorldBank!$AM$6:$AR$221,6,FALSE)</f>
        <v>0</v>
      </c>
      <c r="AK153" s="102" t="str">
        <f t="shared" si="62"/>
        <v/>
      </c>
      <c r="AM153" s="22" t="e">
        <f>VLOOKUP(Y153,CDIACvsWB!$E$4:$F$140,2,FALSE)</f>
        <v>#N/A</v>
      </c>
      <c r="AN153" s="28">
        <f t="shared" si="55"/>
        <v>0</v>
      </c>
      <c r="AO153" s="51">
        <f t="shared" si="63"/>
        <v>0</v>
      </c>
      <c r="AP153" s="45">
        <f t="shared" si="64"/>
        <v>0</v>
      </c>
      <c r="AR153" s="130" t="e">
        <f>VLOOKUP(Y153,WorldBank!$AM$7:$AZ$221,14,FALSE)/( 1000* 3.667 )</f>
        <v>#DIV/0!</v>
      </c>
      <c r="AT153" s="130">
        <f t="shared" si="65"/>
        <v>2471</v>
      </c>
      <c r="AV153" s="115" t="str">
        <f t="shared" si="66"/>
        <v>Myanmar</v>
      </c>
      <c r="AW153" s="22" t="str">
        <f t="shared" si="67"/>
        <v>National Total (w. Bunkers)  - DeCarb Forecast</v>
      </c>
      <c r="AX153" s="28" t="str">
        <f t="shared" si="68"/>
        <v/>
      </c>
      <c r="AY153" s="28" t="str">
        <f t="shared" si="69"/>
        <v/>
      </c>
      <c r="AZ153" s="23" t="str">
        <f t="shared" si="70"/>
        <v/>
      </c>
      <c r="BA153" s="125">
        <f t="shared" si="71"/>
        <v>0</v>
      </c>
      <c r="BC153" s="114">
        <f t="shared" si="72"/>
        <v>0</v>
      </c>
      <c r="BD153" s="115" t="str">
        <f t="shared" si="56"/>
        <v>Myanmar</v>
      </c>
      <c r="BE153" s="54">
        <f t="shared" si="57"/>
        <v>0</v>
      </c>
    </row>
    <row r="154" spans="17:57" x14ac:dyDescent="0.25">
      <c r="Q154" t="s">
        <v>439</v>
      </c>
      <c r="R154" s="22">
        <v>909</v>
      </c>
      <c r="S154" s="28">
        <v>62</v>
      </c>
      <c r="T154" s="45">
        <f t="shared" si="58"/>
        <v>971</v>
      </c>
      <c r="U154" s="22">
        <v>855</v>
      </c>
      <c r="V154" s="28">
        <v>64</v>
      </c>
      <c r="W154" s="45">
        <f t="shared" si="52"/>
        <v>919</v>
      </c>
      <c r="Y154" s="22" t="s">
        <v>136</v>
      </c>
      <c r="Z154" s="28" t="s">
        <v>422</v>
      </c>
      <c r="AA154" s="28"/>
      <c r="AB154" s="50">
        <f>VLOOKUP(Y154,WorldBank!$AM$6:$AQ$221,4,FALSE)</f>
        <v>16624970488</v>
      </c>
      <c r="AC154" s="51">
        <f>VLOOKUP(Y154,WorldBank!$AM$6:$AQ$221,5,FALSE)</f>
        <v>17937256344</v>
      </c>
      <c r="AD154" s="28">
        <f t="shared" si="53"/>
        <v>898</v>
      </c>
      <c r="AE154" s="28">
        <f t="shared" si="54"/>
        <v>898</v>
      </c>
      <c r="AF154" s="97">
        <f t="shared" si="59"/>
        <v>5.4015133479375594E-8</v>
      </c>
      <c r="AG154" s="98">
        <f t="shared" si="59"/>
        <v>5.006339781169378E-8</v>
      </c>
      <c r="AH154" s="90">
        <f t="shared" si="60"/>
        <v>0.92684021286014795</v>
      </c>
      <c r="AI154" s="100">
        <f t="shared" si="61"/>
        <v>4.6400770284292526E-8</v>
      </c>
      <c r="AJ154" s="37">
        <f>VLOOKUP(Y154,WorldBank!$AM$6:$AR$221,6,FALSE)</f>
        <v>19388634174</v>
      </c>
      <c r="AK154" s="102">
        <f t="shared" si="62"/>
        <v>899.64756043395778</v>
      </c>
      <c r="AM154" s="22" t="e">
        <f>VLOOKUP(Y154,CDIACvsWB!$E$4:$F$140,2,FALSE)</f>
        <v>#N/A</v>
      </c>
      <c r="AN154" s="28">
        <f t="shared" si="55"/>
        <v>0</v>
      </c>
      <c r="AO154" s="51">
        <f t="shared" si="63"/>
        <v>0</v>
      </c>
      <c r="AP154" s="45">
        <f t="shared" si="64"/>
        <v>0</v>
      </c>
      <c r="AR154" s="130">
        <f>VLOOKUP(Y154,WorldBank!$AM$7:$AZ$221,14,FALSE)/( 1000* 3.667 )</f>
        <v>907.7257226289222</v>
      </c>
      <c r="AT154" s="130">
        <f t="shared" si="65"/>
        <v>898</v>
      </c>
      <c r="AV154" s="115" t="str">
        <f t="shared" si="66"/>
        <v>Namibia</v>
      </c>
      <c r="AW154" s="22" t="str">
        <f t="shared" si="67"/>
        <v>National Total (w. Bunkers)  - DeCarb Forecast</v>
      </c>
      <c r="AX154" s="28">
        <f t="shared" si="68"/>
        <v>899.64756043395778</v>
      </c>
      <c r="AY154" s="28" t="str">
        <f t="shared" si="69"/>
        <v/>
      </c>
      <c r="AZ154" s="23" t="str">
        <f t="shared" si="70"/>
        <v/>
      </c>
      <c r="BA154" s="125">
        <f t="shared" si="71"/>
        <v>899.64756043395778</v>
      </c>
      <c r="BC154" s="114">
        <f t="shared" si="72"/>
        <v>9.9434786433980204E-5</v>
      </c>
      <c r="BD154" s="115" t="str">
        <f t="shared" si="56"/>
        <v>Namibia</v>
      </c>
      <c r="BE154" s="54">
        <f t="shared" si="57"/>
        <v>940.64679338038309</v>
      </c>
    </row>
    <row r="155" spans="17:57" x14ac:dyDescent="0.25">
      <c r="Q155" t="s">
        <v>440</v>
      </c>
      <c r="R155" s="22">
        <v>1232</v>
      </c>
      <c r="S155" s="28">
        <v>18</v>
      </c>
      <c r="T155" s="45">
        <f t="shared" si="58"/>
        <v>1250</v>
      </c>
      <c r="U155" s="22">
        <v>1384</v>
      </c>
      <c r="V155" s="28">
        <v>22</v>
      </c>
      <c r="W155" s="45">
        <f t="shared" si="52"/>
        <v>1406</v>
      </c>
      <c r="Y155" s="22"/>
      <c r="Z155" s="28" t="s">
        <v>423</v>
      </c>
      <c r="AA155" s="28"/>
      <c r="AB155" s="50" t="e">
        <f>VLOOKUP(Y155,WorldBank!$AM$6:$AQ$221,4,FALSE)</f>
        <v>#N/A</v>
      </c>
      <c r="AC155" s="51" t="e">
        <f>VLOOKUP(Y155,WorldBank!$AM$6:$AQ$221,5,FALSE)</f>
        <v>#N/A</v>
      </c>
      <c r="AD155" s="28">
        <f t="shared" si="53"/>
        <v>26</v>
      </c>
      <c r="AE155" s="28">
        <f t="shared" si="54"/>
        <v>26</v>
      </c>
      <c r="AF155" s="97" t="e">
        <f t="shared" si="59"/>
        <v>#N/A</v>
      </c>
      <c r="AG155" s="98" t="e">
        <f t="shared" si="59"/>
        <v>#N/A</v>
      </c>
      <c r="AH155" s="90" t="e">
        <f t="shared" si="60"/>
        <v>#N/A</v>
      </c>
      <c r="AI155" s="100" t="e">
        <f t="shared" si="61"/>
        <v>#N/A</v>
      </c>
      <c r="AJ155" s="37" t="e">
        <f>VLOOKUP(Y155,WorldBank!$AM$6:$AR$221,6,FALSE)</f>
        <v>#N/A</v>
      </c>
      <c r="AK155" s="102" t="str">
        <f t="shared" si="62"/>
        <v/>
      </c>
      <c r="AM155" s="22" t="e">
        <f>VLOOKUP(Y155,CDIACvsWB!$E$4:$F$140,2,FALSE)</f>
        <v>#N/A</v>
      </c>
      <c r="AN155" s="28">
        <f t="shared" si="55"/>
        <v>0</v>
      </c>
      <c r="AO155" s="51">
        <f t="shared" si="63"/>
        <v>0</v>
      </c>
      <c r="AP155" s="45">
        <f t="shared" si="64"/>
        <v>0</v>
      </c>
      <c r="AR155" s="130" t="e">
        <f>VLOOKUP(Y155,WorldBank!$AM$7:$AZ$221,14,FALSE)/( 1000* 3.667 )</f>
        <v>#N/A</v>
      </c>
      <c r="AT155" s="130">
        <f t="shared" si="65"/>
        <v>26</v>
      </c>
      <c r="AV155" s="115">
        <f t="shared" si="66"/>
        <v>0</v>
      </c>
      <c r="AW155" s="22" t="str">
        <f t="shared" si="67"/>
        <v>National Total (w. Bunkers)  - DeCarb Forecast</v>
      </c>
      <c r="AX155" s="28" t="str">
        <f t="shared" si="68"/>
        <v/>
      </c>
      <c r="AY155" s="28" t="str">
        <f t="shared" si="69"/>
        <v/>
      </c>
      <c r="AZ155" s="23" t="str">
        <f t="shared" si="70"/>
        <v/>
      </c>
      <c r="BA155" s="125">
        <f t="shared" si="71"/>
        <v>0</v>
      </c>
      <c r="BC155" s="114">
        <f t="shared" si="72"/>
        <v>0</v>
      </c>
      <c r="BD155" s="115">
        <f t="shared" si="56"/>
        <v>0</v>
      </c>
      <c r="BE155" s="54">
        <f t="shared" si="57"/>
        <v>0</v>
      </c>
    </row>
    <row r="156" spans="17:57" x14ac:dyDescent="0.25">
      <c r="Q156" t="s">
        <v>441</v>
      </c>
      <c r="R156" s="22">
        <v>12914</v>
      </c>
      <c r="S156" s="28">
        <v>622</v>
      </c>
      <c r="T156" s="45">
        <f t="shared" si="58"/>
        <v>13536</v>
      </c>
      <c r="U156" s="22">
        <v>15702</v>
      </c>
      <c r="V156" s="28">
        <v>732</v>
      </c>
      <c r="W156" s="45">
        <f t="shared" si="52"/>
        <v>16434</v>
      </c>
      <c r="Y156" s="22" t="s">
        <v>137</v>
      </c>
      <c r="Z156" s="28" t="s">
        <v>424</v>
      </c>
      <c r="AA156" s="28"/>
      <c r="AB156" s="50">
        <f>VLOOKUP(Y156,WorldBank!$AM$6:$AQ$221,4,FALSE)</f>
        <v>49612498467</v>
      </c>
      <c r="AC156" s="51">
        <f>VLOOKUP(Y156,WorldBank!$AM$6:$AQ$221,5,FALSE)</f>
        <v>52645037376</v>
      </c>
      <c r="AD156" s="28">
        <f t="shared" si="53"/>
        <v>1011</v>
      </c>
      <c r="AE156" s="28">
        <f t="shared" si="54"/>
        <v>1092</v>
      </c>
      <c r="AF156" s="97">
        <f t="shared" si="59"/>
        <v>2.0377929579024764E-8</v>
      </c>
      <c r="AG156" s="98">
        <f t="shared" si="59"/>
        <v>2.0742695882249002E-8</v>
      </c>
      <c r="AH156" s="90">
        <f t="shared" si="60"/>
        <v>1.0179000669233687</v>
      </c>
      <c r="AI156" s="100">
        <f t="shared" si="61"/>
        <v>2.1113991526712341E-8</v>
      </c>
      <c r="AJ156" s="37">
        <f>VLOOKUP(Y156,WorldBank!$AM$6:$AR$221,6,FALSE)</f>
        <v>55507614148</v>
      </c>
      <c r="AK156" s="102">
        <f t="shared" si="62"/>
        <v>1171.98729478889</v>
      </c>
      <c r="AM156" s="22" t="e">
        <f>VLOOKUP(Y156,CDIACvsWB!$E$4:$F$140,2,FALSE)</f>
        <v>#N/A</v>
      </c>
      <c r="AN156" s="28">
        <f t="shared" si="55"/>
        <v>0</v>
      </c>
      <c r="AO156" s="51">
        <f t="shared" si="63"/>
        <v>0</v>
      </c>
      <c r="AP156" s="45">
        <f t="shared" si="64"/>
        <v>0</v>
      </c>
      <c r="AR156" s="130">
        <f>VLOOKUP(Y156,WorldBank!$AM$7:$AZ$221,14,FALSE)/( 1000* 3.667 )</f>
        <v>735.69154479856513</v>
      </c>
      <c r="AT156" s="130">
        <f t="shared" si="65"/>
        <v>1092</v>
      </c>
      <c r="AV156" s="115" t="str">
        <f t="shared" si="66"/>
        <v>Nepal</v>
      </c>
      <c r="AW156" s="22" t="str">
        <f t="shared" si="67"/>
        <v>National Total (w. Bunkers)  - DeCarb Forecast</v>
      </c>
      <c r="AX156" s="28">
        <f t="shared" si="68"/>
        <v>1171.98729478889</v>
      </c>
      <c r="AY156" s="28" t="str">
        <f t="shared" si="69"/>
        <v/>
      </c>
      <c r="AZ156" s="23" t="str">
        <f t="shared" si="70"/>
        <v/>
      </c>
      <c r="BA156" s="125">
        <f t="shared" si="71"/>
        <v>1171.98729478889</v>
      </c>
      <c r="BC156" s="114">
        <f t="shared" si="72"/>
        <v>1.2953551088879577E-4</v>
      </c>
      <c r="BD156" s="115" t="str">
        <f t="shared" si="56"/>
        <v>Nepal</v>
      </c>
      <c r="BE156" s="54">
        <f t="shared" si="57"/>
        <v>1225.3977437497283</v>
      </c>
    </row>
    <row r="157" spans="17:57" x14ac:dyDescent="0.25">
      <c r="Q157" t="s">
        <v>442</v>
      </c>
      <c r="R157" s="22">
        <v>20394</v>
      </c>
      <c r="S157" s="28">
        <v>1022</v>
      </c>
      <c r="T157" s="45">
        <f t="shared" si="58"/>
        <v>21416</v>
      </c>
      <c r="U157" s="22">
        <v>22250</v>
      </c>
      <c r="V157" s="28">
        <v>1020</v>
      </c>
      <c r="W157" s="45">
        <f t="shared" si="52"/>
        <v>23270</v>
      </c>
      <c r="Y157" s="22"/>
      <c r="Z157" s="28" t="s">
        <v>425</v>
      </c>
      <c r="AA157" s="28"/>
      <c r="AB157" s="50" t="e">
        <f>VLOOKUP(Y157,WorldBank!$AM$6:$AQ$221,4,FALSE)</f>
        <v>#N/A</v>
      </c>
      <c r="AC157" s="51" t="e">
        <f>VLOOKUP(Y157,WorldBank!$AM$6:$AQ$221,5,FALSE)</f>
        <v>#N/A</v>
      </c>
      <c r="AD157" s="28">
        <f t="shared" si="53"/>
        <v>3306</v>
      </c>
      <c r="AE157" s="28">
        <f t="shared" si="54"/>
        <v>2940</v>
      </c>
      <c r="AF157" s="97" t="e">
        <f t="shared" si="59"/>
        <v>#N/A</v>
      </c>
      <c r="AG157" s="98" t="e">
        <f t="shared" si="59"/>
        <v>#N/A</v>
      </c>
      <c r="AH157" s="90" t="e">
        <f t="shared" si="60"/>
        <v>#N/A</v>
      </c>
      <c r="AI157" s="100" t="e">
        <f t="shared" si="61"/>
        <v>#N/A</v>
      </c>
      <c r="AJ157" s="37" t="e">
        <f>VLOOKUP(Y157,WorldBank!$AM$6:$AR$221,6,FALSE)</f>
        <v>#N/A</v>
      </c>
      <c r="AK157" s="102" t="str">
        <f t="shared" si="62"/>
        <v/>
      </c>
      <c r="AM157" s="22" t="e">
        <f>VLOOKUP(Y157,CDIACvsWB!$E$4:$F$140,2,FALSE)</f>
        <v>#N/A</v>
      </c>
      <c r="AN157" s="28">
        <f t="shared" si="55"/>
        <v>0</v>
      </c>
      <c r="AO157" s="51">
        <f t="shared" si="63"/>
        <v>0</v>
      </c>
      <c r="AP157" s="45">
        <f t="shared" si="64"/>
        <v>0</v>
      </c>
      <c r="AR157" s="130" t="e">
        <f>VLOOKUP(Y157,WorldBank!$AM$7:$AZ$221,14,FALSE)/( 1000* 3.667 )</f>
        <v>#N/A</v>
      </c>
      <c r="AT157" s="130">
        <f t="shared" si="65"/>
        <v>2940</v>
      </c>
      <c r="AV157" s="115">
        <f t="shared" si="66"/>
        <v>0</v>
      </c>
      <c r="AW157" s="22" t="str">
        <f t="shared" si="67"/>
        <v>National Total (w. Bunkers)  - DeCarb Forecast</v>
      </c>
      <c r="AX157" s="28" t="str">
        <f t="shared" si="68"/>
        <v/>
      </c>
      <c r="AY157" s="28" t="str">
        <f t="shared" si="69"/>
        <v/>
      </c>
      <c r="AZ157" s="23" t="str">
        <f t="shared" si="70"/>
        <v/>
      </c>
      <c r="BA157" s="125">
        <f t="shared" si="71"/>
        <v>0</v>
      </c>
      <c r="BC157" s="114">
        <f t="shared" si="72"/>
        <v>0</v>
      </c>
      <c r="BD157" s="115">
        <f t="shared" si="56"/>
        <v>0</v>
      </c>
      <c r="BE157" s="54">
        <f t="shared" si="57"/>
        <v>0</v>
      </c>
    </row>
    <row r="158" spans="17:57" x14ac:dyDescent="0.25">
      <c r="Q158" t="s">
        <v>443</v>
      </c>
      <c r="R158" s="22">
        <v>3929</v>
      </c>
      <c r="S158" s="28">
        <v>36</v>
      </c>
      <c r="T158" s="45">
        <f t="shared" si="58"/>
        <v>3965</v>
      </c>
      <c r="U158" s="22">
        <v>4215</v>
      </c>
      <c r="V158" s="28">
        <v>38</v>
      </c>
      <c r="W158" s="45">
        <f t="shared" si="52"/>
        <v>4253</v>
      </c>
      <c r="Y158" s="22" t="s">
        <v>138</v>
      </c>
      <c r="Z158" s="28" t="s">
        <v>426</v>
      </c>
      <c r="AA158" s="28"/>
      <c r="AB158" s="50">
        <f>VLOOKUP(Y158,WorldBank!$AM$6:$AQ$221,4,FALSE)</f>
        <v>683862151560</v>
      </c>
      <c r="AC158" s="51">
        <f>VLOOKUP(Y158,WorldBank!$AM$6:$AQ$221,5,FALSE)</f>
        <v>690851467126</v>
      </c>
      <c r="AD158" s="28">
        <f t="shared" si="53"/>
        <v>61604</v>
      </c>
      <c r="AE158" s="28">
        <f t="shared" si="54"/>
        <v>64674</v>
      </c>
      <c r="AF158" s="97">
        <f t="shared" si="59"/>
        <v>9.0082482060852952E-8</v>
      </c>
      <c r="AG158" s="98">
        <f t="shared" si="59"/>
        <v>9.3614913013139079E-8</v>
      </c>
      <c r="AH158" s="90">
        <f t="shared" si="60"/>
        <v>1.0392132950988171</v>
      </c>
      <c r="AI158" s="100">
        <f t="shared" si="61"/>
        <v>9.7285862222773401E-8</v>
      </c>
      <c r="AJ158" s="37">
        <f>VLOOKUP(Y158,WorldBank!$AM$6:$AR$221,6,FALSE)</f>
        <v>720272756952</v>
      </c>
      <c r="AK158" s="102">
        <f t="shared" si="62"/>
        <v>70072.356195649423</v>
      </c>
      <c r="AM158" s="22" t="str">
        <f>VLOOKUP(Y158,CDIACvsWB!$E$4:$F$140,2,FALSE)</f>
        <v>Netherlands</v>
      </c>
      <c r="AN158" s="28">
        <f t="shared" si="55"/>
        <v>46504.495539630108</v>
      </c>
      <c r="AO158" s="51">
        <f t="shared" si="63"/>
        <v>15021</v>
      </c>
      <c r="AP158" s="45">
        <f t="shared" si="64"/>
        <v>61525.495539630108</v>
      </c>
      <c r="AR158" s="130">
        <f>VLOOKUP(Y158,WorldBank!$AM$7:$AZ$221,14,FALSE)/( 1000* 3.667 )</f>
        <v>55216.854779499299</v>
      </c>
      <c r="AT158" s="130">
        <f t="shared" si="65"/>
        <v>64674</v>
      </c>
      <c r="AV158" s="115" t="str">
        <f t="shared" si="66"/>
        <v>Netherlands</v>
      </c>
      <c r="AW158" s="22" t="str">
        <f t="shared" si="67"/>
        <v>2011  Raw + 2010 Bunkers</v>
      </c>
      <c r="AX158" s="28">
        <f t="shared" si="68"/>
        <v>61525.495539630108</v>
      </c>
      <c r="AY158" s="28" t="str">
        <f t="shared" si="69"/>
        <v/>
      </c>
      <c r="AZ158" s="23" t="str">
        <f t="shared" si="70"/>
        <v/>
      </c>
      <c r="BA158" s="125">
        <f t="shared" si="71"/>
        <v>61525.495539630108</v>
      </c>
      <c r="BC158" s="114">
        <f t="shared" si="72"/>
        <v>6.8001901836725106E-3</v>
      </c>
      <c r="BD158" s="115" t="str">
        <f t="shared" si="56"/>
        <v>Netherlands</v>
      </c>
      <c r="BE158" s="54">
        <f t="shared" si="57"/>
        <v>64329.369228296346</v>
      </c>
    </row>
    <row r="159" spans="17:57" x14ac:dyDescent="0.25">
      <c r="Q159" t="s">
        <v>444</v>
      </c>
      <c r="R159" s="22">
        <v>81480</v>
      </c>
      <c r="S159" s="28">
        <v>622</v>
      </c>
      <c r="T159" s="45">
        <f t="shared" si="58"/>
        <v>82102</v>
      </c>
      <c r="U159" s="22">
        <v>86516</v>
      </c>
      <c r="V159" s="28">
        <v>616</v>
      </c>
      <c r="W159" s="45">
        <f t="shared" si="52"/>
        <v>87132</v>
      </c>
      <c r="Y159" s="22" t="s">
        <v>139</v>
      </c>
      <c r="Z159" s="28" t="s">
        <v>427</v>
      </c>
      <c r="AA159" s="28"/>
      <c r="AB159" s="50">
        <f>VLOOKUP(Y159,WorldBank!$AM$6:$AQ$221,4,FALSE)</f>
        <v>0</v>
      </c>
      <c r="AC159" s="51">
        <f>VLOOKUP(Y159,WorldBank!$AM$6:$AQ$221,5,FALSE)</f>
        <v>0</v>
      </c>
      <c r="AD159" s="28">
        <f t="shared" si="53"/>
        <v>777</v>
      </c>
      <c r="AE159" s="28">
        <f t="shared" si="54"/>
        <v>1073</v>
      </c>
      <c r="AF159" s="97" t="e">
        <f t="shared" si="59"/>
        <v>#DIV/0!</v>
      </c>
      <c r="AG159" s="98" t="e">
        <f t="shared" si="59"/>
        <v>#DIV/0!</v>
      </c>
      <c r="AH159" s="90" t="e">
        <f t="shared" si="60"/>
        <v>#DIV/0!</v>
      </c>
      <c r="AI159" s="100" t="e">
        <f t="shared" si="61"/>
        <v>#DIV/0!</v>
      </c>
      <c r="AJ159" s="37">
        <f>VLOOKUP(Y159,WorldBank!$AM$6:$AR$221,6,FALSE)</f>
        <v>0</v>
      </c>
      <c r="AK159" s="102" t="str">
        <f t="shared" si="62"/>
        <v/>
      </c>
      <c r="AM159" s="22" t="e">
        <f>VLOOKUP(Y159,CDIACvsWB!$E$4:$F$140,2,FALSE)</f>
        <v>#N/A</v>
      </c>
      <c r="AN159" s="28">
        <f t="shared" si="55"/>
        <v>0</v>
      </c>
      <c r="AO159" s="51">
        <f t="shared" si="63"/>
        <v>0</v>
      </c>
      <c r="AP159" s="45">
        <f t="shared" si="64"/>
        <v>0</v>
      </c>
      <c r="AR159" s="130" t="e">
        <f>VLOOKUP(Y159,WorldBank!$AM$7:$AZ$221,14,FALSE)/( 1000* 3.667 )</f>
        <v>#DIV/0!</v>
      </c>
      <c r="AT159" s="130">
        <f t="shared" si="65"/>
        <v>1073</v>
      </c>
      <c r="AV159" s="115" t="str">
        <f t="shared" si="66"/>
        <v>New Caledonia</v>
      </c>
      <c r="AW159" s="22" t="str">
        <f t="shared" si="67"/>
        <v>National Total (w. Bunkers)  - DeCarb Forecast</v>
      </c>
      <c r="AX159" s="28" t="str">
        <f t="shared" si="68"/>
        <v/>
      </c>
      <c r="AY159" s="28" t="str">
        <f t="shared" si="69"/>
        <v/>
      </c>
      <c r="AZ159" s="23" t="str">
        <f t="shared" si="70"/>
        <v/>
      </c>
      <c r="BA159" s="125">
        <f t="shared" si="71"/>
        <v>0</v>
      </c>
      <c r="BC159" s="114">
        <f t="shared" si="72"/>
        <v>0</v>
      </c>
      <c r="BD159" s="115" t="str">
        <f t="shared" si="56"/>
        <v>New Caledonia</v>
      </c>
      <c r="BE159" s="54">
        <f t="shared" si="57"/>
        <v>0</v>
      </c>
    </row>
    <row r="160" spans="17:57" x14ac:dyDescent="0.25">
      <c r="Q160" t="s">
        <v>445</v>
      </c>
      <c r="R160" s="22">
        <v>15656</v>
      </c>
      <c r="S160" s="28">
        <v>1103</v>
      </c>
      <c r="T160" s="45">
        <f t="shared" si="58"/>
        <v>16759</v>
      </c>
      <c r="U160" s="22">
        <v>14279</v>
      </c>
      <c r="V160" s="28">
        <v>1147</v>
      </c>
      <c r="W160" s="45">
        <f t="shared" si="52"/>
        <v>15426</v>
      </c>
      <c r="Y160" s="22" t="s">
        <v>140</v>
      </c>
      <c r="Z160" s="28" t="s">
        <v>428</v>
      </c>
      <c r="AA160" s="28"/>
      <c r="AB160" s="50">
        <f>VLOOKUP(Y160,WorldBank!$AM$6:$AQ$221,4,FALSE)</f>
        <v>130492528800</v>
      </c>
      <c r="AC160" s="51">
        <f>VLOOKUP(Y160,WorldBank!$AM$6:$AQ$221,5,FALSE)</f>
        <v>132505948600</v>
      </c>
      <c r="AD160" s="28">
        <f t="shared" si="53"/>
        <v>9694</v>
      </c>
      <c r="AE160" s="28">
        <f t="shared" si="54"/>
        <v>9511</v>
      </c>
      <c r="AF160" s="97">
        <f t="shared" si="59"/>
        <v>7.4287777922194728E-8</v>
      </c>
      <c r="AG160" s="98">
        <f t="shared" si="59"/>
        <v>7.1777909599448734E-8</v>
      </c>
      <c r="AH160" s="90">
        <f t="shared" si="60"/>
        <v>0.9662142495987065</v>
      </c>
      <c r="AI160" s="100">
        <f t="shared" si="61"/>
        <v>6.9352839061395156E-8</v>
      </c>
      <c r="AJ160" s="37">
        <f>VLOOKUP(Y160,WorldBank!$AM$6:$AR$221,6,FALSE)</f>
        <v>139697702400</v>
      </c>
      <c r="AK160" s="102">
        <f t="shared" si="62"/>
        <v>9688.4322717938758</v>
      </c>
      <c r="AM160" s="22">
        <f>VLOOKUP(Y160,CDIACvsWB!$E$4:$F$140,2,FALSE)</f>
        <v>0</v>
      </c>
      <c r="AN160" s="28">
        <f t="shared" si="55"/>
        <v>0</v>
      </c>
      <c r="AO160" s="51">
        <f t="shared" si="63"/>
        <v>0</v>
      </c>
      <c r="AP160" s="45">
        <f t="shared" si="64"/>
        <v>0</v>
      </c>
      <c r="AR160" s="130">
        <f>VLOOKUP(Y160,WorldBank!$AM$7:$AZ$221,14,FALSE)/( 1000* 3.667 )</f>
        <v>8650.897302614705</v>
      </c>
      <c r="AT160" s="130">
        <f t="shared" si="65"/>
        <v>9511</v>
      </c>
      <c r="AV160" s="115" t="str">
        <f t="shared" si="66"/>
        <v>New Zealand</v>
      </c>
      <c r="AW160" s="22" t="str">
        <f t="shared" si="67"/>
        <v>National Total (w. Bunkers)  - DeCarb Forecast</v>
      </c>
      <c r="AX160" s="28">
        <f t="shared" si="68"/>
        <v>9688.4322717938758</v>
      </c>
      <c r="AY160" s="28" t="str">
        <f t="shared" si="69"/>
        <v/>
      </c>
      <c r="AZ160" s="23" t="str">
        <f t="shared" si="70"/>
        <v/>
      </c>
      <c r="BA160" s="125">
        <f t="shared" si="71"/>
        <v>9688.4322717938758</v>
      </c>
      <c r="BC160" s="114">
        <f t="shared" si="72"/>
        <v>1.0708273286054507E-3</v>
      </c>
      <c r="BD160" s="115" t="str">
        <f t="shared" si="56"/>
        <v>New Zealand</v>
      </c>
      <c r="BE160" s="54">
        <f t="shared" si="57"/>
        <v>10129.95883071139</v>
      </c>
    </row>
    <row r="161" spans="17:57" x14ac:dyDescent="0.25">
      <c r="Q161" t="s">
        <v>446</v>
      </c>
      <c r="R161" s="22">
        <v>18031</v>
      </c>
      <c r="S161" s="28">
        <v>850</v>
      </c>
      <c r="T161" s="45">
        <f t="shared" si="58"/>
        <v>18881</v>
      </c>
      <c r="U161" s="22">
        <v>19234</v>
      </c>
      <c r="V161" s="28">
        <v>1041</v>
      </c>
      <c r="W161" s="45">
        <f t="shared" si="52"/>
        <v>20275</v>
      </c>
      <c r="Y161" s="22" t="s">
        <v>141</v>
      </c>
      <c r="Z161" s="28" t="s">
        <v>429</v>
      </c>
      <c r="AA161" s="28"/>
      <c r="AB161" s="50">
        <f>VLOOKUP(Y161,WorldBank!$AM$6:$AQ$221,4,FALSE)</f>
        <v>21749986923</v>
      </c>
      <c r="AC161" s="51">
        <f>VLOOKUP(Y161,WorldBank!$AM$6:$AQ$221,5,FALSE)</f>
        <v>22741548354</v>
      </c>
      <c r="AD161" s="28">
        <f t="shared" si="53"/>
        <v>1242</v>
      </c>
      <c r="AE161" s="28">
        <f t="shared" si="54"/>
        <v>1255</v>
      </c>
      <c r="AF161" s="97">
        <f t="shared" si="59"/>
        <v>5.7103482608838713E-8</v>
      </c>
      <c r="AG161" s="98">
        <f t="shared" si="59"/>
        <v>5.5185336568310604E-8</v>
      </c>
      <c r="AH161" s="90">
        <f t="shared" si="60"/>
        <v>0.96640929847190771</v>
      </c>
      <c r="AI161" s="100">
        <f t="shared" si="61"/>
        <v>5.3331622398917164E-8</v>
      </c>
      <c r="AJ161" s="37">
        <f>VLOOKUP(Y161,WorldBank!$AM$6:$AR$221,6,FALSE)</f>
        <v>24890190390</v>
      </c>
      <c r="AK161" s="102">
        <f t="shared" si="62"/>
        <v>1327.4342353166367</v>
      </c>
      <c r="AM161" s="22" t="e">
        <f>VLOOKUP(Y161,CDIACvsWB!$E$4:$F$140,2,FALSE)</f>
        <v>#N/A</v>
      </c>
      <c r="AN161" s="28">
        <f t="shared" si="55"/>
        <v>0</v>
      </c>
      <c r="AO161" s="51">
        <f t="shared" si="63"/>
        <v>0</v>
      </c>
      <c r="AP161" s="45">
        <f t="shared" si="64"/>
        <v>0</v>
      </c>
      <c r="AR161" s="130">
        <f>VLOOKUP(Y161,WorldBank!$AM$7:$AZ$221,14,FALSE)/( 1000* 3.667 )</f>
        <v>1347.8393235609155</v>
      </c>
      <c r="AT161" s="130">
        <f t="shared" si="65"/>
        <v>1255</v>
      </c>
      <c r="AV161" s="115" t="str">
        <f t="shared" si="66"/>
        <v>Nicaragua</v>
      </c>
      <c r="AW161" s="22" t="str">
        <f t="shared" si="67"/>
        <v>National Total (w. Bunkers)  - DeCarb Forecast</v>
      </c>
      <c r="AX161" s="28">
        <f t="shared" si="68"/>
        <v>1327.4342353166367</v>
      </c>
      <c r="AY161" s="28" t="str">
        <f t="shared" si="69"/>
        <v/>
      </c>
      <c r="AZ161" s="23" t="str">
        <f t="shared" si="70"/>
        <v/>
      </c>
      <c r="BA161" s="125">
        <f t="shared" si="71"/>
        <v>1327.4342353166367</v>
      </c>
      <c r="BC161" s="114">
        <f t="shared" si="72"/>
        <v>1.467164982142505E-4</v>
      </c>
      <c r="BD161" s="115" t="str">
        <f t="shared" si="56"/>
        <v>Nicaragua</v>
      </c>
      <c r="BE161" s="54">
        <f t="shared" si="57"/>
        <v>1387.9287976634234</v>
      </c>
    </row>
    <row r="162" spans="17:57" x14ac:dyDescent="0.25">
      <c r="Q162" t="s">
        <v>447</v>
      </c>
      <c r="R162" s="22">
        <v>1820</v>
      </c>
      <c r="S162" s="28">
        <v>99</v>
      </c>
      <c r="T162" s="45">
        <f t="shared" si="58"/>
        <v>1919</v>
      </c>
      <c r="U162" s="22">
        <v>1973</v>
      </c>
      <c r="V162" s="28">
        <v>92</v>
      </c>
      <c r="W162" s="45">
        <f t="shared" si="52"/>
        <v>2065</v>
      </c>
      <c r="Y162" s="22" t="s">
        <v>142</v>
      </c>
      <c r="Z162" s="28" t="s">
        <v>430</v>
      </c>
      <c r="AA162" s="28" t="s">
        <v>513</v>
      </c>
      <c r="AB162" s="50">
        <f>VLOOKUP(Y162,WorldBank!$AM$6:$AQ$221,4,FALSE)</f>
        <v>11966905336</v>
      </c>
      <c r="AC162" s="51">
        <f>VLOOKUP(Y162,WorldBank!$AM$6:$AQ$221,5,FALSE)</f>
        <v>13112340450</v>
      </c>
      <c r="AD162" s="28">
        <f t="shared" si="53"/>
        <v>305</v>
      </c>
      <c r="AE162" s="28">
        <f t="shared" si="54"/>
        <v>396</v>
      </c>
      <c r="AF162" s="97">
        <f t="shared" si="59"/>
        <v>2.5486956856128004E-8</v>
      </c>
      <c r="AG162" s="98">
        <f t="shared" si="59"/>
        <v>3.0200558131481402E-8</v>
      </c>
      <c r="AH162" s="90">
        <f t="shared" si="60"/>
        <v>1.1849417057501737</v>
      </c>
      <c r="AI162" s="100">
        <f t="shared" si="61"/>
        <v>3.5785900866924849E-8</v>
      </c>
      <c r="AJ162" s="37">
        <f>VLOOKUP(Y162,WorldBank!$AM$6:$AR$221,6,FALSE)</f>
        <v>13688001998</v>
      </c>
      <c r="AK162" s="102">
        <f t="shared" si="62"/>
        <v>489.83748256669725</v>
      </c>
      <c r="AM162" s="22" t="e">
        <f>VLOOKUP(Y162,CDIACvsWB!$E$4:$F$140,2,FALSE)</f>
        <v>#N/A</v>
      </c>
      <c r="AN162" s="28">
        <f t="shared" si="55"/>
        <v>0</v>
      </c>
      <c r="AO162" s="51">
        <f t="shared" si="63"/>
        <v>0</v>
      </c>
      <c r="AP162" s="45">
        <f t="shared" si="64"/>
        <v>0</v>
      </c>
      <c r="AR162" s="130">
        <f>VLOOKUP(Y162,WorldBank!$AM$7:$AZ$221,14,FALSE)/( 1000* 3.667 )</f>
        <v>428.87230887594245</v>
      </c>
      <c r="AT162" s="130">
        <f t="shared" si="65"/>
        <v>396</v>
      </c>
      <c r="AV162" s="115" t="str">
        <f t="shared" si="66"/>
        <v>Niger</v>
      </c>
      <c r="AW162" s="22" t="str">
        <f t="shared" si="67"/>
        <v>National Total (w. Bunkers)  - DeCarb Forecast</v>
      </c>
      <c r="AX162" s="28">
        <f t="shared" si="68"/>
        <v>489.83748256669725</v>
      </c>
      <c r="AY162" s="28" t="str">
        <f t="shared" si="69"/>
        <v/>
      </c>
      <c r="AZ162" s="23" t="str">
        <f t="shared" si="70"/>
        <v/>
      </c>
      <c r="BA162" s="125">
        <f t="shared" si="71"/>
        <v>489.83748256669725</v>
      </c>
      <c r="BC162" s="114">
        <f t="shared" si="72"/>
        <v>5.4139962812641413E-5</v>
      </c>
      <c r="BD162" s="115" t="str">
        <f t="shared" si="56"/>
        <v>Niger</v>
      </c>
      <c r="BE162" s="54">
        <f t="shared" si="57"/>
        <v>512.16062546940827</v>
      </c>
    </row>
    <row r="163" spans="17:57" x14ac:dyDescent="0.25">
      <c r="Q163" t="s">
        <v>448</v>
      </c>
      <c r="R163" s="22">
        <v>138908</v>
      </c>
      <c r="S163" s="28">
        <v>10025</v>
      </c>
      <c r="T163" s="45">
        <f t="shared" si="58"/>
        <v>148933</v>
      </c>
      <c r="U163" s="22">
        <v>154777</v>
      </c>
      <c r="V163" s="28">
        <v>10794</v>
      </c>
      <c r="W163" s="45">
        <f t="shared" si="52"/>
        <v>165571</v>
      </c>
      <c r="Y163" s="22" t="s">
        <v>143</v>
      </c>
      <c r="Z163" s="28" t="s">
        <v>431</v>
      </c>
      <c r="AA163" s="28"/>
      <c r="AB163" s="50">
        <f>VLOOKUP(Y163,WorldBank!$AM$6:$AQ$221,4,FALSE)</f>
        <v>738681369080</v>
      </c>
      <c r="AC163" s="51">
        <f>VLOOKUP(Y163,WorldBank!$AM$6:$AQ$221,5,FALSE)</f>
        <v>806204873440</v>
      </c>
      <c r="AD163" s="28">
        <f t="shared" si="53"/>
        <v>20646</v>
      </c>
      <c r="AE163" s="28">
        <f t="shared" si="54"/>
        <v>22249</v>
      </c>
      <c r="AF163" s="97">
        <f t="shared" si="59"/>
        <v>2.7949804698220315E-8</v>
      </c>
      <c r="AG163" s="98">
        <f t="shared" si="59"/>
        <v>2.7597203555797944E-8</v>
      </c>
      <c r="AH163" s="90">
        <f t="shared" si="60"/>
        <v>0.98738448635940479</v>
      </c>
      <c r="AI163" s="100">
        <f t="shared" si="61"/>
        <v>2.7249050657897492E-8</v>
      </c>
      <c r="AJ163" s="37">
        <f>VLOOKUP(Y163,WorldBank!$AM$6:$AR$221,6,FALSE)</f>
        <v>860370927000</v>
      </c>
      <c r="AK163" s="102">
        <f t="shared" si="62"/>
        <v>23444.290974405227</v>
      </c>
      <c r="AM163" s="22" t="e">
        <f>VLOOKUP(Y163,CDIACvsWB!$E$4:$F$140,2,FALSE)</f>
        <v>#N/A</v>
      </c>
      <c r="AN163" s="28">
        <f t="shared" si="55"/>
        <v>0</v>
      </c>
      <c r="AO163" s="51">
        <f t="shared" si="63"/>
        <v>0</v>
      </c>
      <c r="AP163" s="45">
        <f t="shared" si="64"/>
        <v>0</v>
      </c>
      <c r="AR163" s="130">
        <f>VLOOKUP(Y163,WorldBank!$AM$7:$AZ$221,14,FALSE)/( 1000* 3.667 )</f>
        <v>21885.94512179575</v>
      </c>
      <c r="AT163" s="130">
        <f t="shared" si="65"/>
        <v>22249</v>
      </c>
      <c r="AV163" s="115" t="str">
        <f t="shared" si="66"/>
        <v>Nigeria</v>
      </c>
      <c r="AW163" s="22" t="str">
        <f t="shared" si="67"/>
        <v>National Total (w. Bunkers)  - DeCarb Forecast</v>
      </c>
      <c r="AX163" s="28">
        <f t="shared" si="68"/>
        <v>23444.290974405227</v>
      </c>
      <c r="AY163" s="28" t="str">
        <f t="shared" si="69"/>
        <v/>
      </c>
      <c r="AZ163" s="23" t="str">
        <f t="shared" si="70"/>
        <v/>
      </c>
      <c r="BA163" s="125">
        <f t="shared" si="71"/>
        <v>23444.290974405227</v>
      </c>
      <c r="BC163" s="114">
        <f t="shared" si="72"/>
        <v>2.5912125688548485E-3</v>
      </c>
      <c r="BD163" s="115" t="str">
        <f t="shared" si="56"/>
        <v>Nigeria</v>
      </c>
      <c r="BE163" s="54">
        <f t="shared" si="57"/>
        <v>24512.707084442547</v>
      </c>
    </row>
    <row r="164" spans="17:57" x14ac:dyDescent="0.25">
      <c r="Q164" t="s">
        <v>449</v>
      </c>
      <c r="R164" s="22">
        <v>1240</v>
      </c>
      <c r="S164" s="28">
        <v>12</v>
      </c>
      <c r="T164" s="45">
        <f t="shared" si="58"/>
        <v>1252</v>
      </c>
      <c r="U164" s="22">
        <v>1324</v>
      </c>
      <c r="V164" s="28">
        <v>12</v>
      </c>
      <c r="W164" s="45">
        <f t="shared" si="52"/>
        <v>1336</v>
      </c>
      <c r="Y164" s="22"/>
      <c r="Z164" s="28" t="s">
        <v>432</v>
      </c>
      <c r="AA164" s="28"/>
      <c r="AB164" s="50" t="e">
        <f>VLOOKUP(Y164,WorldBank!$AM$6:$AQ$221,4,FALSE)</f>
        <v>#N/A</v>
      </c>
      <c r="AC164" s="51" t="e">
        <f>VLOOKUP(Y164,WorldBank!$AM$6:$AQ$221,5,FALSE)</f>
        <v>#N/A</v>
      </c>
      <c r="AD164" s="28">
        <f t="shared" si="53"/>
        <v>2</v>
      </c>
      <c r="AE164" s="28">
        <f t="shared" si="54"/>
        <v>2</v>
      </c>
      <c r="AF164" s="97" t="e">
        <f t="shared" si="59"/>
        <v>#N/A</v>
      </c>
      <c r="AG164" s="98" t="e">
        <f t="shared" si="59"/>
        <v>#N/A</v>
      </c>
      <c r="AH164" s="90" t="e">
        <f t="shared" si="60"/>
        <v>#N/A</v>
      </c>
      <c r="AI164" s="100" t="e">
        <f t="shared" si="61"/>
        <v>#N/A</v>
      </c>
      <c r="AJ164" s="37" t="e">
        <f>VLOOKUP(Y164,WorldBank!$AM$6:$AR$221,6,FALSE)</f>
        <v>#N/A</v>
      </c>
      <c r="AK164" s="102" t="str">
        <f t="shared" si="62"/>
        <v/>
      </c>
      <c r="AM164" s="22" t="e">
        <f>VLOOKUP(Y164,CDIACvsWB!$E$4:$F$140,2,FALSE)</f>
        <v>#N/A</v>
      </c>
      <c r="AN164" s="28">
        <f t="shared" si="55"/>
        <v>0</v>
      </c>
      <c r="AO164" s="51">
        <f t="shared" si="63"/>
        <v>0</v>
      </c>
      <c r="AP164" s="45">
        <f t="shared" si="64"/>
        <v>0</v>
      </c>
      <c r="AR164" s="130" t="e">
        <f>VLOOKUP(Y164,WorldBank!$AM$7:$AZ$221,14,FALSE)/( 1000* 3.667 )</f>
        <v>#N/A</v>
      </c>
      <c r="AT164" s="130">
        <f t="shared" si="65"/>
        <v>2</v>
      </c>
      <c r="AV164" s="115">
        <f t="shared" si="66"/>
        <v>0</v>
      </c>
      <c r="AW164" s="22" t="str">
        <f t="shared" si="67"/>
        <v>National Total (w. Bunkers)  - DeCarb Forecast</v>
      </c>
      <c r="AX164" s="28" t="str">
        <f t="shared" si="68"/>
        <v/>
      </c>
      <c r="AY164" s="28" t="str">
        <f t="shared" si="69"/>
        <v/>
      </c>
      <c r="AZ164" s="23" t="str">
        <f t="shared" si="70"/>
        <v/>
      </c>
      <c r="BA164" s="125">
        <f t="shared" si="71"/>
        <v>0</v>
      </c>
      <c r="BC164" s="114">
        <f t="shared" si="72"/>
        <v>0</v>
      </c>
      <c r="BD164" s="115">
        <f t="shared" si="56"/>
        <v>0</v>
      </c>
      <c r="BE164" s="54">
        <f t="shared" si="57"/>
        <v>0</v>
      </c>
    </row>
    <row r="165" spans="17:57" x14ac:dyDescent="0.25">
      <c r="Q165" t="s">
        <v>450</v>
      </c>
      <c r="R165" s="22">
        <v>1159</v>
      </c>
      <c r="S165" s="28">
        <v>9</v>
      </c>
      <c r="T165" s="45">
        <f t="shared" si="58"/>
        <v>1168</v>
      </c>
      <c r="U165" s="22">
        <v>1191</v>
      </c>
      <c r="V165" s="28">
        <v>11</v>
      </c>
      <c r="W165" s="45">
        <f t="shared" si="52"/>
        <v>1202</v>
      </c>
      <c r="Y165" s="22" t="s">
        <v>144</v>
      </c>
      <c r="Z165" s="28"/>
      <c r="AA165" s="28"/>
      <c r="AB165" s="50">
        <f>VLOOKUP(Y165,WorldBank!$AM$6:$AQ$221,4,FALSE)</f>
        <v>0</v>
      </c>
      <c r="AC165" s="51">
        <f>VLOOKUP(Y165,WorldBank!$AM$6:$AQ$221,5,FALSE)</f>
        <v>0</v>
      </c>
      <c r="AD165" s="28" t="e">
        <f t="shared" si="53"/>
        <v>#N/A</v>
      </c>
      <c r="AE165" s="28" t="e">
        <f t="shared" si="54"/>
        <v>#N/A</v>
      </c>
      <c r="AF165" s="97" t="e">
        <f t="shared" si="59"/>
        <v>#N/A</v>
      </c>
      <c r="AG165" s="98" t="e">
        <f t="shared" si="59"/>
        <v>#N/A</v>
      </c>
      <c r="AH165" s="90" t="e">
        <f t="shared" si="60"/>
        <v>#N/A</v>
      </c>
      <c r="AI165" s="100" t="e">
        <f t="shared" si="61"/>
        <v>#N/A</v>
      </c>
      <c r="AJ165" s="37">
        <f>VLOOKUP(Y165,WorldBank!$AM$6:$AR$221,6,FALSE)</f>
        <v>0</v>
      </c>
      <c r="AK165" s="102" t="str">
        <f t="shared" si="62"/>
        <v/>
      </c>
      <c r="AM165" s="22" t="e">
        <f>VLOOKUP(Y165,CDIACvsWB!$E$4:$F$140,2,FALSE)</f>
        <v>#N/A</v>
      </c>
      <c r="AN165" s="28">
        <f t="shared" si="55"/>
        <v>0</v>
      </c>
      <c r="AO165" s="51">
        <f t="shared" si="63"/>
        <v>0</v>
      </c>
      <c r="AP165" s="45">
        <f t="shared" si="64"/>
        <v>0</v>
      </c>
      <c r="AR165" s="130" t="e">
        <f>VLOOKUP(Y165,WorldBank!$AM$7:$AZ$221,14,FALSE)/( 1000* 3.667 )</f>
        <v>#DIV/0!</v>
      </c>
      <c r="AT165" s="130" t="e">
        <f t="shared" si="65"/>
        <v>#N/A</v>
      </c>
      <c r="AV165" s="115" t="str">
        <f t="shared" si="66"/>
        <v>Northern Mariana Islands</v>
      </c>
      <c r="AW165" s="22" t="str">
        <f t="shared" si="67"/>
        <v>National Total (w. Bunkers)  - DeCarb Forecast</v>
      </c>
      <c r="AX165" s="28" t="str">
        <f t="shared" si="68"/>
        <v/>
      </c>
      <c r="AY165" s="28" t="str">
        <f t="shared" si="69"/>
        <v/>
      </c>
      <c r="AZ165" s="23" t="str">
        <f t="shared" si="70"/>
        <v/>
      </c>
      <c r="BA165" s="125">
        <f t="shared" si="71"/>
        <v>0</v>
      </c>
      <c r="BC165" s="114">
        <f t="shared" si="72"/>
        <v>0</v>
      </c>
      <c r="BD165" s="115" t="str">
        <f t="shared" si="56"/>
        <v>Northern Mariana Islands</v>
      </c>
      <c r="BE165" s="54">
        <f t="shared" si="57"/>
        <v>0</v>
      </c>
    </row>
    <row r="166" spans="17:57" x14ac:dyDescent="0.25">
      <c r="Q166" t="s">
        <v>451</v>
      </c>
      <c r="R166" s="22">
        <v>21900</v>
      </c>
      <c r="S166" s="28">
        <v>121</v>
      </c>
      <c r="T166" s="45">
        <f t="shared" si="58"/>
        <v>22021</v>
      </c>
      <c r="U166" s="22">
        <v>21474</v>
      </c>
      <c r="V166" s="28">
        <v>134</v>
      </c>
      <c r="W166" s="45">
        <f t="shared" si="52"/>
        <v>21608</v>
      </c>
      <c r="Y166" s="22" t="s">
        <v>145</v>
      </c>
      <c r="Z166" s="28" t="s">
        <v>433</v>
      </c>
      <c r="AA166" s="28"/>
      <c r="AB166" s="50">
        <f>VLOOKUP(Y166,WorldBank!$AM$6:$AQ$221,4,FALSE)</f>
        <v>267014061622</v>
      </c>
      <c r="AC166" s="51">
        <f>VLOOKUP(Y166,WorldBank!$AM$6:$AQ$221,5,FALSE)</f>
        <v>282300521228</v>
      </c>
      <c r="AD166" s="28">
        <f t="shared" si="53"/>
        <v>13559</v>
      </c>
      <c r="AE166" s="28">
        <f t="shared" si="54"/>
        <v>16288</v>
      </c>
      <c r="AF166" s="97">
        <f t="shared" si="59"/>
        <v>5.0780097189019495E-8</v>
      </c>
      <c r="AG166" s="98">
        <f t="shared" si="59"/>
        <v>5.7697378414845356E-8</v>
      </c>
      <c r="AH166" s="90">
        <f t="shared" si="60"/>
        <v>1.1362203227000052</v>
      </c>
      <c r="AI166" s="100">
        <f t="shared" si="61"/>
        <v>6.5556933921459897E-8</v>
      </c>
      <c r="AJ166" s="37">
        <f>VLOOKUP(Y166,WorldBank!$AM$6:$AR$221,6,FALSE)</f>
        <v>306576334848</v>
      </c>
      <c r="AK166" s="102">
        <f t="shared" si="62"/>
        <v>20098.204525513698</v>
      </c>
      <c r="AM166" s="22" t="e">
        <f>VLOOKUP(Y166,CDIACvsWB!$E$4:$F$140,2,FALSE)</f>
        <v>#N/A</v>
      </c>
      <c r="AN166" s="28">
        <f t="shared" si="55"/>
        <v>0</v>
      </c>
      <c r="AO166" s="51">
        <f t="shared" si="63"/>
        <v>0</v>
      </c>
      <c r="AP166" s="45">
        <f t="shared" si="64"/>
        <v>0</v>
      </c>
      <c r="AR166" s="130">
        <f>VLOOKUP(Y166,WorldBank!$AM$7:$AZ$221,14,FALSE)/( 1000* 3.667 )</f>
        <v>19569.997116908038</v>
      </c>
      <c r="AT166" s="130">
        <f t="shared" si="65"/>
        <v>16288</v>
      </c>
      <c r="AV166" s="115" t="str">
        <f t="shared" si="66"/>
        <v>Norway</v>
      </c>
      <c r="AW166" s="22" t="str">
        <f t="shared" si="67"/>
        <v>National Total (w. Bunkers)  - DeCarb Forecast</v>
      </c>
      <c r="AX166" s="28">
        <f t="shared" si="68"/>
        <v>20098.204525513698</v>
      </c>
      <c r="AY166" s="28" t="str">
        <f t="shared" si="69"/>
        <v/>
      </c>
      <c r="AZ166" s="23" t="str">
        <f t="shared" si="70"/>
        <v/>
      </c>
      <c r="BA166" s="125">
        <f t="shared" si="71"/>
        <v>20098.204525513698</v>
      </c>
      <c r="BC166" s="114">
        <f t="shared" si="72"/>
        <v>2.2213817528020899E-3</v>
      </c>
      <c r="BD166" s="115" t="str">
        <f t="shared" si="56"/>
        <v>Norway</v>
      </c>
      <c r="BE166" s="54">
        <f t="shared" si="57"/>
        <v>21014.130945354111</v>
      </c>
    </row>
    <row r="167" spans="17:57" x14ac:dyDescent="0.25">
      <c r="Q167" t="s">
        <v>452</v>
      </c>
      <c r="R167" s="22">
        <v>429334</v>
      </c>
      <c r="S167" s="28">
        <v>4877</v>
      </c>
      <c r="T167" s="45">
        <f t="shared" si="58"/>
        <v>434211</v>
      </c>
      <c r="U167" s="22">
        <v>474714</v>
      </c>
      <c r="V167" s="28">
        <v>6514</v>
      </c>
      <c r="W167" s="45">
        <f t="shared" si="52"/>
        <v>481228</v>
      </c>
      <c r="Y167" s="22"/>
      <c r="Z167" s="28" t="s">
        <v>434</v>
      </c>
      <c r="AA167" s="28"/>
      <c r="AB167" s="50" t="e">
        <f>VLOOKUP(Y167,WorldBank!$AM$6:$AQ$221,4,FALSE)</f>
        <v>#N/A</v>
      </c>
      <c r="AC167" s="51" t="e">
        <f>VLOOKUP(Y167,WorldBank!$AM$6:$AQ$221,5,FALSE)</f>
        <v>#N/A</v>
      </c>
      <c r="AD167" s="28">
        <f t="shared" si="53"/>
        <v>570</v>
      </c>
      <c r="AE167" s="28">
        <f t="shared" si="54"/>
        <v>645</v>
      </c>
      <c r="AF167" s="97" t="e">
        <f t="shared" si="59"/>
        <v>#N/A</v>
      </c>
      <c r="AG167" s="98" t="e">
        <f t="shared" si="59"/>
        <v>#N/A</v>
      </c>
      <c r="AH167" s="90" t="e">
        <f t="shared" si="60"/>
        <v>#N/A</v>
      </c>
      <c r="AI167" s="100" t="e">
        <f t="shared" si="61"/>
        <v>#N/A</v>
      </c>
      <c r="AJ167" s="37" t="e">
        <f>VLOOKUP(Y167,WorldBank!$AM$6:$AR$221,6,FALSE)</f>
        <v>#N/A</v>
      </c>
      <c r="AK167" s="102" t="str">
        <f t="shared" si="62"/>
        <v/>
      </c>
      <c r="AM167" s="22" t="e">
        <f>VLOOKUP(Y167,CDIACvsWB!$E$4:$F$140,2,FALSE)</f>
        <v>#N/A</v>
      </c>
      <c r="AN167" s="28">
        <f t="shared" si="55"/>
        <v>0</v>
      </c>
      <c r="AO167" s="51">
        <f t="shared" si="63"/>
        <v>0</v>
      </c>
      <c r="AP167" s="45">
        <f t="shared" si="64"/>
        <v>0</v>
      </c>
      <c r="AR167" s="130" t="e">
        <f>VLOOKUP(Y167,WorldBank!$AM$7:$AZ$221,14,FALSE)/( 1000* 3.667 )</f>
        <v>#N/A</v>
      </c>
      <c r="AT167" s="130">
        <f t="shared" si="65"/>
        <v>645</v>
      </c>
      <c r="AV167" s="115">
        <f t="shared" si="66"/>
        <v>0</v>
      </c>
      <c r="AW167" s="22" t="str">
        <f t="shared" si="67"/>
        <v>National Total (w. Bunkers)  - DeCarb Forecast</v>
      </c>
      <c r="AX167" s="28" t="str">
        <f t="shared" si="68"/>
        <v/>
      </c>
      <c r="AY167" s="28" t="str">
        <f t="shared" si="69"/>
        <v/>
      </c>
      <c r="AZ167" s="23" t="str">
        <f t="shared" si="70"/>
        <v/>
      </c>
      <c r="BA167" s="125">
        <f t="shared" si="71"/>
        <v>0</v>
      </c>
      <c r="BC167" s="114">
        <f t="shared" si="72"/>
        <v>0</v>
      </c>
      <c r="BD167" s="115">
        <f t="shared" si="56"/>
        <v>0</v>
      </c>
      <c r="BE167" s="54">
        <f t="shared" si="57"/>
        <v>0</v>
      </c>
    </row>
    <row r="168" spans="17:57" x14ac:dyDescent="0.25">
      <c r="Q168" t="s">
        <v>453</v>
      </c>
      <c r="R168" s="22">
        <v>157</v>
      </c>
      <c r="S168" s="28">
        <v>12</v>
      </c>
      <c r="T168" s="45">
        <f t="shared" si="58"/>
        <v>169</v>
      </c>
      <c r="U168" s="22">
        <v>162</v>
      </c>
      <c r="V168" s="28">
        <v>13</v>
      </c>
      <c r="W168" s="45">
        <f t="shared" si="52"/>
        <v>175</v>
      </c>
      <c r="Y168" s="22" t="s">
        <v>146</v>
      </c>
      <c r="Z168" s="28" t="s">
        <v>435</v>
      </c>
      <c r="AA168" s="28"/>
      <c r="AB168" s="50">
        <f>VLOOKUP(Y168,WorldBank!$AM$6:$AQ$221,4,FALSE)</f>
        <v>123331240216</v>
      </c>
      <c r="AC168" s="51">
        <f>VLOOKUP(Y168,WorldBank!$AM$6:$AQ$221,5,FALSE)</f>
        <v>131814179040</v>
      </c>
      <c r="AD168" s="28">
        <f t="shared" si="53"/>
        <v>11349</v>
      </c>
      <c r="AE168" s="28">
        <f t="shared" si="54"/>
        <v>16095</v>
      </c>
      <c r="AF168" s="97">
        <f t="shared" si="59"/>
        <v>9.2020480618889236E-8</v>
      </c>
      <c r="AG168" s="98">
        <f t="shared" si="59"/>
        <v>1.221037077894014E-7</v>
      </c>
      <c r="AH168" s="90">
        <f t="shared" si="60"/>
        <v>1.3269188225076158</v>
      </c>
      <c r="AI168" s="100">
        <f t="shared" si="61"/>
        <v>1.6202170816372651E-7</v>
      </c>
      <c r="AJ168" s="37">
        <f>VLOOKUP(Y168,WorldBank!$AM$6:$AR$221,6,FALSE)</f>
        <v>140440256820</v>
      </c>
      <c r="AK168" s="102">
        <f t="shared" si="62"/>
        <v>22754.370304928842</v>
      </c>
      <c r="AM168" s="22" t="e">
        <f>VLOOKUP(Y168,CDIACvsWB!$E$4:$F$140,2,FALSE)</f>
        <v>#N/A</v>
      </c>
      <c r="AN168" s="28">
        <f t="shared" si="55"/>
        <v>0</v>
      </c>
      <c r="AO168" s="51">
        <f t="shared" si="63"/>
        <v>0</v>
      </c>
      <c r="AP168" s="45">
        <f t="shared" si="64"/>
        <v>0</v>
      </c>
      <c r="AR168" s="130">
        <f>VLOOKUP(Y168,WorldBank!$AM$7:$AZ$221,14,FALSE)/( 1000* 3.667 )</f>
        <v>22099.351926642721</v>
      </c>
      <c r="AT168" s="130">
        <f t="shared" si="65"/>
        <v>16095</v>
      </c>
      <c r="AV168" s="115" t="str">
        <f t="shared" si="66"/>
        <v>Oman</v>
      </c>
      <c r="AW168" s="22" t="str">
        <f t="shared" si="67"/>
        <v>National Total (w. Bunkers)  - DeCarb Forecast</v>
      </c>
      <c r="AX168" s="28">
        <f t="shared" si="68"/>
        <v>22754.370304928842</v>
      </c>
      <c r="AY168" s="28" t="str">
        <f t="shared" si="69"/>
        <v/>
      </c>
      <c r="AZ168" s="23" t="str">
        <f t="shared" si="70"/>
        <v/>
      </c>
      <c r="BA168" s="125">
        <f t="shared" si="71"/>
        <v>22754.370304928842</v>
      </c>
      <c r="BC168" s="114">
        <f t="shared" si="72"/>
        <v>2.5149581360715467E-3</v>
      </c>
      <c r="BD168" s="115" t="str">
        <f t="shared" si="56"/>
        <v>Oman</v>
      </c>
      <c r="BE168" s="54">
        <f t="shared" si="57"/>
        <v>23791.344971131457</v>
      </c>
    </row>
    <row r="169" spans="17:57" x14ac:dyDescent="0.25">
      <c r="Q169" t="s">
        <v>454</v>
      </c>
      <c r="R169" s="22">
        <v>3</v>
      </c>
      <c r="S169" s="28">
        <v>0</v>
      </c>
      <c r="T169" s="45">
        <f t="shared" si="58"/>
        <v>3</v>
      </c>
      <c r="U169" s="22">
        <v>3</v>
      </c>
      <c r="V169" s="28">
        <v>0</v>
      </c>
      <c r="W169" s="45">
        <f t="shared" si="52"/>
        <v>3</v>
      </c>
      <c r="Y169" s="22" t="s">
        <v>147</v>
      </c>
      <c r="Z169" s="28" t="s">
        <v>436</v>
      </c>
      <c r="AA169" s="28"/>
      <c r="AB169" s="50">
        <f>VLOOKUP(Y169,WorldBank!$AM$6:$AQ$221,4,FALSE)</f>
        <v>696875113903</v>
      </c>
      <c r="AC169" s="51">
        <f>VLOOKUP(Y169,WorldBank!$AM$6:$AQ$221,5,FALSE)</f>
        <v>716664977534</v>
      </c>
      <c r="AD169" s="28">
        <f t="shared" si="53"/>
        <v>43408</v>
      </c>
      <c r="AE169" s="28">
        <f t="shared" si="54"/>
        <v>44299</v>
      </c>
      <c r="AF169" s="97">
        <f t="shared" si="59"/>
        <v>6.228949654534813E-8</v>
      </c>
      <c r="AG169" s="98">
        <f t="shared" si="59"/>
        <v>6.1812703827707792E-8</v>
      </c>
      <c r="AH169" s="90">
        <f t="shared" si="60"/>
        <v>0.99234553585943297</v>
      </c>
      <c r="AI169" s="100">
        <f t="shared" si="61"/>
        <v>6.1339560702827107E-8</v>
      </c>
      <c r="AJ169" s="37">
        <f>VLOOKUP(Y169,WorldBank!$AM$6:$AR$221,6,FALSE)</f>
        <v>750997162839</v>
      </c>
      <c r="AK169" s="102">
        <f t="shared" si="62"/>
        <v>46065.836057613771</v>
      </c>
      <c r="AM169" s="22" t="e">
        <f>VLOOKUP(Y169,CDIACvsWB!$E$4:$F$140,2,FALSE)</f>
        <v>#N/A</v>
      </c>
      <c r="AN169" s="28">
        <f t="shared" si="55"/>
        <v>0</v>
      </c>
      <c r="AO169" s="51">
        <f t="shared" si="63"/>
        <v>0</v>
      </c>
      <c r="AP169" s="45">
        <f t="shared" si="64"/>
        <v>0</v>
      </c>
      <c r="AR169" s="130">
        <f>VLOOKUP(Y169,WorldBank!$AM$7:$AZ$221,14,FALSE)/( 1000* 3.667 )</f>
        <v>44080.347235072906</v>
      </c>
      <c r="AT169" s="130">
        <f t="shared" si="65"/>
        <v>44299</v>
      </c>
      <c r="AV169" s="115" t="str">
        <f t="shared" si="66"/>
        <v>Pakistan</v>
      </c>
      <c r="AW169" s="22" t="str">
        <f t="shared" si="67"/>
        <v>National Total (w. Bunkers)  - DeCarb Forecast</v>
      </c>
      <c r="AX169" s="28">
        <f t="shared" si="68"/>
        <v>46065.836057613771</v>
      </c>
      <c r="AY169" s="28" t="str">
        <f t="shared" si="69"/>
        <v/>
      </c>
      <c r="AZ169" s="23" t="str">
        <f t="shared" si="70"/>
        <v/>
      </c>
      <c r="BA169" s="125">
        <f t="shared" si="71"/>
        <v>46065.836057613771</v>
      </c>
      <c r="BC169" s="114">
        <f t="shared" si="72"/>
        <v>5.0914900142474441E-3</v>
      </c>
      <c r="BD169" s="115" t="str">
        <f t="shared" si="56"/>
        <v>Pakistan</v>
      </c>
      <c r="BE169" s="54">
        <f t="shared" si="57"/>
        <v>48165.173649867029</v>
      </c>
    </row>
    <row r="170" spans="17:57" x14ac:dyDescent="0.25">
      <c r="Q170" t="s">
        <v>455</v>
      </c>
      <c r="R170" s="22">
        <v>105</v>
      </c>
      <c r="S170" s="28">
        <v>5</v>
      </c>
      <c r="T170" s="45">
        <f t="shared" si="58"/>
        <v>110</v>
      </c>
      <c r="U170" s="22">
        <v>110</v>
      </c>
      <c r="V170" s="28">
        <v>5</v>
      </c>
      <c r="W170" s="45">
        <f t="shared" si="52"/>
        <v>115</v>
      </c>
      <c r="Y170" s="22" t="s">
        <v>148</v>
      </c>
      <c r="Z170" s="28" t="s">
        <v>437</v>
      </c>
      <c r="AA170" s="28"/>
      <c r="AB170" s="50">
        <f>VLOOKUP(Y170,WorldBank!$AM$6:$AQ$221,4,FALSE)</f>
        <v>258389144</v>
      </c>
      <c r="AC170" s="51">
        <f>VLOOKUP(Y170,WorldBank!$AM$6:$AQ$221,5,FALSE)</f>
        <v>270142590</v>
      </c>
      <c r="AD170" s="28">
        <f t="shared" si="53"/>
        <v>71</v>
      </c>
      <c r="AE170" s="28">
        <f t="shared" si="54"/>
        <v>73</v>
      </c>
      <c r="AF170" s="97">
        <f t="shared" si="59"/>
        <v>2.7477934599295707E-7</v>
      </c>
      <c r="AG170" s="98">
        <f t="shared" si="59"/>
        <v>2.7022766014052058E-7</v>
      </c>
      <c r="AH170" s="90">
        <f t="shared" si="60"/>
        <v>0.98343512378636655</v>
      </c>
      <c r="AI170" s="100">
        <f t="shared" si="61"/>
        <v>2.6575137240079302E-7</v>
      </c>
      <c r="AJ170" s="37">
        <f>VLOOKUP(Y170,WorldBank!$AM$6:$AR$221,6,FALSE)</f>
        <v>290132480</v>
      </c>
      <c r="AK170" s="102">
        <f t="shared" si="62"/>
        <v>77.10310473804563</v>
      </c>
      <c r="AM170" s="22" t="e">
        <f>VLOOKUP(Y170,CDIACvsWB!$E$4:$F$140,2,FALSE)</f>
        <v>#N/A</v>
      </c>
      <c r="AN170" s="28">
        <f t="shared" si="55"/>
        <v>0</v>
      </c>
      <c r="AO170" s="51">
        <f t="shared" si="63"/>
        <v>0</v>
      </c>
      <c r="AP170" s="45">
        <f t="shared" si="64"/>
        <v>0</v>
      </c>
      <c r="AR170" s="130">
        <f>VLOOKUP(Y170,WorldBank!$AM$7:$AZ$221,14,FALSE)/( 1000* 3.667 )</f>
        <v>62.942998594744722</v>
      </c>
      <c r="AT170" s="130">
        <f t="shared" si="65"/>
        <v>73</v>
      </c>
      <c r="AV170" s="115" t="str">
        <f t="shared" si="66"/>
        <v>Palau</v>
      </c>
      <c r="AW170" s="22" t="str">
        <f t="shared" si="67"/>
        <v>National Total (w. Bunkers)  - DeCarb Forecast</v>
      </c>
      <c r="AX170" s="28">
        <f t="shared" si="68"/>
        <v>77.10310473804563</v>
      </c>
      <c r="AY170" s="28" t="str">
        <f t="shared" si="69"/>
        <v/>
      </c>
      <c r="AZ170" s="23" t="str">
        <f t="shared" si="70"/>
        <v/>
      </c>
      <c r="BA170" s="125">
        <f t="shared" si="71"/>
        <v>77.10310473804563</v>
      </c>
      <c r="BC170" s="114">
        <f t="shared" si="72"/>
        <v>8.5219269080507681E-6</v>
      </c>
      <c r="BD170" s="115" t="str">
        <f t="shared" si="56"/>
        <v>Palau</v>
      </c>
      <c r="BE170" s="54">
        <f t="shared" si="57"/>
        <v>80.616889792409495</v>
      </c>
    </row>
    <row r="171" spans="17:57" x14ac:dyDescent="0.25">
      <c r="Q171" t="s">
        <v>456</v>
      </c>
      <c r="R171" s="22">
        <v>44</v>
      </c>
      <c r="S171" s="28">
        <v>0</v>
      </c>
      <c r="T171" s="45">
        <f t="shared" si="58"/>
        <v>44</v>
      </c>
      <c r="U171" s="22">
        <v>44</v>
      </c>
      <c r="V171" s="28">
        <v>0</v>
      </c>
      <c r="W171" s="45">
        <f t="shared" si="52"/>
        <v>44</v>
      </c>
      <c r="Y171" s="22" t="s">
        <v>149</v>
      </c>
      <c r="Z171" s="28" t="s">
        <v>438</v>
      </c>
      <c r="AA171" s="28"/>
      <c r="AB171" s="50">
        <f>VLOOKUP(Y171,WorldBank!$AM$6:$AQ$221,4,FALSE)</f>
        <v>50242180170</v>
      </c>
      <c r="AC171" s="51">
        <f>VLOOKUP(Y171,WorldBank!$AM$6:$AQ$221,5,FALSE)</f>
        <v>53825725152</v>
      </c>
      <c r="AD171" s="28">
        <f t="shared" si="53"/>
        <v>4887</v>
      </c>
      <c r="AE171" s="28">
        <f t="shared" si="54"/>
        <v>5308</v>
      </c>
      <c r="AF171" s="97">
        <f t="shared" si="59"/>
        <v>9.7268868179372243E-8</v>
      </c>
      <c r="AG171" s="98">
        <f t="shared" si="59"/>
        <v>9.8614556237014685E-8</v>
      </c>
      <c r="AH171" s="90">
        <f t="shared" si="60"/>
        <v>1.0138347251574973</v>
      </c>
      <c r="AI171" s="100">
        <f t="shared" si="61"/>
        <v>9.9978861519082341E-8</v>
      </c>
      <c r="AJ171" s="37">
        <f>VLOOKUP(Y171,WorldBank!$AM$6:$AR$221,6,FALSE)</f>
        <v>60794543628</v>
      </c>
      <c r="AK171" s="102">
        <f t="shared" si="62"/>
        <v>6078.1692584996217</v>
      </c>
      <c r="AM171" s="22" t="e">
        <f>VLOOKUP(Y171,CDIACvsWB!$E$4:$F$140,2,FALSE)</f>
        <v>#N/A</v>
      </c>
      <c r="AN171" s="28">
        <f t="shared" si="55"/>
        <v>0</v>
      </c>
      <c r="AO171" s="51">
        <f t="shared" si="63"/>
        <v>0</v>
      </c>
      <c r="AP171" s="45">
        <f t="shared" si="64"/>
        <v>0</v>
      </c>
      <c r="AR171" s="130">
        <f>VLOOKUP(Y171,WorldBank!$AM$7:$AZ$221,14,FALSE)/( 1000* 3.667 )</f>
        <v>3029.853267760604</v>
      </c>
      <c r="AT171" s="130">
        <f t="shared" si="65"/>
        <v>5308</v>
      </c>
      <c r="AV171" s="115" t="str">
        <f t="shared" si="66"/>
        <v>Panama</v>
      </c>
      <c r="AW171" s="22" t="str">
        <f t="shared" si="67"/>
        <v>National Total (w. Bunkers)  - DeCarb Forecast</v>
      </c>
      <c r="AX171" s="28">
        <f t="shared" si="68"/>
        <v>6078.1692584996217</v>
      </c>
      <c r="AY171" s="28" t="str">
        <f t="shared" si="69"/>
        <v/>
      </c>
      <c r="AZ171" s="23" t="str">
        <f t="shared" si="70"/>
        <v/>
      </c>
      <c r="BA171" s="125">
        <f t="shared" si="71"/>
        <v>6078.1692584996217</v>
      </c>
      <c r="BC171" s="114">
        <f t="shared" si="72"/>
        <v>6.7179803370662368E-4</v>
      </c>
      <c r="BD171" s="115" t="str">
        <f t="shared" si="56"/>
        <v>Panama</v>
      </c>
      <c r="BE171" s="54">
        <f t="shared" si="57"/>
        <v>6355.1669276722278</v>
      </c>
    </row>
    <row r="172" spans="17:57" x14ac:dyDescent="0.25">
      <c r="Q172" t="s">
        <v>457</v>
      </c>
      <c r="R172" s="22">
        <v>25</v>
      </c>
      <c r="S172" s="28">
        <v>8</v>
      </c>
      <c r="T172" s="45">
        <f t="shared" si="58"/>
        <v>33</v>
      </c>
      <c r="U172" s="22">
        <v>27</v>
      </c>
      <c r="V172" s="28">
        <v>9</v>
      </c>
      <c r="W172" s="45">
        <f t="shared" si="52"/>
        <v>36</v>
      </c>
      <c r="Y172" s="22" t="s">
        <v>150</v>
      </c>
      <c r="Z172" s="28" t="s">
        <v>439</v>
      </c>
      <c r="AA172" s="28"/>
      <c r="AB172" s="50">
        <f>VLOOKUP(Y172,WorldBank!$AM$6:$AQ$221,4,FALSE)</f>
        <v>13014073089</v>
      </c>
      <c r="AC172" s="51">
        <f>VLOOKUP(Y172,WorldBank!$AM$6:$AQ$221,5,FALSE)</f>
        <v>14225451930</v>
      </c>
      <c r="AD172" s="28">
        <f t="shared" si="53"/>
        <v>971</v>
      </c>
      <c r="AE172" s="28">
        <f t="shared" si="54"/>
        <v>919</v>
      </c>
      <c r="AF172" s="97">
        <f t="shared" si="59"/>
        <v>7.4611537322679314E-8</v>
      </c>
      <c r="AG172" s="98">
        <f t="shared" si="59"/>
        <v>6.4602516990122783E-8</v>
      </c>
      <c r="AH172" s="90">
        <f t="shared" si="60"/>
        <v>0.86585157347355535</v>
      </c>
      <c r="AI172" s="100">
        <f t="shared" si="61"/>
        <v>5.5936190986249906E-8</v>
      </c>
      <c r="AJ172" s="37">
        <f>VLOOKUP(Y172,WorldBank!$AM$6:$AR$221,6,FALSE)</f>
        <v>15807250158</v>
      </c>
      <c r="AK172" s="102">
        <f t="shared" si="62"/>
        <v>884.19736380531697</v>
      </c>
      <c r="AM172" s="22" t="e">
        <f>VLOOKUP(Y172,CDIACvsWB!$E$4:$F$140,2,FALSE)</f>
        <v>#N/A</v>
      </c>
      <c r="AN172" s="28">
        <f t="shared" si="55"/>
        <v>0</v>
      </c>
      <c r="AO172" s="51">
        <f t="shared" si="63"/>
        <v>0</v>
      </c>
      <c r="AP172" s="45">
        <f t="shared" si="64"/>
        <v>0</v>
      </c>
      <c r="AR172" s="130">
        <f>VLOOKUP(Y172,WorldBank!$AM$7:$AZ$221,14,FALSE)/( 1000* 3.667 )</f>
        <v>972.57578399989268</v>
      </c>
      <c r="AT172" s="130">
        <f t="shared" si="65"/>
        <v>919</v>
      </c>
      <c r="AV172" s="115" t="str">
        <f t="shared" si="66"/>
        <v>Papua New Guinea</v>
      </c>
      <c r="AW172" s="22" t="str">
        <f t="shared" si="67"/>
        <v>National Total (w. Bunkers)  - DeCarb Forecast</v>
      </c>
      <c r="AX172" s="28">
        <f t="shared" si="68"/>
        <v>884.19736380531697</v>
      </c>
      <c r="AY172" s="28" t="str">
        <f t="shared" si="69"/>
        <v/>
      </c>
      <c r="AZ172" s="23" t="str">
        <f t="shared" si="70"/>
        <v/>
      </c>
      <c r="BA172" s="125">
        <f t="shared" si="71"/>
        <v>884.19736380531697</v>
      </c>
      <c r="BC172" s="114">
        <f t="shared" si="72"/>
        <v>9.7727132159465359E-5</v>
      </c>
      <c r="BD172" s="115" t="str">
        <f t="shared" si="56"/>
        <v>Papua New Guinea</v>
      </c>
      <c r="BE172" s="54">
        <f t="shared" si="57"/>
        <v>924.4924919016828</v>
      </c>
    </row>
    <row r="173" spans="17:57" x14ac:dyDescent="0.25">
      <c r="Q173" t="s">
        <v>458</v>
      </c>
      <c r="R173" s="22">
        <v>117542</v>
      </c>
      <c r="S173" s="28">
        <v>3876</v>
      </c>
      <c r="T173" s="45">
        <f t="shared" si="58"/>
        <v>121418</v>
      </c>
      <c r="U173" s="22">
        <v>126665</v>
      </c>
      <c r="V173" s="28">
        <v>4607</v>
      </c>
      <c r="W173" s="45">
        <f t="shared" si="52"/>
        <v>131272</v>
      </c>
      <c r="Y173" s="22" t="s">
        <v>151</v>
      </c>
      <c r="Z173" s="28" t="s">
        <v>440</v>
      </c>
      <c r="AA173" s="28"/>
      <c r="AB173" s="50">
        <f>VLOOKUP(Y173,WorldBank!$AM$6:$AQ$221,4,FALSE)</f>
        <v>38788857513</v>
      </c>
      <c r="AC173" s="51">
        <f>VLOOKUP(Y173,WorldBank!$AM$6:$AQ$221,5,FALSE)</f>
        <v>44397662433</v>
      </c>
      <c r="AD173" s="28">
        <f t="shared" si="53"/>
        <v>1250</v>
      </c>
      <c r="AE173" s="28">
        <f t="shared" si="54"/>
        <v>1406</v>
      </c>
      <c r="AF173" s="97">
        <f t="shared" si="59"/>
        <v>3.2225749355496363E-8</v>
      </c>
      <c r="AG173" s="98">
        <f t="shared" si="59"/>
        <v>3.1668333938116186E-8</v>
      </c>
      <c r="AH173" s="90">
        <f t="shared" si="60"/>
        <v>0.98270279423975271</v>
      </c>
      <c r="AI173" s="100">
        <f t="shared" si="61"/>
        <v>3.1120560249904369E-8</v>
      </c>
      <c r="AJ173" s="37">
        <f>VLOOKUP(Y173,WorldBank!$AM$6:$AR$221,6,FALSE)</f>
        <v>47234275042</v>
      </c>
      <c r="AK173" s="102">
        <f t="shared" si="62"/>
        <v>1469.9571023051153</v>
      </c>
      <c r="AM173" s="22" t="e">
        <f>VLOOKUP(Y173,CDIACvsWB!$E$4:$F$140,2,FALSE)</f>
        <v>#N/A</v>
      </c>
      <c r="AN173" s="28">
        <f t="shared" si="55"/>
        <v>0</v>
      </c>
      <c r="AO173" s="51">
        <f t="shared" si="63"/>
        <v>0</v>
      </c>
      <c r="AP173" s="45">
        <f t="shared" si="64"/>
        <v>0</v>
      </c>
      <c r="AR173" s="130">
        <f>VLOOKUP(Y173,WorldBank!$AM$7:$AZ$221,14,FALSE)/( 1000* 3.667 )</f>
        <v>1523.5189975781984</v>
      </c>
      <c r="AT173" s="130">
        <f t="shared" si="65"/>
        <v>1406</v>
      </c>
      <c r="AV173" s="115" t="str">
        <f t="shared" si="66"/>
        <v>Paraguay</v>
      </c>
      <c r="AW173" s="22" t="str">
        <f t="shared" si="67"/>
        <v>National Total (w. Bunkers)  - DeCarb Forecast</v>
      </c>
      <c r="AX173" s="28">
        <f t="shared" si="68"/>
        <v>1469.9571023051153</v>
      </c>
      <c r="AY173" s="28" t="str">
        <f t="shared" si="69"/>
        <v/>
      </c>
      <c r="AZ173" s="23" t="str">
        <f t="shared" si="70"/>
        <v/>
      </c>
      <c r="BA173" s="125">
        <f t="shared" si="71"/>
        <v>1469.9571023051153</v>
      </c>
      <c r="BC173" s="114">
        <f t="shared" si="72"/>
        <v>1.6246903450092926E-4</v>
      </c>
      <c r="BD173" s="115" t="str">
        <f t="shared" si="56"/>
        <v>Paraguay</v>
      </c>
      <c r="BE173" s="54">
        <f t="shared" si="57"/>
        <v>1536.9467950572293</v>
      </c>
    </row>
    <row r="174" spans="17:57" x14ac:dyDescent="0.25">
      <c r="Q174" t="s">
        <v>459</v>
      </c>
      <c r="R174" s="22">
        <v>1595</v>
      </c>
      <c r="S174" s="28">
        <v>215</v>
      </c>
      <c r="T174" s="45">
        <f t="shared" si="58"/>
        <v>1810</v>
      </c>
      <c r="U174" s="22">
        <v>1925</v>
      </c>
      <c r="V174" s="28">
        <v>179</v>
      </c>
      <c r="W174" s="45">
        <f t="shared" si="52"/>
        <v>2104</v>
      </c>
      <c r="Y174" s="22" t="s">
        <v>152</v>
      </c>
      <c r="Z174" s="28" t="s">
        <v>441</v>
      </c>
      <c r="AA174" s="28"/>
      <c r="AB174" s="50">
        <f>VLOOKUP(Y174,WorldBank!$AM$6:$AQ$221,4,FALSE)</f>
        <v>259251354880</v>
      </c>
      <c r="AC174" s="51">
        <f>VLOOKUP(Y174,WorldBank!$AM$6:$AQ$221,5,FALSE)</f>
        <v>284551758920</v>
      </c>
      <c r="AD174" s="28">
        <f t="shared" si="53"/>
        <v>13536</v>
      </c>
      <c r="AE174" s="28">
        <f t="shared" si="54"/>
        <v>16434</v>
      </c>
      <c r="AF174" s="97">
        <f t="shared" si="59"/>
        <v>5.2211877566716772E-8</v>
      </c>
      <c r="AG174" s="98">
        <f t="shared" si="59"/>
        <v>5.7753991971001377E-8</v>
      </c>
      <c r="AH174" s="90">
        <f t="shared" si="60"/>
        <v>1.1061466214694702</v>
      </c>
      <c r="AI174" s="100">
        <f t="shared" si="61"/>
        <v>6.3884383095098074E-8</v>
      </c>
      <c r="AJ174" s="37">
        <f>VLOOKUP(Y174,WorldBank!$AM$6:$AR$221,6,FALSE)</f>
        <v>308853656523</v>
      </c>
      <c r="AK174" s="102">
        <f t="shared" si="62"/>
        <v>19730.92531363717</v>
      </c>
      <c r="AM174" s="22" t="str">
        <f>VLOOKUP(Y174,CDIACvsWB!$E$4:$F$140,2,FALSE)</f>
        <v>Peru</v>
      </c>
      <c r="AN174" s="28">
        <f t="shared" si="55"/>
        <v>16656.247086030249</v>
      </c>
      <c r="AO174" s="51">
        <f t="shared" si="63"/>
        <v>732</v>
      </c>
      <c r="AP174" s="45">
        <f t="shared" si="64"/>
        <v>17388.247086030249</v>
      </c>
      <c r="AR174" s="130">
        <f>VLOOKUP(Y174,WorldBank!$AM$7:$AZ$221,14,FALSE)/( 1000* 3.667 )</f>
        <v>19952.621098530257</v>
      </c>
      <c r="AT174" s="130">
        <f t="shared" si="65"/>
        <v>16434</v>
      </c>
      <c r="AV174" s="115" t="str">
        <f t="shared" si="66"/>
        <v>Peru</v>
      </c>
      <c r="AW174" s="22" t="str">
        <f t="shared" si="67"/>
        <v>2011  Raw + 2010 Bunkers</v>
      </c>
      <c r="AX174" s="28">
        <f t="shared" si="68"/>
        <v>17388.247086030249</v>
      </c>
      <c r="AY174" s="28" t="str">
        <f t="shared" si="69"/>
        <v/>
      </c>
      <c r="AZ174" s="23" t="str">
        <f t="shared" si="70"/>
        <v/>
      </c>
      <c r="BA174" s="125">
        <f t="shared" si="71"/>
        <v>17388.247086030249</v>
      </c>
      <c r="BC174" s="114">
        <f t="shared" si="72"/>
        <v>1.9218599721725366E-3</v>
      </c>
      <c r="BD174" s="115" t="str">
        <f t="shared" si="56"/>
        <v>Peru</v>
      </c>
      <c r="BE174" s="54">
        <f t="shared" si="57"/>
        <v>18180.673836419341</v>
      </c>
    </row>
    <row r="175" spans="17:57" x14ac:dyDescent="0.25">
      <c r="Q175" t="s">
        <v>460</v>
      </c>
      <c r="R175" s="22">
        <v>12579</v>
      </c>
      <c r="S175" s="28">
        <v>34</v>
      </c>
      <c r="T175" s="45">
        <f t="shared" si="58"/>
        <v>12613</v>
      </c>
      <c r="U175" s="22">
        <v>12534</v>
      </c>
      <c r="V175" s="28">
        <v>35</v>
      </c>
      <c r="W175" s="45">
        <f t="shared" si="52"/>
        <v>12569</v>
      </c>
      <c r="Y175" s="22" t="s">
        <v>153</v>
      </c>
      <c r="Z175" s="28" t="s">
        <v>442</v>
      </c>
      <c r="AA175" s="28"/>
      <c r="AB175" s="50">
        <f>VLOOKUP(Y175,WorldBank!$AM$6:$AQ$221,4,FALSE)</f>
        <v>472296096000</v>
      </c>
      <c r="AC175" s="51">
        <f>VLOOKUP(Y175,WorldBank!$AM$6:$AQ$221,5,FALSE)</f>
        <v>514504436932</v>
      </c>
      <c r="AD175" s="28">
        <f t="shared" si="53"/>
        <v>21416</v>
      </c>
      <c r="AE175" s="28">
        <f t="shared" si="54"/>
        <v>23270</v>
      </c>
      <c r="AF175" s="97">
        <f t="shared" si="59"/>
        <v>4.5344435792245038E-8</v>
      </c>
      <c r="AG175" s="98">
        <f t="shared" si="59"/>
        <v>4.5227987029148792E-8</v>
      </c>
      <c r="AH175" s="90">
        <f t="shared" si="60"/>
        <v>0.99743190622924982</v>
      </c>
      <c r="AI175" s="100">
        <f t="shared" si="61"/>
        <v>4.5111837317395665E-8</v>
      </c>
      <c r="AJ175" s="37">
        <f>VLOOKUP(Y175,WorldBank!$AM$6:$AR$221,6,FALSE)</f>
        <v>543610606203</v>
      </c>
      <c r="AK175" s="102">
        <f t="shared" si="62"/>
        <v>24523.273231040574</v>
      </c>
      <c r="AM175" s="22">
        <f>VLOOKUP(Y175,CDIACvsWB!$E$4:$F$140,2,FALSE)</f>
        <v>0</v>
      </c>
      <c r="AN175" s="28">
        <f t="shared" si="55"/>
        <v>0</v>
      </c>
      <c r="AO175" s="51">
        <f t="shared" si="63"/>
        <v>0</v>
      </c>
      <c r="AP175" s="45">
        <f t="shared" si="64"/>
        <v>0</v>
      </c>
      <c r="AR175" s="130">
        <f>VLOOKUP(Y175,WorldBank!$AM$7:$AZ$221,14,FALSE)/( 1000* 3.667 )</f>
        <v>25448.532775195654</v>
      </c>
      <c r="AT175" s="130">
        <f t="shared" si="65"/>
        <v>23270</v>
      </c>
      <c r="AV175" s="115" t="str">
        <f t="shared" si="66"/>
        <v>Philippines</v>
      </c>
      <c r="AW175" s="22" t="str">
        <f t="shared" si="67"/>
        <v>National Total (w. Bunkers)  - DeCarb Forecast</v>
      </c>
      <c r="AX175" s="28">
        <f t="shared" si="68"/>
        <v>24523.273231040574</v>
      </c>
      <c r="AY175" s="28" t="str">
        <f t="shared" si="69"/>
        <v/>
      </c>
      <c r="AZ175" s="23" t="str">
        <f t="shared" si="70"/>
        <v/>
      </c>
      <c r="BA175" s="125">
        <f t="shared" si="71"/>
        <v>24523.273231040574</v>
      </c>
      <c r="BC175" s="114">
        <f t="shared" si="72"/>
        <v>2.7104685697301669E-3</v>
      </c>
      <c r="BD175" s="115" t="str">
        <f t="shared" si="56"/>
        <v>Philippines</v>
      </c>
      <c r="BE175" s="54">
        <f t="shared" si="57"/>
        <v>25640.861313337249</v>
      </c>
    </row>
    <row r="176" spans="17:57" x14ac:dyDescent="0.25">
      <c r="Q176" t="s">
        <v>461</v>
      </c>
      <c r="R176" s="22">
        <v>206</v>
      </c>
      <c r="S176" s="28">
        <v>103</v>
      </c>
      <c r="T176" s="45">
        <f t="shared" si="58"/>
        <v>309</v>
      </c>
      <c r="U176" s="22">
        <v>192</v>
      </c>
      <c r="V176" s="28">
        <v>88</v>
      </c>
      <c r="W176" s="45">
        <f t="shared" si="52"/>
        <v>280</v>
      </c>
      <c r="Y176" s="22"/>
      <c r="Z176" s="28" t="s">
        <v>443</v>
      </c>
      <c r="AA176" s="28"/>
      <c r="AB176" s="50" t="e">
        <f>VLOOKUP(Y176,WorldBank!$AM$6:$AQ$221,4,FALSE)</f>
        <v>#N/A</v>
      </c>
      <c r="AC176" s="51" t="e">
        <f>VLOOKUP(Y176,WorldBank!$AM$6:$AQ$221,5,FALSE)</f>
        <v>#N/A</v>
      </c>
      <c r="AD176" s="28">
        <f t="shared" si="53"/>
        <v>3965</v>
      </c>
      <c r="AE176" s="28">
        <f t="shared" si="54"/>
        <v>4253</v>
      </c>
      <c r="AF176" s="97" t="e">
        <f t="shared" si="59"/>
        <v>#N/A</v>
      </c>
      <c r="AG176" s="98" t="e">
        <f t="shared" si="59"/>
        <v>#N/A</v>
      </c>
      <c r="AH176" s="90" t="e">
        <f t="shared" si="60"/>
        <v>#N/A</v>
      </c>
      <c r="AI176" s="100" t="e">
        <f t="shared" si="61"/>
        <v>#N/A</v>
      </c>
      <c r="AJ176" s="37" t="e">
        <f>VLOOKUP(Y176,WorldBank!$AM$6:$AR$221,6,FALSE)</f>
        <v>#N/A</v>
      </c>
      <c r="AK176" s="102" t="str">
        <f t="shared" si="62"/>
        <v/>
      </c>
      <c r="AM176" s="22" t="e">
        <f>VLOOKUP(Y176,CDIACvsWB!$E$4:$F$140,2,FALSE)</f>
        <v>#N/A</v>
      </c>
      <c r="AN176" s="28">
        <f t="shared" si="55"/>
        <v>0</v>
      </c>
      <c r="AO176" s="51">
        <f t="shared" si="63"/>
        <v>0</v>
      </c>
      <c r="AP176" s="45">
        <f t="shared" si="64"/>
        <v>0</v>
      </c>
      <c r="AR176" s="130" t="e">
        <f>VLOOKUP(Y176,WorldBank!$AM$7:$AZ$221,14,FALSE)/( 1000* 3.667 )</f>
        <v>#N/A</v>
      </c>
      <c r="AT176" s="130">
        <f t="shared" si="65"/>
        <v>4253</v>
      </c>
      <c r="AV176" s="115">
        <f t="shared" si="66"/>
        <v>0</v>
      </c>
      <c r="AW176" s="22" t="str">
        <f t="shared" si="67"/>
        <v>National Total (w. Bunkers)  - DeCarb Forecast</v>
      </c>
      <c r="AX176" s="28" t="str">
        <f t="shared" si="68"/>
        <v/>
      </c>
      <c r="AY176" s="28" t="str">
        <f t="shared" si="69"/>
        <v/>
      </c>
      <c r="AZ176" s="23" t="str">
        <f t="shared" si="70"/>
        <v/>
      </c>
      <c r="BA176" s="125">
        <f t="shared" si="71"/>
        <v>0</v>
      </c>
      <c r="BC176" s="114">
        <f t="shared" si="72"/>
        <v>0</v>
      </c>
      <c r="BD176" s="115">
        <f t="shared" si="56"/>
        <v>0</v>
      </c>
      <c r="BE176" s="54">
        <f t="shared" si="57"/>
        <v>0</v>
      </c>
    </row>
    <row r="177" spans="17:57" x14ac:dyDescent="0.25">
      <c r="Q177" t="s">
        <v>462</v>
      </c>
      <c r="R177" s="22">
        <v>178</v>
      </c>
      <c r="S177" s="28">
        <v>15</v>
      </c>
      <c r="T177" s="45">
        <f t="shared" si="58"/>
        <v>193</v>
      </c>
      <c r="U177" s="22">
        <v>188</v>
      </c>
      <c r="V177" s="28">
        <v>15</v>
      </c>
      <c r="W177" s="45">
        <f t="shared" si="52"/>
        <v>203</v>
      </c>
      <c r="Y177" s="22" t="s">
        <v>154</v>
      </c>
      <c r="Z177" s="28" t="s">
        <v>444</v>
      </c>
      <c r="AA177" s="28"/>
      <c r="AB177" s="50">
        <f>VLOOKUP(Y177,WorldBank!$AM$6:$AQ$221,4,FALSE)</f>
        <v>723850363719</v>
      </c>
      <c r="AC177" s="51">
        <f>VLOOKUP(Y177,WorldBank!$AM$6:$AQ$221,5,FALSE)</f>
        <v>778336194272</v>
      </c>
      <c r="AD177" s="28">
        <f t="shared" si="53"/>
        <v>82102</v>
      </c>
      <c r="AE177" s="28">
        <f t="shared" si="54"/>
        <v>87132</v>
      </c>
      <c r="AF177" s="97">
        <f t="shared" si="59"/>
        <v>1.1342399495135453E-7</v>
      </c>
      <c r="AG177" s="98">
        <f t="shared" si="59"/>
        <v>1.1194648359054796E-7</v>
      </c>
      <c r="AH177" s="90">
        <f t="shared" si="60"/>
        <v>0.98697355562691791</v>
      </c>
      <c r="AI177" s="100">
        <f t="shared" si="61"/>
        <v>1.1048821894929354E-7</v>
      </c>
      <c r="AJ177" s="37">
        <f>VLOOKUP(Y177,WorldBank!$AM$6:$AR$221,6,FALSE)</f>
        <v>838040846436</v>
      </c>
      <c r="AK177" s="102">
        <f t="shared" si="62"/>
        <v>92593.640529472046</v>
      </c>
      <c r="AM177" s="22" t="str">
        <f>VLOOKUP(Y177,CDIACvsWB!$E$4:$F$140,2,FALSE)</f>
        <v>Poland</v>
      </c>
      <c r="AN177" s="28">
        <f t="shared" si="55"/>
        <v>86605.525760856035</v>
      </c>
      <c r="AO177" s="51">
        <f t="shared" si="63"/>
        <v>616</v>
      </c>
      <c r="AP177" s="45">
        <f t="shared" si="64"/>
        <v>87221.525760856035</v>
      </c>
      <c r="AR177" s="130">
        <f>VLOOKUP(Y177,WorldBank!$AM$7:$AZ$221,14,FALSE)/( 1000* 3.667 )</f>
        <v>92166.489124943153</v>
      </c>
      <c r="AT177" s="130">
        <f t="shared" si="65"/>
        <v>87132</v>
      </c>
      <c r="AV177" s="115" t="str">
        <f t="shared" si="66"/>
        <v>Poland</v>
      </c>
      <c r="AW177" s="22" t="str">
        <f t="shared" si="67"/>
        <v>2011  Raw + 2010 Bunkers</v>
      </c>
      <c r="AX177" s="28">
        <f t="shared" si="68"/>
        <v>87221.525760856035</v>
      </c>
      <c r="AY177" s="28" t="str">
        <f t="shared" si="69"/>
        <v/>
      </c>
      <c r="AZ177" s="23" t="str">
        <f t="shared" si="70"/>
        <v/>
      </c>
      <c r="BA177" s="125">
        <f t="shared" si="71"/>
        <v>87221.525760856035</v>
      </c>
      <c r="BC177" s="114">
        <f t="shared" si="72"/>
        <v>9.6402793359358953E-3</v>
      </c>
      <c r="BD177" s="115" t="str">
        <f t="shared" si="56"/>
        <v>Poland</v>
      </c>
      <c r="BE177" s="54">
        <f t="shared" si="57"/>
        <v>91196.433057761315</v>
      </c>
    </row>
    <row r="178" spans="17:57" x14ac:dyDescent="0.25">
      <c r="Q178" t="s">
        <v>463</v>
      </c>
      <c r="R178" s="22">
        <v>6754</v>
      </c>
      <c r="S178" s="28">
        <v>34870</v>
      </c>
      <c r="T178" s="45">
        <f t="shared" si="58"/>
        <v>41624</v>
      </c>
      <c r="U178" s="22">
        <v>3687</v>
      </c>
      <c r="V178" s="28">
        <v>39142</v>
      </c>
      <c r="W178" s="45">
        <f t="shared" si="52"/>
        <v>42829</v>
      </c>
      <c r="Y178" s="22" t="s">
        <v>155</v>
      </c>
      <c r="Z178" s="28" t="s">
        <v>445</v>
      </c>
      <c r="AA178" s="28"/>
      <c r="AB178" s="50">
        <f>VLOOKUP(Y178,WorldBank!$AM$6:$AQ$221,4,FALSE)</f>
        <v>267144147666</v>
      </c>
      <c r="AC178" s="51">
        <f>VLOOKUP(Y178,WorldBank!$AM$6:$AQ$221,5,FALSE)</f>
        <v>273515523900</v>
      </c>
      <c r="AD178" s="28">
        <f t="shared" si="53"/>
        <v>16759</v>
      </c>
      <c r="AE178" s="28">
        <f t="shared" si="54"/>
        <v>15426</v>
      </c>
      <c r="AF178" s="97">
        <f t="shared" si="59"/>
        <v>6.273392154168816E-8</v>
      </c>
      <c r="AG178" s="98">
        <f t="shared" si="59"/>
        <v>5.6398992569211168E-8</v>
      </c>
      <c r="AH178" s="90">
        <f t="shared" si="60"/>
        <v>0.89901908223181481</v>
      </c>
      <c r="AI178" s="100">
        <f t="shared" si="61"/>
        <v>5.0703770538371165E-8</v>
      </c>
      <c r="AJ178" s="37">
        <f>VLOOKUP(Y178,WorldBank!$AM$6:$AR$221,6,FALSE)</f>
        <v>272680659680</v>
      </c>
      <c r="AK178" s="102">
        <f t="shared" si="62"/>
        <v>13825.937598666398</v>
      </c>
      <c r="AM178" s="22" t="str">
        <f>VLOOKUP(Y178,CDIACvsWB!$E$4:$F$140,2,FALSE)</f>
        <v>Portugal</v>
      </c>
      <c r="AN178" s="28">
        <f t="shared" si="55"/>
        <v>14359.426338169118</v>
      </c>
      <c r="AO178" s="51">
        <f t="shared" si="63"/>
        <v>1147</v>
      </c>
      <c r="AP178" s="45">
        <f t="shared" si="64"/>
        <v>15506.426338169118</v>
      </c>
      <c r="AR178" s="130">
        <f>VLOOKUP(Y178,WorldBank!$AM$7:$AZ$221,14,FALSE)/( 1000* 3.667 )</f>
        <v>13003.884478869559</v>
      </c>
      <c r="AT178" s="130">
        <f t="shared" si="65"/>
        <v>15426</v>
      </c>
      <c r="AV178" s="115" t="str">
        <f t="shared" si="66"/>
        <v>Portugal</v>
      </c>
      <c r="AW178" s="22" t="str">
        <f t="shared" si="67"/>
        <v>2011  Raw + 2010 Bunkers</v>
      </c>
      <c r="AX178" s="28">
        <f t="shared" si="68"/>
        <v>15506.426338169118</v>
      </c>
      <c r="AY178" s="28" t="str">
        <f t="shared" si="69"/>
        <v/>
      </c>
      <c r="AZ178" s="23" t="str">
        <f t="shared" si="70"/>
        <v/>
      </c>
      <c r="BA178" s="125">
        <f t="shared" si="71"/>
        <v>15506.426338169118</v>
      </c>
      <c r="BC178" s="114">
        <f t="shared" si="72"/>
        <v>1.7138691406514183E-3</v>
      </c>
      <c r="BD178" s="115" t="str">
        <f t="shared" si="56"/>
        <v>Portugal</v>
      </c>
      <c r="BE178" s="54">
        <f t="shared" si="57"/>
        <v>16213.093719447312</v>
      </c>
    </row>
    <row r="179" spans="17:57" x14ac:dyDescent="0.25">
      <c r="Q179" t="s">
        <v>464</v>
      </c>
      <c r="R179" s="22">
        <v>9242</v>
      </c>
      <c r="S179" s="28">
        <v>38</v>
      </c>
      <c r="T179" s="45">
        <f t="shared" si="58"/>
        <v>9280</v>
      </c>
      <c r="U179" s="22">
        <v>9843</v>
      </c>
      <c r="V179" s="28">
        <v>34</v>
      </c>
      <c r="W179" s="45">
        <f t="shared" si="52"/>
        <v>9877</v>
      </c>
      <c r="Y179" s="22" t="s">
        <v>156</v>
      </c>
      <c r="Z179" s="28"/>
      <c r="AA179" s="28"/>
      <c r="AB179" s="50">
        <f>VLOOKUP(Y179,WorldBank!$AM$6:$AQ$221,4,FALSE)</f>
        <v>120774098490</v>
      </c>
      <c r="AC179" s="51">
        <f>VLOOKUP(Y179,WorldBank!$AM$6:$AQ$221,5,FALSE)</f>
        <v>121728156096</v>
      </c>
      <c r="AD179" s="28" t="e">
        <f t="shared" si="53"/>
        <v>#N/A</v>
      </c>
      <c r="AE179" s="28" t="e">
        <f t="shared" si="54"/>
        <v>#N/A</v>
      </c>
      <c r="AF179" s="97" t="e">
        <f t="shared" si="59"/>
        <v>#N/A</v>
      </c>
      <c r="AG179" s="98" t="e">
        <f t="shared" si="59"/>
        <v>#N/A</v>
      </c>
      <c r="AH179" s="90" t="e">
        <f t="shared" si="60"/>
        <v>#N/A</v>
      </c>
      <c r="AI179" s="100" t="e">
        <f t="shared" si="61"/>
        <v>#N/A</v>
      </c>
      <c r="AJ179" s="37">
        <f>VLOOKUP(Y179,WorldBank!$AM$6:$AR$221,6,FALSE)</f>
        <v>123799042980</v>
      </c>
      <c r="AK179" s="102" t="str">
        <f t="shared" si="62"/>
        <v/>
      </c>
      <c r="AM179" s="22" t="e">
        <f>VLOOKUP(Y179,CDIACvsWB!$E$4:$F$140,2,FALSE)</f>
        <v>#N/A</v>
      </c>
      <c r="AN179" s="28">
        <f t="shared" si="55"/>
        <v>0</v>
      </c>
      <c r="AO179" s="51">
        <f t="shared" si="63"/>
        <v>0</v>
      </c>
      <c r="AP179" s="45">
        <f t="shared" si="64"/>
        <v>0</v>
      </c>
      <c r="AR179" s="130" t="e">
        <f>VLOOKUP(Y179,WorldBank!$AM$7:$AZ$221,14,FALSE)/( 1000* 3.667 )</f>
        <v>#DIV/0!</v>
      </c>
      <c r="AT179" s="130" t="e">
        <f t="shared" si="65"/>
        <v>#N/A</v>
      </c>
      <c r="AV179" s="115" t="str">
        <f t="shared" si="66"/>
        <v>Puerto Rico</v>
      </c>
      <c r="AW179" s="22" t="str">
        <f t="shared" si="67"/>
        <v>National Total (w. Bunkers)  - DeCarb Forecast</v>
      </c>
      <c r="AX179" s="28" t="str">
        <f t="shared" si="68"/>
        <v/>
      </c>
      <c r="AY179" s="28" t="str">
        <f t="shared" si="69"/>
        <v/>
      </c>
      <c r="AZ179" s="23" t="str">
        <f t="shared" si="70"/>
        <v/>
      </c>
      <c r="BA179" s="125">
        <f t="shared" si="71"/>
        <v>0</v>
      </c>
      <c r="BC179" s="114">
        <f t="shared" si="72"/>
        <v>0</v>
      </c>
      <c r="BD179" s="115" t="str">
        <f t="shared" si="56"/>
        <v>Puerto Rico</v>
      </c>
      <c r="BE179" s="54">
        <f t="shared" si="57"/>
        <v>0</v>
      </c>
    </row>
    <row r="180" spans="17:57" x14ac:dyDescent="0.25">
      <c r="Q180" t="s">
        <v>465</v>
      </c>
      <c r="R180" s="22">
        <v>4175</v>
      </c>
      <c r="S180" s="28">
        <v>50</v>
      </c>
      <c r="T180" s="45">
        <f t="shared" si="58"/>
        <v>4225</v>
      </c>
      <c r="U180" s="22">
        <v>4180</v>
      </c>
      <c r="V180" s="28">
        <v>38</v>
      </c>
      <c r="W180" s="45">
        <f t="shared" si="52"/>
        <v>4218</v>
      </c>
      <c r="Y180" s="22" t="s">
        <v>157</v>
      </c>
      <c r="Z180" s="28" t="s">
        <v>446</v>
      </c>
      <c r="AA180" s="28"/>
      <c r="AB180" s="50">
        <f>VLOOKUP(Y180,WorldBank!$AM$6:$AQ$221,4,FALSE)</f>
        <v>184810365038</v>
      </c>
      <c r="AC180" s="51">
        <f>VLOOKUP(Y180,WorldBank!$AM$6:$AQ$221,5,FALSE)</f>
        <v>218337936705</v>
      </c>
      <c r="AD180" s="28">
        <f t="shared" si="53"/>
        <v>18881</v>
      </c>
      <c r="AE180" s="28">
        <f t="shared" si="54"/>
        <v>20275</v>
      </c>
      <c r="AF180" s="97">
        <f t="shared" si="59"/>
        <v>1.0216418324869258E-7</v>
      </c>
      <c r="AG180" s="98">
        <f t="shared" si="59"/>
        <v>9.2860637532697254E-8</v>
      </c>
      <c r="AH180" s="90">
        <f t="shared" si="60"/>
        <v>0.90893534876750082</v>
      </c>
      <c r="AI180" s="100">
        <f t="shared" si="61"/>
        <v>8.4404315962554659E-8</v>
      </c>
      <c r="AJ180" s="37">
        <f>VLOOKUP(Y180,WorldBank!$AM$6:$AR$221,6,FALSE)</f>
        <v>255552568068</v>
      </c>
      <c r="AK180" s="102">
        <f t="shared" si="62"/>
        <v>21569.739700253729</v>
      </c>
      <c r="AM180" s="22" t="str">
        <f>VLOOKUP(Y180,CDIACvsWB!$E$4:$F$140,2,FALSE)</f>
        <v>Qatar</v>
      </c>
      <c r="AN180" s="28">
        <f t="shared" si="55"/>
        <v>21023.134102863911</v>
      </c>
      <c r="AO180" s="51">
        <f t="shared" si="63"/>
        <v>1041</v>
      </c>
      <c r="AP180" s="45">
        <f t="shared" si="64"/>
        <v>22064.134102863911</v>
      </c>
      <c r="AR180" s="130">
        <f>VLOOKUP(Y180,WorldBank!$AM$7:$AZ$221,14,FALSE)/( 1000* 3.667 )</f>
        <v>20303.976618217963</v>
      </c>
      <c r="AT180" s="130">
        <f t="shared" si="65"/>
        <v>20275</v>
      </c>
      <c r="AV180" s="115" t="str">
        <f t="shared" si="66"/>
        <v>Qatar</v>
      </c>
      <c r="AW180" s="22" t="str">
        <f t="shared" si="67"/>
        <v>2011  Raw + 2010 Bunkers</v>
      </c>
      <c r="AX180" s="28">
        <f t="shared" si="68"/>
        <v>22064.134102863911</v>
      </c>
      <c r="AY180" s="28" t="str">
        <f t="shared" si="69"/>
        <v/>
      </c>
      <c r="AZ180" s="23" t="str">
        <f t="shared" si="70"/>
        <v/>
      </c>
      <c r="BA180" s="125">
        <f t="shared" si="71"/>
        <v>22064.134102863911</v>
      </c>
      <c r="BC180" s="114">
        <f t="shared" si="72"/>
        <v>2.4386688286140556E-3</v>
      </c>
      <c r="BD180" s="115" t="str">
        <f t="shared" si="56"/>
        <v>Qatar</v>
      </c>
      <c r="BE180" s="54">
        <f t="shared" si="57"/>
        <v>23069.652945607322</v>
      </c>
    </row>
    <row r="181" spans="17:57" x14ac:dyDescent="0.25">
      <c r="Q181" t="s">
        <v>466</v>
      </c>
      <c r="R181" s="22">
        <v>54</v>
      </c>
      <c r="S181" s="28">
        <v>4</v>
      </c>
      <c r="T181" s="45">
        <f t="shared" si="58"/>
        <v>58</v>
      </c>
      <c r="U181" s="22">
        <v>55</v>
      </c>
      <c r="V181" s="28">
        <v>4</v>
      </c>
      <c r="W181" s="45">
        <f t="shared" si="52"/>
        <v>59</v>
      </c>
      <c r="Y181" s="22"/>
      <c r="Z181" s="28" t="s">
        <v>447</v>
      </c>
      <c r="AA181" s="28"/>
      <c r="AB181" s="50" t="e">
        <f>VLOOKUP(Y181,WorldBank!$AM$6:$AQ$221,4,FALSE)</f>
        <v>#N/A</v>
      </c>
      <c r="AC181" s="51" t="e">
        <f>VLOOKUP(Y181,WorldBank!$AM$6:$AQ$221,5,FALSE)</f>
        <v>#N/A</v>
      </c>
      <c r="AD181" s="28">
        <f t="shared" si="53"/>
        <v>1919</v>
      </c>
      <c r="AE181" s="28">
        <f t="shared" si="54"/>
        <v>2065</v>
      </c>
      <c r="AF181" s="97" t="e">
        <f t="shared" si="59"/>
        <v>#N/A</v>
      </c>
      <c r="AG181" s="98" t="e">
        <f t="shared" si="59"/>
        <v>#N/A</v>
      </c>
      <c r="AH181" s="90" t="e">
        <f t="shared" si="60"/>
        <v>#N/A</v>
      </c>
      <c r="AI181" s="100" t="e">
        <f t="shared" si="61"/>
        <v>#N/A</v>
      </c>
      <c r="AJ181" s="37" t="e">
        <f>VLOOKUP(Y181,WorldBank!$AM$6:$AR$221,6,FALSE)</f>
        <v>#N/A</v>
      </c>
      <c r="AK181" s="102" t="str">
        <f t="shared" si="62"/>
        <v/>
      </c>
      <c r="AM181" s="22" t="e">
        <f>VLOOKUP(Y181,CDIACvsWB!$E$4:$F$140,2,FALSE)</f>
        <v>#N/A</v>
      </c>
      <c r="AN181" s="28">
        <f t="shared" si="55"/>
        <v>0</v>
      </c>
      <c r="AO181" s="51">
        <f t="shared" si="63"/>
        <v>0</v>
      </c>
      <c r="AP181" s="45">
        <f t="shared" si="64"/>
        <v>0</v>
      </c>
      <c r="AR181" s="130" t="e">
        <f>VLOOKUP(Y181,WorldBank!$AM$7:$AZ$221,14,FALSE)/( 1000* 3.667 )</f>
        <v>#N/A</v>
      </c>
      <c r="AT181" s="130">
        <f t="shared" si="65"/>
        <v>2065</v>
      </c>
      <c r="AV181" s="115">
        <f t="shared" si="66"/>
        <v>0</v>
      </c>
      <c r="AW181" s="22" t="str">
        <f t="shared" si="67"/>
        <v>National Total (w. Bunkers)  - DeCarb Forecast</v>
      </c>
      <c r="AX181" s="28" t="str">
        <f t="shared" si="68"/>
        <v/>
      </c>
      <c r="AY181" s="28" t="str">
        <f t="shared" si="69"/>
        <v/>
      </c>
      <c r="AZ181" s="23" t="str">
        <f t="shared" si="70"/>
        <v/>
      </c>
      <c r="BA181" s="125">
        <f t="shared" si="71"/>
        <v>0</v>
      </c>
      <c r="BC181" s="114">
        <f t="shared" si="72"/>
        <v>0</v>
      </c>
      <c r="BD181" s="115">
        <f t="shared" si="56"/>
        <v>0</v>
      </c>
      <c r="BE181" s="54">
        <f t="shared" si="57"/>
        <v>0</v>
      </c>
    </row>
    <row r="182" spans="17:57" x14ac:dyDescent="0.25">
      <c r="Q182" t="s">
        <v>467</v>
      </c>
      <c r="R182" s="22">
        <v>162</v>
      </c>
      <c r="S182" s="28">
        <v>55</v>
      </c>
      <c r="T182" s="45">
        <f t="shared" si="58"/>
        <v>217</v>
      </c>
      <c r="U182" s="22">
        <v>166</v>
      </c>
      <c r="V182" s="28">
        <v>57</v>
      </c>
      <c r="W182" s="45">
        <f t="shared" si="52"/>
        <v>223</v>
      </c>
      <c r="Y182" s="22"/>
      <c r="Z182" s="28" t="s">
        <v>448</v>
      </c>
      <c r="AA182" s="28"/>
      <c r="AB182" s="50" t="e">
        <f>VLOOKUP(Y182,WorldBank!$AM$6:$AQ$221,4,FALSE)</f>
        <v>#N/A</v>
      </c>
      <c r="AC182" s="51" t="e">
        <f>VLOOKUP(Y182,WorldBank!$AM$6:$AQ$221,5,FALSE)</f>
        <v>#N/A</v>
      </c>
      <c r="AD182" s="28">
        <f t="shared" si="53"/>
        <v>148933</v>
      </c>
      <c r="AE182" s="28">
        <f t="shared" si="54"/>
        <v>165571</v>
      </c>
      <c r="AF182" s="97" t="e">
        <f t="shared" si="59"/>
        <v>#N/A</v>
      </c>
      <c r="AG182" s="98" t="e">
        <f t="shared" si="59"/>
        <v>#N/A</v>
      </c>
      <c r="AH182" s="90" t="e">
        <f t="shared" si="60"/>
        <v>#N/A</v>
      </c>
      <c r="AI182" s="100" t="e">
        <f t="shared" si="61"/>
        <v>#N/A</v>
      </c>
      <c r="AJ182" s="37" t="e">
        <f>VLOOKUP(Y182,WorldBank!$AM$6:$AR$221,6,FALSE)</f>
        <v>#N/A</v>
      </c>
      <c r="AK182" s="102" t="str">
        <f t="shared" si="62"/>
        <v/>
      </c>
      <c r="AM182" s="22" t="e">
        <f>VLOOKUP(Y182,CDIACvsWB!$E$4:$F$140,2,FALSE)</f>
        <v>#N/A</v>
      </c>
      <c r="AN182" s="28">
        <f t="shared" si="55"/>
        <v>0</v>
      </c>
      <c r="AO182" s="51">
        <f t="shared" si="63"/>
        <v>0</v>
      </c>
      <c r="AP182" s="45">
        <f t="shared" si="64"/>
        <v>0</v>
      </c>
      <c r="AR182" s="130" t="e">
        <f>VLOOKUP(Y182,WorldBank!$AM$7:$AZ$221,14,FALSE)/( 1000* 3.667 )</f>
        <v>#N/A</v>
      </c>
      <c r="AT182" s="130">
        <f t="shared" si="65"/>
        <v>165571</v>
      </c>
      <c r="AV182" s="115">
        <f t="shared" si="66"/>
        <v>0</v>
      </c>
      <c r="AW182" s="22" t="str">
        <f t="shared" si="67"/>
        <v>National Total (w. Bunkers)  - DeCarb Forecast</v>
      </c>
      <c r="AX182" s="28" t="str">
        <f t="shared" si="68"/>
        <v/>
      </c>
      <c r="AY182" s="28" t="str">
        <f t="shared" si="69"/>
        <v/>
      </c>
      <c r="AZ182" s="23" t="str">
        <f t="shared" si="70"/>
        <v/>
      </c>
      <c r="BA182" s="125">
        <f t="shared" si="71"/>
        <v>0</v>
      </c>
      <c r="BC182" s="114">
        <f t="shared" si="72"/>
        <v>0</v>
      </c>
      <c r="BD182" s="115">
        <f t="shared" si="56"/>
        <v>0</v>
      </c>
      <c r="BE182" s="54">
        <f t="shared" si="57"/>
        <v>0</v>
      </c>
    </row>
    <row r="183" spans="17:57" x14ac:dyDescent="0.25">
      <c r="Q183" t="s">
        <v>468</v>
      </c>
      <c r="R183" s="22">
        <v>137426</v>
      </c>
      <c r="S183" s="28">
        <v>188</v>
      </c>
      <c r="T183" s="45">
        <f t="shared" si="58"/>
        <v>137614</v>
      </c>
      <c r="U183" s="22">
        <v>125477</v>
      </c>
      <c r="V183" s="28">
        <v>2325</v>
      </c>
      <c r="W183" s="45">
        <f t="shared" si="52"/>
        <v>127802</v>
      </c>
      <c r="Y183" s="22"/>
      <c r="Z183" s="28" t="s">
        <v>449</v>
      </c>
      <c r="AA183" s="28"/>
      <c r="AB183" s="50" t="e">
        <f>VLOOKUP(Y183,WorldBank!$AM$6:$AQ$221,4,FALSE)</f>
        <v>#N/A</v>
      </c>
      <c r="AC183" s="51" t="e">
        <f>VLOOKUP(Y183,WorldBank!$AM$6:$AQ$221,5,FALSE)</f>
        <v>#N/A</v>
      </c>
      <c r="AD183" s="28">
        <f t="shared" si="53"/>
        <v>1252</v>
      </c>
      <c r="AE183" s="28">
        <f t="shared" si="54"/>
        <v>1336</v>
      </c>
      <c r="AF183" s="97" t="e">
        <f t="shared" si="59"/>
        <v>#N/A</v>
      </c>
      <c r="AG183" s="98" t="e">
        <f t="shared" si="59"/>
        <v>#N/A</v>
      </c>
      <c r="AH183" s="90" t="e">
        <f t="shared" si="60"/>
        <v>#N/A</v>
      </c>
      <c r="AI183" s="100" t="e">
        <f t="shared" si="61"/>
        <v>#N/A</v>
      </c>
      <c r="AJ183" s="37" t="e">
        <f>VLOOKUP(Y183,WorldBank!$AM$6:$AR$221,6,FALSE)</f>
        <v>#N/A</v>
      </c>
      <c r="AK183" s="102" t="str">
        <f t="shared" si="62"/>
        <v/>
      </c>
      <c r="AM183" s="22" t="e">
        <f>VLOOKUP(Y183,CDIACvsWB!$E$4:$F$140,2,FALSE)</f>
        <v>#N/A</v>
      </c>
      <c r="AN183" s="28">
        <f t="shared" si="55"/>
        <v>0</v>
      </c>
      <c r="AO183" s="51">
        <f t="shared" si="63"/>
        <v>0</v>
      </c>
      <c r="AP183" s="45">
        <f t="shared" si="64"/>
        <v>0</v>
      </c>
      <c r="AR183" s="130" t="e">
        <f>VLOOKUP(Y183,WorldBank!$AM$7:$AZ$221,14,FALSE)/( 1000* 3.667 )</f>
        <v>#N/A</v>
      </c>
      <c r="AT183" s="130">
        <f t="shared" si="65"/>
        <v>1336</v>
      </c>
      <c r="AV183" s="115">
        <f t="shared" si="66"/>
        <v>0</v>
      </c>
      <c r="AW183" s="22" t="str">
        <f t="shared" si="67"/>
        <v>National Total (w. Bunkers)  - DeCarb Forecast</v>
      </c>
      <c r="AX183" s="28" t="str">
        <f t="shared" si="68"/>
        <v/>
      </c>
      <c r="AY183" s="28" t="str">
        <f t="shared" si="69"/>
        <v/>
      </c>
      <c r="AZ183" s="23" t="str">
        <f t="shared" si="70"/>
        <v/>
      </c>
      <c r="BA183" s="125">
        <f t="shared" si="71"/>
        <v>0</v>
      </c>
      <c r="BC183" s="114">
        <f t="shared" si="72"/>
        <v>0</v>
      </c>
      <c r="BD183" s="115">
        <f t="shared" si="56"/>
        <v>0</v>
      </c>
      <c r="BE183" s="54">
        <f t="shared" si="57"/>
        <v>0</v>
      </c>
    </row>
    <row r="184" spans="17:57" x14ac:dyDescent="0.25">
      <c r="Q184" t="s">
        <v>469</v>
      </c>
      <c r="R184" s="22">
        <v>78603</v>
      </c>
      <c r="S184" s="28">
        <v>10298</v>
      </c>
      <c r="T184" s="45">
        <f t="shared" si="58"/>
        <v>88901</v>
      </c>
      <c r="U184" s="22">
        <v>73541</v>
      </c>
      <c r="V184" s="28">
        <v>9913</v>
      </c>
      <c r="W184" s="45">
        <f t="shared" si="52"/>
        <v>83454</v>
      </c>
      <c r="Y184" s="22"/>
      <c r="Z184" s="28" t="s">
        <v>450</v>
      </c>
      <c r="AA184" s="28"/>
      <c r="AB184" s="50" t="e">
        <f>VLOOKUP(Y184,WorldBank!$AM$6:$AQ$221,4,FALSE)</f>
        <v>#N/A</v>
      </c>
      <c r="AC184" s="51" t="e">
        <f>VLOOKUP(Y184,WorldBank!$AM$6:$AQ$221,5,FALSE)</f>
        <v>#N/A</v>
      </c>
      <c r="AD184" s="28">
        <f t="shared" si="53"/>
        <v>1168</v>
      </c>
      <c r="AE184" s="28">
        <f t="shared" si="54"/>
        <v>1202</v>
      </c>
      <c r="AF184" s="97" t="e">
        <f t="shared" si="59"/>
        <v>#N/A</v>
      </c>
      <c r="AG184" s="98" t="e">
        <f t="shared" si="59"/>
        <v>#N/A</v>
      </c>
      <c r="AH184" s="90" t="e">
        <f t="shared" si="60"/>
        <v>#N/A</v>
      </c>
      <c r="AI184" s="100" t="e">
        <f t="shared" si="61"/>
        <v>#N/A</v>
      </c>
      <c r="AJ184" s="37" t="e">
        <f>VLOOKUP(Y184,WorldBank!$AM$6:$AR$221,6,FALSE)</f>
        <v>#N/A</v>
      </c>
      <c r="AK184" s="102" t="str">
        <f t="shared" si="62"/>
        <v/>
      </c>
      <c r="AM184" s="22" t="e">
        <f>VLOOKUP(Y184,CDIACvsWB!$E$4:$F$140,2,FALSE)</f>
        <v>#N/A</v>
      </c>
      <c r="AN184" s="28">
        <f t="shared" si="55"/>
        <v>0</v>
      </c>
      <c r="AO184" s="51">
        <f t="shared" si="63"/>
        <v>0</v>
      </c>
      <c r="AP184" s="45">
        <f t="shared" si="64"/>
        <v>0</v>
      </c>
      <c r="AR184" s="130" t="e">
        <f>VLOOKUP(Y184,WorldBank!$AM$7:$AZ$221,14,FALSE)/( 1000* 3.667 )</f>
        <v>#N/A</v>
      </c>
      <c r="AT184" s="130">
        <f t="shared" si="65"/>
        <v>1202</v>
      </c>
      <c r="AV184" s="115">
        <f t="shared" si="66"/>
        <v>0</v>
      </c>
      <c r="AW184" s="22" t="str">
        <f t="shared" si="67"/>
        <v>National Total (w. Bunkers)  - DeCarb Forecast</v>
      </c>
      <c r="AX184" s="28" t="str">
        <f t="shared" si="68"/>
        <v/>
      </c>
      <c r="AY184" s="28" t="str">
        <f t="shared" si="69"/>
        <v/>
      </c>
      <c r="AZ184" s="23" t="str">
        <f t="shared" si="70"/>
        <v/>
      </c>
      <c r="BA184" s="125">
        <f t="shared" si="71"/>
        <v>0</v>
      </c>
      <c r="BC184" s="114">
        <f t="shared" si="72"/>
        <v>0</v>
      </c>
      <c r="BD184" s="115">
        <f t="shared" si="56"/>
        <v>0</v>
      </c>
      <c r="BE184" s="54">
        <f t="shared" si="57"/>
        <v>0</v>
      </c>
    </row>
    <row r="185" spans="17:57" x14ac:dyDescent="0.25">
      <c r="Q185" t="s">
        <v>470</v>
      </c>
      <c r="R185" s="22">
        <v>3499</v>
      </c>
      <c r="S185" s="28">
        <v>81</v>
      </c>
      <c r="T185" s="45">
        <f t="shared" si="58"/>
        <v>3580</v>
      </c>
      <c r="U185" s="22">
        <v>3466</v>
      </c>
      <c r="V185" s="28">
        <v>89</v>
      </c>
      <c r="W185" s="45">
        <f t="shared" si="52"/>
        <v>3555</v>
      </c>
      <c r="Y185" s="22" t="s">
        <v>158</v>
      </c>
      <c r="Z185" s="28" t="s">
        <v>451</v>
      </c>
      <c r="AA185" s="28"/>
      <c r="AB185" s="50">
        <f>VLOOKUP(Y185,WorldBank!$AM$6:$AQ$221,4,FALSE)</f>
        <v>317488387356</v>
      </c>
      <c r="AC185" s="51">
        <f>VLOOKUP(Y185,WorldBank!$AM$6:$AQ$221,5,FALSE)</f>
        <v>329092641234</v>
      </c>
      <c r="AD185" s="28">
        <f t="shared" si="53"/>
        <v>22021</v>
      </c>
      <c r="AE185" s="28">
        <f t="shared" si="54"/>
        <v>21608</v>
      </c>
      <c r="AF185" s="97">
        <f t="shared" si="59"/>
        <v>6.936001717539305E-8</v>
      </c>
      <c r="AG185" s="98">
        <f t="shared" si="59"/>
        <v>6.5659322915809954E-8</v>
      </c>
      <c r="AH185" s="90">
        <f t="shared" si="60"/>
        <v>0.94664513634382441</v>
      </c>
      <c r="AI185" s="100">
        <f t="shared" si="61"/>
        <v>6.2156078693880109E-8</v>
      </c>
      <c r="AJ185" s="37">
        <f>VLOOKUP(Y185,WorldBank!$AM$6:$AR$221,6,FALSE)</f>
        <v>344845089248</v>
      </c>
      <c r="AK185" s="102">
        <f t="shared" si="62"/>
        <v>21434.218504496799</v>
      </c>
      <c r="AM185" s="22" t="str">
        <f>VLOOKUP(Y185,CDIACvsWB!$E$4:$F$140,2,FALSE)</f>
        <v>Romania</v>
      </c>
      <c r="AN185" s="28">
        <f t="shared" si="55"/>
        <v>23483.300807505086</v>
      </c>
      <c r="AO185" s="51">
        <f t="shared" si="63"/>
        <v>134</v>
      </c>
      <c r="AP185" s="45">
        <f t="shared" si="64"/>
        <v>23617.300807505086</v>
      </c>
      <c r="AR185" s="130">
        <f>VLOOKUP(Y185,WorldBank!$AM$7:$AZ$221,14,FALSE)/( 1000* 3.667 )</f>
        <v>21639.520298524149</v>
      </c>
      <c r="AT185" s="130">
        <f t="shared" si="65"/>
        <v>21608</v>
      </c>
      <c r="AV185" s="115" t="str">
        <f t="shared" si="66"/>
        <v>Romania</v>
      </c>
      <c r="AW185" s="22" t="str">
        <f t="shared" si="67"/>
        <v>2011  Raw + 2010 Bunkers</v>
      </c>
      <c r="AX185" s="28">
        <f t="shared" si="68"/>
        <v>23617.300807505086</v>
      </c>
      <c r="AY185" s="28" t="str">
        <f t="shared" si="69"/>
        <v/>
      </c>
      <c r="AZ185" s="23" t="str">
        <f t="shared" si="70"/>
        <v/>
      </c>
      <c r="BA185" s="125">
        <f t="shared" si="71"/>
        <v>23617.300807505086</v>
      </c>
      <c r="BC185" s="114">
        <f t="shared" si="72"/>
        <v>2.6103347190855066E-3</v>
      </c>
      <c r="BD185" s="115" t="str">
        <f t="shared" si="56"/>
        <v>Romania</v>
      </c>
      <c r="BE185" s="54">
        <f t="shared" si="57"/>
        <v>24693.601416718797</v>
      </c>
    </row>
    <row r="186" spans="17:57" x14ac:dyDescent="0.25">
      <c r="Q186" t="s">
        <v>471</v>
      </c>
      <c r="R186" s="22">
        <v>71</v>
      </c>
      <c r="S186" s="28">
        <v>0</v>
      </c>
      <c r="T186" s="45">
        <f t="shared" si="58"/>
        <v>71</v>
      </c>
      <c r="U186" s="22">
        <v>68</v>
      </c>
      <c r="V186" s="28">
        <v>0</v>
      </c>
      <c r="W186" s="45">
        <f t="shared" si="52"/>
        <v>68</v>
      </c>
      <c r="Y186" s="22" t="s">
        <v>159</v>
      </c>
      <c r="Z186" s="28" t="s">
        <v>452</v>
      </c>
      <c r="AA186" s="28"/>
      <c r="AB186" s="50">
        <f>VLOOKUP(Y186,WorldBank!$AM$6:$AQ$221,4,FALSE)</f>
        <v>2765243528584</v>
      </c>
      <c r="AC186" s="51">
        <f>VLOOKUP(Y186,WorldBank!$AM$6:$AQ$221,5,FALSE)</f>
        <v>2924741027943</v>
      </c>
      <c r="AD186" s="28">
        <f t="shared" si="53"/>
        <v>434211</v>
      </c>
      <c r="AE186" s="28">
        <f t="shared" si="54"/>
        <v>481228</v>
      </c>
      <c r="AF186" s="97">
        <f t="shared" si="59"/>
        <v>1.5702450634514157E-7</v>
      </c>
      <c r="AG186" s="98">
        <f t="shared" si="59"/>
        <v>1.6453696084622321E-7</v>
      </c>
      <c r="AH186" s="90">
        <f t="shared" si="60"/>
        <v>1.0478425608584254</v>
      </c>
      <c r="AI186" s="100">
        <f t="shared" si="61"/>
        <v>1.7240883040896901E-7</v>
      </c>
      <c r="AJ186" s="37">
        <f>VLOOKUP(Y186,WorldBank!$AM$6:$AR$221,6,FALSE)</f>
        <v>3226527302200</v>
      </c>
      <c r="AK186" s="102">
        <f t="shared" si="62"/>
        <v>556281.79845490807</v>
      </c>
      <c r="AM186" s="22" t="str">
        <f>VLOOKUP(Y186,CDIACvsWB!$E$4:$F$140,2,FALSE)</f>
        <v>Russian Federation</v>
      </c>
      <c r="AN186" s="28">
        <f t="shared" si="55"/>
        <v>492847.82129664614</v>
      </c>
      <c r="AO186" s="51">
        <f t="shared" si="63"/>
        <v>6514</v>
      </c>
      <c r="AP186" s="45">
        <f t="shared" si="64"/>
        <v>499361.82129664614</v>
      </c>
      <c r="AR186" s="130">
        <f>VLOOKUP(Y186,WorldBank!$AM$7:$AZ$221,14,FALSE)/( 1000* 3.667 )</f>
        <v>544879.72741281579</v>
      </c>
      <c r="AT186" s="130">
        <f t="shared" si="65"/>
        <v>481228</v>
      </c>
      <c r="AV186" s="115" t="str">
        <f t="shared" si="66"/>
        <v>Russian Federation</v>
      </c>
      <c r="AW186" s="22" t="str">
        <f t="shared" si="67"/>
        <v>2011  Raw + 2010 Bunkers</v>
      </c>
      <c r="AX186" s="28">
        <f t="shared" si="68"/>
        <v>499361.82129664614</v>
      </c>
      <c r="AY186" s="28" t="str">
        <f t="shared" si="69"/>
        <v/>
      </c>
      <c r="AZ186" s="23" t="str">
        <f t="shared" si="70"/>
        <v/>
      </c>
      <c r="BA186" s="125">
        <f t="shared" si="71"/>
        <v>499361.82129664614</v>
      </c>
      <c r="BC186" s="114">
        <f t="shared" si="72"/>
        <v>5.5192653476394821E-2</v>
      </c>
      <c r="BD186" s="115" t="str">
        <f t="shared" si="56"/>
        <v>Russian Federation</v>
      </c>
      <c r="BE186" s="54">
        <f t="shared" si="57"/>
        <v>522119.01259722252</v>
      </c>
    </row>
    <row r="187" spans="17:57" x14ac:dyDescent="0.25">
      <c r="Q187" t="s">
        <v>472</v>
      </c>
      <c r="R187" s="22">
        <v>18</v>
      </c>
      <c r="S187" s="28">
        <v>5</v>
      </c>
      <c r="T187" s="45">
        <f t="shared" si="58"/>
        <v>23</v>
      </c>
      <c r="U187" s="22">
        <v>19</v>
      </c>
      <c r="V187" s="28">
        <v>5</v>
      </c>
      <c r="W187" s="45">
        <f t="shared" si="52"/>
        <v>24</v>
      </c>
      <c r="Y187" s="22" t="s">
        <v>160</v>
      </c>
      <c r="Z187" s="28" t="s">
        <v>453</v>
      </c>
      <c r="AA187" s="28"/>
      <c r="AB187" s="50">
        <f>VLOOKUP(Y187,WorldBank!$AM$6:$AQ$221,4,FALSE)</f>
        <v>12519775252</v>
      </c>
      <c r="AC187" s="51">
        <f>VLOOKUP(Y187,WorldBank!$AM$6:$AQ$221,5,FALSE)</f>
        <v>13459221144</v>
      </c>
      <c r="AD187" s="28">
        <f t="shared" si="53"/>
        <v>169</v>
      </c>
      <c r="AE187" s="28">
        <f t="shared" si="54"/>
        <v>175</v>
      </c>
      <c r="AF187" s="97">
        <f t="shared" si="59"/>
        <v>1.3498644871680322E-8</v>
      </c>
      <c r="AG187" s="98">
        <f t="shared" si="59"/>
        <v>1.3002238251952151E-8</v>
      </c>
      <c r="AH187" s="90">
        <f t="shared" si="60"/>
        <v>0.96322544785442765</v>
      </c>
      <c r="AI187" s="100">
        <f t="shared" si="61"/>
        <v>1.2524086763346581E-8</v>
      </c>
      <c r="AJ187" s="37">
        <f>VLOOKUP(Y187,WorldBank!$AM$6:$AR$221,6,FALSE)</f>
        <v>14755073060</v>
      </c>
      <c r="AK187" s="102">
        <f t="shared" si="62"/>
        <v>184.79381520295775</v>
      </c>
      <c r="AM187" s="22" t="e">
        <f>VLOOKUP(Y187,CDIACvsWB!$E$4:$F$140,2,FALSE)</f>
        <v>#N/A</v>
      </c>
      <c r="AN187" s="28">
        <f t="shared" si="55"/>
        <v>0</v>
      </c>
      <c r="AO187" s="51">
        <f t="shared" si="63"/>
        <v>0</v>
      </c>
      <c r="AP187" s="45">
        <f t="shared" si="64"/>
        <v>0</v>
      </c>
      <c r="AR187" s="130">
        <f>VLOOKUP(Y187,WorldBank!$AM$7:$AZ$221,14,FALSE)/( 1000* 3.667 )</f>
        <v>310.14809447227287</v>
      </c>
      <c r="AT187" s="130">
        <f t="shared" si="65"/>
        <v>175</v>
      </c>
      <c r="AV187" s="115" t="str">
        <f t="shared" si="66"/>
        <v>Rwanda</v>
      </c>
      <c r="AW187" s="22" t="str">
        <f t="shared" si="67"/>
        <v>National Total (w. Bunkers)  - DeCarb Forecast</v>
      </c>
      <c r="AX187" s="28">
        <f t="shared" si="68"/>
        <v>184.79381520295775</v>
      </c>
      <c r="AY187" s="28" t="str">
        <f t="shared" si="69"/>
        <v/>
      </c>
      <c r="AZ187" s="23" t="str">
        <f t="shared" si="70"/>
        <v/>
      </c>
      <c r="BA187" s="125">
        <f t="shared" si="71"/>
        <v>184.79381520295775</v>
      </c>
      <c r="BC187" s="114">
        <f t="shared" si="72"/>
        <v>2.0424591092275176E-5</v>
      </c>
      <c r="BD187" s="115" t="str">
        <f t="shared" si="56"/>
        <v>Rwanda</v>
      </c>
      <c r="BE187" s="54">
        <f t="shared" si="57"/>
        <v>193.21534048660342</v>
      </c>
    </row>
    <row r="188" spans="17:57" x14ac:dyDescent="0.25">
      <c r="Q188" t="s">
        <v>473</v>
      </c>
      <c r="R188" s="22">
        <v>55</v>
      </c>
      <c r="S188" s="28">
        <v>0</v>
      </c>
      <c r="T188" s="45">
        <f t="shared" si="58"/>
        <v>55</v>
      </c>
      <c r="U188" s="22">
        <v>57</v>
      </c>
      <c r="V188" s="28">
        <v>0</v>
      </c>
      <c r="W188" s="45">
        <f t="shared" si="52"/>
        <v>57</v>
      </c>
      <c r="Y188" s="22"/>
      <c r="Z188" s="28" t="s">
        <v>454</v>
      </c>
      <c r="AA188" s="28"/>
      <c r="AB188" s="50" t="e">
        <f>VLOOKUP(Y188,WorldBank!$AM$6:$AQ$221,4,FALSE)</f>
        <v>#N/A</v>
      </c>
      <c r="AC188" s="51" t="e">
        <f>VLOOKUP(Y188,WorldBank!$AM$6:$AQ$221,5,FALSE)</f>
        <v>#N/A</v>
      </c>
      <c r="AD188" s="28">
        <f t="shared" si="53"/>
        <v>3</v>
      </c>
      <c r="AE188" s="28">
        <f t="shared" si="54"/>
        <v>3</v>
      </c>
      <c r="AF188" s="97" t="e">
        <f t="shared" si="59"/>
        <v>#N/A</v>
      </c>
      <c r="AG188" s="98" t="e">
        <f t="shared" si="59"/>
        <v>#N/A</v>
      </c>
      <c r="AH188" s="90" t="e">
        <f t="shared" si="60"/>
        <v>#N/A</v>
      </c>
      <c r="AI188" s="100" t="e">
        <f t="shared" si="61"/>
        <v>#N/A</v>
      </c>
      <c r="AJ188" s="37" t="e">
        <f>VLOOKUP(Y188,WorldBank!$AM$6:$AR$221,6,FALSE)</f>
        <v>#N/A</v>
      </c>
      <c r="AK188" s="102" t="str">
        <f t="shared" si="62"/>
        <v/>
      </c>
      <c r="AM188" s="22" t="e">
        <f>VLOOKUP(Y188,CDIACvsWB!$E$4:$F$140,2,FALSE)</f>
        <v>#N/A</v>
      </c>
      <c r="AN188" s="28">
        <f t="shared" si="55"/>
        <v>0</v>
      </c>
      <c r="AO188" s="51">
        <f t="shared" si="63"/>
        <v>0</v>
      </c>
      <c r="AP188" s="45">
        <f t="shared" si="64"/>
        <v>0</v>
      </c>
      <c r="AR188" s="130" t="e">
        <f>VLOOKUP(Y188,WorldBank!$AM$7:$AZ$221,14,FALSE)/( 1000* 3.667 )</f>
        <v>#N/A</v>
      </c>
      <c r="AT188" s="130">
        <f t="shared" si="65"/>
        <v>3</v>
      </c>
      <c r="AV188" s="115">
        <f t="shared" si="66"/>
        <v>0</v>
      </c>
      <c r="AW188" s="22" t="str">
        <f t="shared" si="67"/>
        <v>National Total (w. Bunkers)  - DeCarb Forecast</v>
      </c>
      <c r="AX188" s="28" t="str">
        <f t="shared" si="68"/>
        <v/>
      </c>
      <c r="AY188" s="28" t="str">
        <f t="shared" si="69"/>
        <v/>
      </c>
      <c r="AZ188" s="23" t="str">
        <f t="shared" si="70"/>
        <v/>
      </c>
      <c r="BA188" s="125">
        <f t="shared" si="71"/>
        <v>0</v>
      </c>
      <c r="BC188" s="114">
        <f t="shared" si="72"/>
        <v>0</v>
      </c>
      <c r="BD188" s="115">
        <f t="shared" si="56"/>
        <v>0</v>
      </c>
      <c r="BE188" s="54">
        <f t="shared" si="57"/>
        <v>0</v>
      </c>
    </row>
    <row r="189" spans="17:57" x14ac:dyDescent="0.25">
      <c r="Q189" t="s">
        <v>474</v>
      </c>
      <c r="R189" s="22">
        <v>3833</v>
      </c>
      <c r="S189" s="28">
        <v>203</v>
      </c>
      <c r="T189" s="45">
        <f t="shared" si="58"/>
        <v>4036</v>
      </c>
      <c r="U189" s="22">
        <v>3865</v>
      </c>
      <c r="V189" s="28">
        <v>218</v>
      </c>
      <c r="W189" s="45">
        <f t="shared" si="52"/>
        <v>4083</v>
      </c>
      <c r="Y189" s="22"/>
      <c r="Z189" s="28" t="s">
        <v>455</v>
      </c>
      <c r="AA189" s="28"/>
      <c r="AB189" s="50" t="e">
        <f>VLOOKUP(Y189,WorldBank!$AM$6:$AQ$221,4,FALSE)</f>
        <v>#N/A</v>
      </c>
      <c r="AC189" s="51" t="e">
        <f>VLOOKUP(Y189,WorldBank!$AM$6:$AQ$221,5,FALSE)</f>
        <v>#N/A</v>
      </c>
      <c r="AD189" s="28">
        <f t="shared" si="53"/>
        <v>110</v>
      </c>
      <c r="AE189" s="28">
        <f t="shared" si="54"/>
        <v>115</v>
      </c>
      <c r="AF189" s="97" t="e">
        <f t="shared" si="59"/>
        <v>#N/A</v>
      </c>
      <c r="AG189" s="98" t="e">
        <f t="shared" si="59"/>
        <v>#N/A</v>
      </c>
      <c r="AH189" s="90" t="e">
        <f t="shared" si="60"/>
        <v>#N/A</v>
      </c>
      <c r="AI189" s="100" t="e">
        <f t="shared" si="61"/>
        <v>#N/A</v>
      </c>
      <c r="AJ189" s="37" t="e">
        <f>VLOOKUP(Y189,WorldBank!$AM$6:$AR$221,6,FALSE)</f>
        <v>#N/A</v>
      </c>
      <c r="AK189" s="102" t="str">
        <f t="shared" si="62"/>
        <v/>
      </c>
      <c r="AM189" s="22" t="e">
        <f>VLOOKUP(Y189,CDIACvsWB!$E$4:$F$140,2,FALSE)</f>
        <v>#N/A</v>
      </c>
      <c r="AN189" s="28">
        <f t="shared" si="55"/>
        <v>0</v>
      </c>
      <c r="AO189" s="51">
        <f t="shared" si="63"/>
        <v>0</v>
      </c>
      <c r="AP189" s="45">
        <f t="shared" si="64"/>
        <v>0</v>
      </c>
      <c r="AR189" s="130" t="e">
        <f>VLOOKUP(Y189,WorldBank!$AM$7:$AZ$221,14,FALSE)/( 1000* 3.667 )</f>
        <v>#N/A</v>
      </c>
      <c r="AT189" s="130">
        <f t="shared" si="65"/>
        <v>115</v>
      </c>
      <c r="AV189" s="115">
        <f t="shared" si="66"/>
        <v>0</v>
      </c>
      <c r="AW189" s="22" t="str">
        <f t="shared" si="67"/>
        <v>National Total (w. Bunkers)  - DeCarb Forecast</v>
      </c>
      <c r="AX189" s="28" t="str">
        <f t="shared" si="68"/>
        <v/>
      </c>
      <c r="AY189" s="28" t="str">
        <f t="shared" si="69"/>
        <v/>
      </c>
      <c r="AZ189" s="23" t="str">
        <f t="shared" si="70"/>
        <v/>
      </c>
      <c r="BA189" s="125">
        <f t="shared" si="71"/>
        <v>0</v>
      </c>
      <c r="BC189" s="114">
        <f t="shared" si="72"/>
        <v>0</v>
      </c>
      <c r="BD189" s="115">
        <f t="shared" si="56"/>
        <v>0</v>
      </c>
      <c r="BE189" s="54">
        <f t="shared" si="57"/>
        <v>0</v>
      </c>
    </row>
    <row r="190" spans="17:57" x14ac:dyDescent="0.25">
      <c r="Q190" t="s">
        <v>475</v>
      </c>
      <c r="R190" s="22">
        <v>673</v>
      </c>
      <c r="S190" s="28">
        <v>0</v>
      </c>
      <c r="T190" s="45">
        <f t="shared" si="58"/>
        <v>673</v>
      </c>
      <c r="U190" s="22">
        <v>650</v>
      </c>
      <c r="V190" s="28">
        <v>0</v>
      </c>
      <c r="W190" s="45">
        <f t="shared" si="52"/>
        <v>650</v>
      </c>
      <c r="Y190" s="22" t="s">
        <v>161</v>
      </c>
      <c r="Z190" s="28" t="s">
        <v>456</v>
      </c>
      <c r="AA190" s="28"/>
      <c r="AB190" s="50">
        <f>VLOOKUP(Y190,WorldBank!$AM$6:$AQ$221,4,FALSE)</f>
        <v>863121792</v>
      </c>
      <c r="AC190" s="51">
        <f>VLOOKUP(Y190,WorldBank!$AM$6:$AQ$221,5,FALSE)</f>
        <v>878242909</v>
      </c>
      <c r="AD190" s="28">
        <f t="shared" si="53"/>
        <v>44</v>
      </c>
      <c r="AE190" s="28">
        <f t="shared" si="54"/>
        <v>44</v>
      </c>
      <c r="AF190" s="97">
        <f t="shared" si="59"/>
        <v>5.0977741968540169E-8</v>
      </c>
      <c r="AG190" s="98">
        <f t="shared" si="59"/>
        <v>5.0100034454135288E-8</v>
      </c>
      <c r="AH190" s="90">
        <f t="shared" si="60"/>
        <v>0.98278253448443165</v>
      </c>
      <c r="AI190" s="100">
        <f t="shared" si="61"/>
        <v>4.9237438838592429E-8</v>
      </c>
      <c r="AJ190" s="37">
        <f>VLOOKUP(Y190,WorldBank!$AM$6:$AR$221,6,FALSE)</f>
        <v>908280934</v>
      </c>
      <c r="AK190" s="102">
        <f t="shared" si="62"/>
        <v>44.721426936084605</v>
      </c>
      <c r="AM190" s="22" t="e">
        <f>VLOOKUP(Y190,CDIACvsWB!$E$4:$F$140,2,FALSE)</f>
        <v>#N/A</v>
      </c>
      <c r="AN190" s="28">
        <f t="shared" si="55"/>
        <v>0</v>
      </c>
      <c r="AO190" s="51">
        <f t="shared" si="63"/>
        <v>0</v>
      </c>
      <c r="AP190" s="45">
        <f t="shared" si="64"/>
        <v>0</v>
      </c>
      <c r="AR190" s="130">
        <f>VLOOKUP(Y190,WorldBank!$AM$7:$AZ$221,14,FALSE)/( 1000* 3.667 )</f>
        <v>46.739017355957671</v>
      </c>
      <c r="AT190" s="130">
        <f t="shared" si="65"/>
        <v>44</v>
      </c>
      <c r="AV190" s="115" t="str">
        <f t="shared" si="66"/>
        <v>Samoa</v>
      </c>
      <c r="AW190" s="22" t="str">
        <f t="shared" si="67"/>
        <v>National Total (w. Bunkers)  - DeCarb Forecast</v>
      </c>
      <c r="AX190" s="28">
        <f t="shared" si="68"/>
        <v>44.721426936084605</v>
      </c>
      <c r="AY190" s="28" t="str">
        <f t="shared" si="69"/>
        <v/>
      </c>
      <c r="AZ190" s="23" t="str">
        <f t="shared" si="70"/>
        <v/>
      </c>
      <c r="BA190" s="125">
        <f t="shared" si="71"/>
        <v>44.721426936084605</v>
      </c>
      <c r="BC190" s="114">
        <f t="shared" si="72"/>
        <v>4.9428973433412229E-6</v>
      </c>
      <c r="BD190" s="115" t="str">
        <f t="shared" si="56"/>
        <v>Samoa</v>
      </c>
      <c r="BE190" s="54">
        <f t="shared" si="57"/>
        <v>46.759496377149539</v>
      </c>
    </row>
    <row r="191" spans="17:57" x14ac:dyDescent="0.25">
      <c r="Q191" t="s">
        <v>476</v>
      </c>
      <c r="R191" s="22">
        <v>279</v>
      </c>
      <c r="S191" s="28">
        <v>1</v>
      </c>
      <c r="T191" s="45">
        <f t="shared" si="58"/>
        <v>280</v>
      </c>
      <c r="U191" s="22">
        <v>279</v>
      </c>
      <c r="V191" s="28">
        <v>1</v>
      </c>
      <c r="W191" s="45">
        <f t="shared" si="52"/>
        <v>280</v>
      </c>
      <c r="Y191" s="22" t="s">
        <v>162</v>
      </c>
      <c r="Z191" s="28"/>
      <c r="AA191" s="28"/>
      <c r="AB191" s="50">
        <f>VLOOKUP(Y191,WorldBank!$AM$6:$AQ$221,4,FALSE)</f>
        <v>0</v>
      </c>
      <c r="AC191" s="51">
        <f>VLOOKUP(Y191,WorldBank!$AM$6:$AQ$221,5,FALSE)</f>
        <v>0</v>
      </c>
      <c r="AD191" s="28" t="e">
        <f t="shared" si="53"/>
        <v>#N/A</v>
      </c>
      <c r="AE191" s="28" t="e">
        <f t="shared" si="54"/>
        <v>#N/A</v>
      </c>
      <c r="AF191" s="97" t="e">
        <f t="shared" si="59"/>
        <v>#N/A</v>
      </c>
      <c r="AG191" s="98" t="e">
        <f t="shared" si="59"/>
        <v>#N/A</v>
      </c>
      <c r="AH191" s="90" t="e">
        <f t="shared" si="60"/>
        <v>#N/A</v>
      </c>
      <c r="AI191" s="100" t="e">
        <f t="shared" si="61"/>
        <v>#N/A</v>
      </c>
      <c r="AJ191" s="37">
        <f>VLOOKUP(Y191,WorldBank!$AM$6:$AR$221,6,FALSE)</f>
        <v>0</v>
      </c>
      <c r="AK191" s="102" t="str">
        <f t="shared" si="62"/>
        <v/>
      </c>
      <c r="AM191" s="22" t="e">
        <f>VLOOKUP(Y191,CDIACvsWB!$E$4:$F$140,2,FALSE)</f>
        <v>#N/A</v>
      </c>
      <c r="AN191" s="28">
        <f t="shared" si="55"/>
        <v>0</v>
      </c>
      <c r="AO191" s="51">
        <f t="shared" si="63"/>
        <v>0</v>
      </c>
      <c r="AP191" s="45">
        <f t="shared" si="64"/>
        <v>0</v>
      </c>
      <c r="AR191" s="130" t="e">
        <f>VLOOKUP(Y191,WorldBank!$AM$7:$AZ$221,14,FALSE)/( 1000* 3.667 )</f>
        <v>#DIV/0!</v>
      </c>
      <c r="AT191" s="130" t="e">
        <f t="shared" si="65"/>
        <v>#N/A</v>
      </c>
      <c r="AV191" s="115" t="str">
        <f t="shared" si="66"/>
        <v>San Marino</v>
      </c>
      <c r="AW191" s="22" t="str">
        <f t="shared" si="67"/>
        <v>National Total (w. Bunkers)  - DeCarb Forecast</v>
      </c>
      <c r="AX191" s="28" t="str">
        <f t="shared" si="68"/>
        <v/>
      </c>
      <c r="AY191" s="28" t="str">
        <f t="shared" si="69"/>
        <v/>
      </c>
      <c r="AZ191" s="23" t="str">
        <f t="shared" si="70"/>
        <v/>
      </c>
      <c r="BA191" s="125">
        <f t="shared" si="71"/>
        <v>0</v>
      </c>
      <c r="BC191" s="114">
        <f t="shared" si="72"/>
        <v>0</v>
      </c>
      <c r="BD191" s="115" t="str">
        <f t="shared" si="56"/>
        <v>San Marino</v>
      </c>
      <c r="BE191" s="54">
        <f t="shared" si="57"/>
        <v>0</v>
      </c>
    </row>
    <row r="192" spans="17:57" x14ac:dyDescent="0.25">
      <c r="Q192" t="s">
        <v>477</v>
      </c>
      <c r="R192" s="22">
        <v>11929</v>
      </c>
      <c r="S192" s="28">
        <v>2461</v>
      </c>
      <c r="T192" s="45">
        <f t="shared" si="58"/>
        <v>14390</v>
      </c>
      <c r="U192" s="22">
        <v>14321</v>
      </c>
      <c r="V192" s="28">
        <v>2298</v>
      </c>
      <c r="W192" s="45">
        <f t="shared" si="52"/>
        <v>16619</v>
      </c>
      <c r="Y192" s="22" t="s">
        <v>163</v>
      </c>
      <c r="Z192" s="28" t="s">
        <v>457</v>
      </c>
      <c r="AA192" s="28"/>
      <c r="AB192" s="50">
        <f>VLOOKUP(Y192,WorldBank!$AM$6:$AQ$221,4,FALSE)</f>
        <v>453369080</v>
      </c>
      <c r="AC192" s="51">
        <f>VLOOKUP(Y192,WorldBank!$AM$6:$AQ$221,5,FALSE)</f>
        <v>479611548</v>
      </c>
      <c r="AD192" s="28">
        <f t="shared" si="53"/>
        <v>33</v>
      </c>
      <c r="AE192" s="28">
        <f t="shared" si="54"/>
        <v>36</v>
      </c>
      <c r="AF192" s="97">
        <f t="shared" si="59"/>
        <v>7.2788378069364585E-8</v>
      </c>
      <c r="AG192" s="98">
        <f t="shared" si="59"/>
        <v>7.5060744784235259E-8</v>
      </c>
      <c r="AH192" s="90">
        <f t="shared" si="60"/>
        <v>1.0312188123316224</v>
      </c>
      <c r="AI192" s="100">
        <f t="shared" si="61"/>
        <v>7.7404052089126103E-8</v>
      </c>
      <c r="AJ192" s="37">
        <f>VLOOKUP(Y192,WorldBank!$AM$6:$AR$221,6,FALSE)</f>
        <v>513078777</v>
      </c>
      <c r="AK192" s="102">
        <f t="shared" si="62"/>
        <v>39.714376380733114</v>
      </c>
      <c r="AM192" s="22" t="e">
        <f>VLOOKUP(Y192,CDIACvsWB!$E$4:$F$140,2,FALSE)</f>
        <v>#N/A</v>
      </c>
      <c r="AN192" s="28">
        <f t="shared" si="55"/>
        <v>0</v>
      </c>
      <c r="AO192" s="51">
        <f t="shared" si="63"/>
        <v>0</v>
      </c>
      <c r="AP192" s="45">
        <f t="shared" si="64"/>
        <v>0</v>
      </c>
      <c r="AR192" s="130">
        <f>VLOOKUP(Y192,WorldBank!$AM$7:$AZ$221,14,FALSE)/( 1000* 3.667 )</f>
        <v>36.406754433280604</v>
      </c>
      <c r="AT192" s="130">
        <f t="shared" si="65"/>
        <v>36</v>
      </c>
      <c r="AV192" s="115" t="str">
        <f t="shared" si="66"/>
        <v>Sao Tome and Principe</v>
      </c>
      <c r="AW192" s="22" t="str">
        <f t="shared" si="67"/>
        <v>National Total (w. Bunkers)  - DeCarb Forecast</v>
      </c>
      <c r="AX192" s="28">
        <f t="shared" si="68"/>
        <v>39.714376380733114</v>
      </c>
      <c r="AY192" s="28" t="str">
        <f t="shared" si="69"/>
        <v/>
      </c>
      <c r="AZ192" s="23" t="str">
        <f t="shared" si="70"/>
        <v/>
      </c>
      <c r="BA192" s="125">
        <f t="shared" si="71"/>
        <v>39.714376380733114</v>
      </c>
      <c r="BC192" s="114">
        <f t="shared" si="72"/>
        <v>4.3894861804238692E-6</v>
      </c>
      <c r="BD192" s="115" t="str">
        <f t="shared" si="56"/>
        <v>Sao Tome and Principe</v>
      </c>
      <c r="BE192" s="54">
        <f t="shared" si="57"/>
        <v>41.524261762704555</v>
      </c>
    </row>
    <row r="193" spans="17:57" x14ac:dyDescent="0.25">
      <c r="Q193" t="s">
        <v>478</v>
      </c>
      <c r="R193" s="22">
        <v>11344</v>
      </c>
      <c r="S193" s="28">
        <v>1125</v>
      </c>
      <c r="T193" s="45">
        <f t="shared" si="58"/>
        <v>12469</v>
      </c>
      <c r="U193" s="22">
        <v>10569</v>
      </c>
      <c r="V193" s="28">
        <v>1177</v>
      </c>
      <c r="W193" s="45">
        <f t="shared" si="52"/>
        <v>11746</v>
      </c>
      <c r="Y193" s="22" t="s">
        <v>164</v>
      </c>
      <c r="Z193" s="28" t="s">
        <v>458</v>
      </c>
      <c r="AA193" s="28"/>
      <c r="AB193" s="50">
        <f>VLOOKUP(Y193,WorldBank!$AM$6:$AQ$221,4,FALSE)</f>
        <v>1135389205125</v>
      </c>
      <c r="AC193" s="51">
        <f>VLOOKUP(Y193,WorldBank!$AM$6:$AQ$221,5,FALSE)</f>
        <v>1234586864004</v>
      </c>
      <c r="AD193" s="28">
        <f t="shared" si="53"/>
        <v>121418</v>
      </c>
      <c r="AE193" s="28">
        <f t="shared" si="54"/>
        <v>131272</v>
      </c>
      <c r="AF193" s="97">
        <f t="shared" si="59"/>
        <v>1.0693954060152664E-7</v>
      </c>
      <c r="AG193" s="98">
        <f t="shared" si="59"/>
        <v>1.0632868680803871E-7</v>
      </c>
      <c r="AH193" s="90">
        <f t="shared" si="60"/>
        <v>0.99428785844738132</v>
      </c>
      <c r="AI193" s="100">
        <f t="shared" si="61"/>
        <v>1.0572132229788714E-7</v>
      </c>
      <c r="AJ193" s="37">
        <f>VLOOKUP(Y193,WorldBank!$AM$6:$AR$221,6,FALSE)</f>
        <v>1366709869440</v>
      </c>
      <c r="AK193" s="102">
        <f t="shared" si="62"/>
        <v>144490.3745947695</v>
      </c>
      <c r="AM193" s="22" t="str">
        <f>VLOOKUP(Y193,CDIACvsWB!$E$4:$F$140,2,FALSE)</f>
        <v>Saudi Arabia</v>
      </c>
      <c r="AN193" s="28">
        <f t="shared" si="55"/>
        <v>130247.35559365079</v>
      </c>
      <c r="AO193" s="51">
        <f t="shared" si="63"/>
        <v>4607</v>
      </c>
      <c r="AP193" s="45">
        <f t="shared" si="64"/>
        <v>134854.35559365078</v>
      </c>
      <c r="AR193" s="130">
        <f>VLOOKUP(Y193,WorldBank!$AM$7:$AZ$221,14,FALSE)/( 1000* 3.667 )</f>
        <v>138185.70036639625</v>
      </c>
      <c r="AT193" s="130">
        <f t="shared" si="65"/>
        <v>131272</v>
      </c>
      <c r="AV193" s="115" t="str">
        <f t="shared" si="66"/>
        <v>Saudi Arabia</v>
      </c>
      <c r="AW193" s="22" t="str">
        <f t="shared" si="67"/>
        <v>2011  Raw + 2010 Bunkers</v>
      </c>
      <c r="AX193" s="28">
        <f t="shared" si="68"/>
        <v>134854.35559365078</v>
      </c>
      <c r="AY193" s="28" t="str">
        <f t="shared" si="69"/>
        <v/>
      </c>
      <c r="AZ193" s="23" t="str">
        <f t="shared" si="70"/>
        <v/>
      </c>
      <c r="BA193" s="125">
        <f t="shared" si="71"/>
        <v>134854.35559365078</v>
      </c>
      <c r="BC193" s="114">
        <f t="shared" si="72"/>
        <v>1.4904963496681483E-2</v>
      </c>
      <c r="BD193" s="115" t="str">
        <f t="shared" si="56"/>
        <v>Saudi Arabia</v>
      </c>
      <c r="BE193" s="54">
        <f t="shared" si="57"/>
        <v>141000.01238413571</v>
      </c>
    </row>
    <row r="194" spans="17:57" x14ac:dyDescent="0.25">
      <c r="Q194" t="s">
        <v>479</v>
      </c>
      <c r="R194" s="22">
        <v>16938</v>
      </c>
      <c r="S194" s="28">
        <v>952</v>
      </c>
      <c r="T194" s="45">
        <f t="shared" si="58"/>
        <v>17890</v>
      </c>
      <c r="U194" s="22">
        <v>16869</v>
      </c>
      <c r="V194" s="28">
        <v>876</v>
      </c>
      <c r="W194" s="45">
        <f t="shared" si="52"/>
        <v>17745</v>
      </c>
      <c r="Y194" s="22" t="s">
        <v>165</v>
      </c>
      <c r="Z194" s="28" t="s">
        <v>459</v>
      </c>
      <c r="AA194" s="28"/>
      <c r="AB194" s="50">
        <f>VLOOKUP(Y194,WorldBank!$AM$6:$AQ$221,4,FALSE)</f>
        <v>26256121122</v>
      </c>
      <c r="AC194" s="51">
        <f>VLOOKUP(Y194,WorldBank!$AM$6:$AQ$221,5,FALSE)</f>
        <v>27714206960</v>
      </c>
      <c r="AD194" s="28">
        <f t="shared" si="53"/>
        <v>1810</v>
      </c>
      <c r="AE194" s="28">
        <f t="shared" si="54"/>
        <v>2104</v>
      </c>
      <c r="AF194" s="97">
        <f t="shared" si="59"/>
        <v>6.8936305998504908E-8</v>
      </c>
      <c r="AG194" s="98">
        <f t="shared" si="59"/>
        <v>7.5917741504806893E-8</v>
      </c>
      <c r="AH194" s="90">
        <f t="shared" si="60"/>
        <v>1.1012737106402741</v>
      </c>
      <c r="AI194" s="100">
        <f t="shared" si="61"/>
        <v>8.3606212890427837E-8</v>
      </c>
      <c r="AJ194" s="37">
        <f>VLOOKUP(Y194,WorldBank!$AM$6:$AR$221,6,FALSE)</f>
        <v>28834384131</v>
      </c>
      <c r="AK194" s="102">
        <f t="shared" si="62"/>
        <v>2410.7336582207599</v>
      </c>
      <c r="AM194" s="22" t="e">
        <f>VLOOKUP(Y194,CDIACvsWB!$E$4:$F$140,2,FALSE)</f>
        <v>#N/A</v>
      </c>
      <c r="AN194" s="28">
        <f t="shared" si="55"/>
        <v>0</v>
      </c>
      <c r="AO194" s="51">
        <f t="shared" si="63"/>
        <v>0</v>
      </c>
      <c r="AP194" s="45">
        <f t="shared" si="64"/>
        <v>0</v>
      </c>
      <c r="AR194" s="130">
        <f>VLOOKUP(Y194,WorldBank!$AM$7:$AZ$221,14,FALSE)/( 1000* 3.667 )</f>
        <v>1790.838950202929</v>
      </c>
      <c r="AT194" s="130">
        <f t="shared" si="65"/>
        <v>2104</v>
      </c>
      <c r="AV194" s="115" t="str">
        <f t="shared" si="66"/>
        <v>Senegal</v>
      </c>
      <c r="AW194" s="22" t="str">
        <f t="shared" si="67"/>
        <v>National Total (w. Bunkers)  - DeCarb Forecast</v>
      </c>
      <c r="AX194" s="28">
        <f t="shared" si="68"/>
        <v>2410.7336582207599</v>
      </c>
      <c r="AY194" s="28" t="str">
        <f t="shared" si="69"/>
        <v/>
      </c>
      <c r="AZ194" s="23" t="str">
        <f t="shared" si="70"/>
        <v/>
      </c>
      <c r="BA194" s="125">
        <f t="shared" si="71"/>
        <v>2410.7336582207599</v>
      </c>
      <c r="BC194" s="114">
        <f t="shared" si="72"/>
        <v>2.6644965984097281E-4</v>
      </c>
      <c r="BD194" s="115" t="str">
        <f t="shared" si="56"/>
        <v>Senegal</v>
      </c>
      <c r="BE194" s="54">
        <f t="shared" si="57"/>
        <v>2520.5969371002188</v>
      </c>
    </row>
    <row r="195" spans="17:57" x14ac:dyDescent="0.25">
      <c r="Q195" t="s">
        <v>480</v>
      </c>
      <c r="R195" s="22">
        <v>66037</v>
      </c>
      <c r="S195" s="28">
        <v>2899</v>
      </c>
      <c r="T195" s="45">
        <f t="shared" si="58"/>
        <v>68936</v>
      </c>
      <c r="U195" s="22">
        <v>71045</v>
      </c>
      <c r="V195" s="28">
        <v>3204</v>
      </c>
      <c r="W195" s="45">
        <f t="shared" si="52"/>
        <v>74249</v>
      </c>
      <c r="Y195" s="22" t="s">
        <v>166</v>
      </c>
      <c r="Z195" s="28" t="s">
        <v>460</v>
      </c>
      <c r="AA195" s="28"/>
      <c r="AB195" s="50">
        <f>VLOOKUP(Y195,WorldBank!$AM$6:$AQ$221,4,FALSE)</f>
        <v>81934471944</v>
      </c>
      <c r="AC195" s="51">
        <f>VLOOKUP(Y195,WorldBank!$AM$6:$AQ$221,5,FALSE)</f>
        <v>80883899548</v>
      </c>
      <c r="AD195" s="28">
        <f t="shared" si="53"/>
        <v>12613</v>
      </c>
      <c r="AE195" s="28">
        <f t="shared" si="54"/>
        <v>12569</v>
      </c>
      <c r="AF195" s="97">
        <f t="shared" si="59"/>
        <v>1.5394009018109794E-7</v>
      </c>
      <c r="AG195" s="98">
        <f t="shared" si="59"/>
        <v>1.5539557402942737E-7</v>
      </c>
      <c r="AH195" s="90">
        <f t="shared" si="60"/>
        <v>1.0094548719999914</v>
      </c>
      <c r="AI195" s="100">
        <f t="shared" si="61"/>
        <v>1.5686481929124079E-7</v>
      </c>
      <c r="AJ195" s="37">
        <f>VLOOKUP(Y195,WorldBank!$AM$6:$AR$221,6,FALSE)</f>
        <v>86085778100</v>
      </c>
      <c r="AK195" s="102">
        <f t="shared" si="62"/>
        <v>13503.830025202355</v>
      </c>
      <c r="AM195" s="22" t="e">
        <f>VLOOKUP(Y195,CDIACvsWB!$E$4:$F$140,2,FALSE)</f>
        <v>#N/A</v>
      </c>
      <c r="AN195" s="28">
        <f t="shared" si="55"/>
        <v>0</v>
      </c>
      <c r="AO195" s="51">
        <f t="shared" si="63"/>
        <v>0</v>
      </c>
      <c r="AP195" s="45">
        <f t="shared" si="64"/>
        <v>0</v>
      </c>
      <c r="AR195" s="130">
        <f>VLOOKUP(Y195,WorldBank!$AM$7:$AZ$221,14,FALSE)/( 1000* 3.667 )</f>
        <v>13451.500256839432</v>
      </c>
      <c r="AT195" s="130">
        <f t="shared" si="65"/>
        <v>12569</v>
      </c>
      <c r="AV195" s="115" t="str">
        <f t="shared" si="66"/>
        <v>Serbia</v>
      </c>
      <c r="AW195" s="22" t="str">
        <f t="shared" si="67"/>
        <v>National Total (w. Bunkers)  - DeCarb Forecast</v>
      </c>
      <c r="AX195" s="28">
        <f t="shared" si="68"/>
        <v>13503.830025202355</v>
      </c>
      <c r="AY195" s="28" t="str">
        <f t="shared" si="69"/>
        <v/>
      </c>
      <c r="AZ195" s="23" t="str">
        <f t="shared" si="70"/>
        <v/>
      </c>
      <c r="BA195" s="125">
        <f t="shared" si="71"/>
        <v>13503.830025202355</v>
      </c>
      <c r="BC195" s="114">
        <f t="shared" si="72"/>
        <v>1.4925294233544867E-3</v>
      </c>
      <c r="BD195" s="115" t="str">
        <f t="shared" si="56"/>
        <v>Serbia</v>
      </c>
      <c r="BE195" s="54">
        <f t="shared" si="57"/>
        <v>14119.233986955049</v>
      </c>
    </row>
    <row r="196" spans="17:57" x14ac:dyDescent="0.25">
      <c r="Q196" t="s">
        <v>481</v>
      </c>
      <c r="R196" s="22">
        <v>789</v>
      </c>
      <c r="S196" s="28">
        <v>23</v>
      </c>
      <c r="T196" s="45">
        <f t="shared" si="58"/>
        <v>812</v>
      </c>
      <c r="U196" s="22">
        <v>780</v>
      </c>
      <c r="V196" s="28">
        <v>23</v>
      </c>
      <c r="W196" s="45">
        <f t="shared" si="52"/>
        <v>803</v>
      </c>
      <c r="Y196" s="22" t="s">
        <v>167</v>
      </c>
      <c r="Z196" s="28" t="s">
        <v>461</v>
      </c>
      <c r="AA196" s="28"/>
      <c r="AB196" s="50">
        <f>VLOOKUP(Y196,WorldBank!$AM$6:$AQ$221,4,FALSE)</f>
        <v>1712874058</v>
      </c>
      <c r="AC196" s="51">
        <f>VLOOKUP(Y196,WorldBank!$AM$6:$AQ$221,5,FALSE)</f>
        <v>1831397770</v>
      </c>
      <c r="AD196" s="28">
        <f t="shared" si="53"/>
        <v>309</v>
      </c>
      <c r="AE196" s="28">
        <f t="shared" si="54"/>
        <v>280</v>
      </c>
      <c r="AF196" s="97">
        <f t="shared" si="59"/>
        <v>1.8039855210417345E-7</v>
      </c>
      <c r="AG196" s="98">
        <f t="shared" si="59"/>
        <v>1.5288868676519137E-7</v>
      </c>
      <c r="AH196" s="90">
        <f t="shared" si="60"/>
        <v>0.84750506576629192</v>
      </c>
      <c r="AI196" s="100">
        <f t="shared" si="61"/>
        <v>1.2957393653185551E-7</v>
      </c>
      <c r="AJ196" s="37">
        <f>VLOOKUP(Y196,WorldBank!$AM$6:$AR$221,6,FALSE)</f>
        <v>1960864425</v>
      </c>
      <c r="AK196" s="102">
        <f t="shared" si="62"/>
        <v>254.07692255252334</v>
      </c>
      <c r="AM196" s="22" t="e">
        <f>VLOOKUP(Y196,CDIACvsWB!$E$4:$F$140,2,FALSE)</f>
        <v>#N/A</v>
      </c>
      <c r="AN196" s="28">
        <f t="shared" si="55"/>
        <v>0</v>
      </c>
      <c r="AO196" s="51">
        <f t="shared" si="63"/>
        <v>0</v>
      </c>
      <c r="AP196" s="45">
        <f t="shared" si="64"/>
        <v>0</v>
      </c>
      <c r="AR196" s="130">
        <f>VLOOKUP(Y196,WorldBank!$AM$7:$AZ$221,14,FALSE)/( 1000* 3.667 )</f>
        <v>176.2888465788115</v>
      </c>
      <c r="AT196" s="130">
        <f t="shared" si="65"/>
        <v>280</v>
      </c>
      <c r="AV196" s="115" t="str">
        <f t="shared" si="66"/>
        <v>Seychelles</v>
      </c>
      <c r="AW196" s="22" t="str">
        <f t="shared" si="67"/>
        <v>National Total (w. Bunkers)  - DeCarb Forecast</v>
      </c>
      <c r="AX196" s="28">
        <f t="shared" si="68"/>
        <v>254.07692255252334</v>
      </c>
      <c r="AY196" s="28" t="str">
        <f t="shared" si="69"/>
        <v/>
      </c>
      <c r="AZ196" s="23" t="str">
        <f t="shared" si="70"/>
        <v/>
      </c>
      <c r="BA196" s="125">
        <f t="shared" si="71"/>
        <v>254.07692255252334</v>
      </c>
      <c r="BC196" s="114">
        <f t="shared" si="72"/>
        <v>2.8082202012115274E-5</v>
      </c>
      <c r="BD196" s="115" t="str">
        <f t="shared" si="56"/>
        <v>Seychelles</v>
      </c>
      <c r="BE196" s="54">
        <f t="shared" si="57"/>
        <v>265.65585567275207</v>
      </c>
    </row>
    <row r="197" spans="17:57" x14ac:dyDescent="0.25">
      <c r="Q197" t="s">
        <v>482</v>
      </c>
      <c r="R197" s="22">
        <v>75426</v>
      </c>
      <c r="S197" s="28">
        <v>0</v>
      </c>
      <c r="T197" s="45">
        <f t="shared" si="58"/>
        <v>75426</v>
      </c>
      <c r="U197" s="22">
        <v>80524</v>
      </c>
      <c r="V197" s="28">
        <v>0</v>
      </c>
      <c r="W197" s="45">
        <f t="shared" ref="W197:W221" si="73">SUM(U197:V197)</f>
        <v>80524</v>
      </c>
      <c r="Y197" s="22" t="s">
        <v>168</v>
      </c>
      <c r="Z197" s="28" t="s">
        <v>462</v>
      </c>
      <c r="AA197" s="28"/>
      <c r="AB197" s="50">
        <f>VLOOKUP(Y197,WorldBank!$AM$6:$AQ$221,4,FALSE)</f>
        <v>7119171684</v>
      </c>
      <c r="AC197" s="51">
        <f>VLOOKUP(Y197,WorldBank!$AM$6:$AQ$221,5,FALSE)</f>
        <v>7592608320</v>
      </c>
      <c r="AD197" s="28">
        <f t="shared" si="53"/>
        <v>193</v>
      </c>
      <c r="AE197" s="28">
        <f t="shared" si="54"/>
        <v>203</v>
      </c>
      <c r="AF197" s="97">
        <f t="shared" si="59"/>
        <v>2.7109895443841918E-8</v>
      </c>
      <c r="AG197" s="98">
        <f t="shared" si="59"/>
        <v>2.6736529983414184E-8</v>
      </c>
      <c r="AH197" s="90">
        <f t="shared" si="60"/>
        <v>0.98622770562870077</v>
      </c>
      <c r="AI197" s="100">
        <f t="shared" si="61"/>
        <v>2.6368306622015534E-8</v>
      </c>
      <c r="AJ197" s="37">
        <f>VLOOKUP(Y197,WorldBank!$AM$6:$AR$221,6,FALSE)</f>
        <v>8211687400</v>
      </c>
      <c r="AK197" s="102">
        <f t="shared" si="62"/>
        <v>216.52829124734151</v>
      </c>
      <c r="AM197" s="22" t="e">
        <f>VLOOKUP(Y197,CDIACvsWB!$E$4:$F$140,2,FALSE)</f>
        <v>#N/A</v>
      </c>
      <c r="AN197" s="28">
        <f t="shared" si="55"/>
        <v>0</v>
      </c>
      <c r="AO197" s="51">
        <f t="shared" si="63"/>
        <v>0</v>
      </c>
      <c r="AP197" s="45">
        <f t="shared" si="64"/>
        <v>0</v>
      </c>
      <c r="AR197" s="130">
        <f>VLOOKUP(Y197,WorldBank!$AM$7:$AZ$221,14,FALSE)/( 1000* 3.667 )</f>
        <v>162.19333020188745</v>
      </c>
      <c r="AT197" s="130">
        <f t="shared" si="65"/>
        <v>203</v>
      </c>
      <c r="AV197" s="115" t="str">
        <f t="shared" si="66"/>
        <v>Sierra Leone</v>
      </c>
      <c r="AW197" s="22" t="str">
        <f t="shared" si="67"/>
        <v>National Total (w. Bunkers)  - DeCarb Forecast</v>
      </c>
      <c r="AX197" s="28">
        <f t="shared" si="68"/>
        <v>216.52829124734151</v>
      </c>
      <c r="AY197" s="28" t="str">
        <f t="shared" si="69"/>
        <v/>
      </c>
      <c r="AZ197" s="23" t="str">
        <f t="shared" si="70"/>
        <v/>
      </c>
      <c r="BA197" s="125">
        <f t="shared" si="71"/>
        <v>216.52829124734151</v>
      </c>
      <c r="BC197" s="114">
        <f t="shared" si="72"/>
        <v>2.3932087790810609E-5</v>
      </c>
      <c r="BD197" s="115" t="str">
        <f t="shared" si="56"/>
        <v>Sierra Leone</v>
      </c>
      <c r="BE197" s="54">
        <f t="shared" si="57"/>
        <v>226.39603751017694</v>
      </c>
    </row>
    <row r="198" spans="17:57" x14ac:dyDescent="0.25">
      <c r="Q198" t="s">
        <v>483</v>
      </c>
      <c r="R198" s="22">
        <v>50</v>
      </c>
      <c r="S198" s="28">
        <v>0</v>
      </c>
      <c r="T198" s="45">
        <f t="shared" si="58"/>
        <v>50</v>
      </c>
      <c r="U198" s="22">
        <v>50</v>
      </c>
      <c r="V198" s="28">
        <v>0</v>
      </c>
      <c r="W198" s="45">
        <f t="shared" si="73"/>
        <v>50</v>
      </c>
      <c r="Y198" s="22" t="s">
        <v>169</v>
      </c>
      <c r="Z198" s="28" t="s">
        <v>463</v>
      </c>
      <c r="AA198" s="28"/>
      <c r="AB198" s="50">
        <f>VLOOKUP(Y198,WorldBank!$AM$6:$AQ$221,4,FALSE)</f>
        <v>306567821600</v>
      </c>
      <c r="AC198" s="51">
        <f>VLOOKUP(Y198,WorldBank!$AM$6:$AQ$221,5,FALSE)</f>
        <v>357567211100</v>
      </c>
      <c r="AD198" s="28">
        <f t="shared" ref="AD198:AD246" si="74">VLOOKUP(Z198,$Q$5:$W$221,4,FALSE)</f>
        <v>41624</v>
      </c>
      <c r="AE198" s="28">
        <f t="shared" ref="AE198:AE246" si="75">VLOOKUP(Z198,$Q$5:$W$221,7,FALSE)</f>
        <v>42829</v>
      </c>
      <c r="AF198" s="97">
        <f t="shared" si="59"/>
        <v>1.3577419764005656E-7</v>
      </c>
      <c r="AG198" s="98">
        <f t="shared" si="59"/>
        <v>1.1977887980344515E-7</v>
      </c>
      <c r="AH198" s="90">
        <f t="shared" si="60"/>
        <v>0.88219177049371555</v>
      </c>
      <c r="AI198" s="100">
        <f t="shared" si="61"/>
        <v>1.0566794204155523E-7</v>
      </c>
      <c r="AJ198" s="37">
        <f>VLOOKUP(Y198,WorldBank!$AM$6:$AR$221,6,FALSE)</f>
        <v>386672917800</v>
      </c>
      <c r="AK198" s="102">
        <f t="shared" si="62"/>
        <v>40858.931467129449</v>
      </c>
      <c r="AM198" s="22" t="str">
        <f>VLOOKUP(Y198,CDIACvsWB!$E$4:$F$140,2,FALSE)</f>
        <v>Singapore</v>
      </c>
      <c r="AN198" s="28">
        <f t="shared" ref="AN198:AN246" si="76">IFERROR( VLOOKUP(AM198,$B$4:$D$90,3,FALSE), 0)</f>
        <v>3839.7887007777381</v>
      </c>
      <c r="AO198" s="51">
        <f t="shared" si="63"/>
        <v>39142</v>
      </c>
      <c r="AP198" s="45">
        <f t="shared" si="64"/>
        <v>42981.788700777739</v>
      </c>
      <c r="AR198" s="130">
        <f>VLOOKUP(Y198,WorldBank!$AM$7:$AZ$221,14,FALSE)/( 1000* 3.667 )</f>
        <v>1904.9033573873612</v>
      </c>
      <c r="AT198" s="130">
        <f t="shared" si="65"/>
        <v>42829</v>
      </c>
      <c r="AV198" s="115" t="str">
        <f t="shared" si="66"/>
        <v>Singapore</v>
      </c>
      <c r="AW198" s="22" t="str">
        <f t="shared" si="67"/>
        <v>2011  Raw + 2010 Bunkers</v>
      </c>
      <c r="AX198" s="28">
        <f t="shared" si="68"/>
        <v>42981.788700777739</v>
      </c>
      <c r="AY198" s="28" t="str">
        <f t="shared" si="69"/>
        <v/>
      </c>
      <c r="AZ198" s="23" t="str">
        <f t="shared" si="70"/>
        <v/>
      </c>
      <c r="BA198" s="125">
        <f t="shared" si="71"/>
        <v>42981.788700777739</v>
      </c>
      <c r="BC198" s="114">
        <f t="shared" si="72"/>
        <v>4.7506214299638952E-3</v>
      </c>
      <c r="BD198" s="115" t="str">
        <f t="shared" ref="BD198:BD246" si="77">Y198</f>
        <v>Singapore</v>
      </c>
      <c r="BE198" s="54">
        <f t="shared" ref="BE198:BE246" si="78">IFERROR( BC198*$BA$252, "")</f>
        <v>44940.578392317824</v>
      </c>
    </row>
    <row r="199" spans="17:57" x14ac:dyDescent="0.25">
      <c r="Q199" t="s">
        <v>484</v>
      </c>
      <c r="R199" s="22">
        <v>410</v>
      </c>
      <c r="S199" s="28">
        <v>56</v>
      </c>
      <c r="T199" s="45">
        <f t="shared" ref="T199:T221" si="79">SUM(R199:S199)</f>
        <v>466</v>
      </c>
      <c r="U199" s="22">
        <v>420</v>
      </c>
      <c r="V199" s="28">
        <v>57</v>
      </c>
      <c r="W199" s="45">
        <f t="shared" si="73"/>
        <v>477</v>
      </c>
      <c r="Y199" s="22" t="s">
        <v>170</v>
      </c>
      <c r="Z199" s="28"/>
      <c r="AA199" s="28"/>
      <c r="AB199" s="50">
        <f>VLOOKUP(Y199,WorldBank!$AM$6:$AQ$221,4,FALSE)</f>
        <v>0</v>
      </c>
      <c r="AC199" s="51">
        <f>VLOOKUP(Y199,WorldBank!$AM$6:$AQ$221,5,FALSE)</f>
        <v>0</v>
      </c>
      <c r="AD199" s="28" t="e">
        <f t="shared" si="74"/>
        <v>#N/A</v>
      </c>
      <c r="AE199" s="28" t="e">
        <f t="shared" si="75"/>
        <v>#N/A</v>
      </c>
      <c r="AF199" s="97" t="e">
        <f t="shared" ref="AF199:AG246" si="80">AD199/AB199</f>
        <v>#N/A</v>
      </c>
      <c r="AG199" s="98" t="e">
        <f t="shared" si="80"/>
        <v>#N/A</v>
      </c>
      <c r="AH199" s="90" t="e">
        <f t="shared" ref="AH199:AH246" si="81">AG199/AF199</f>
        <v>#N/A</v>
      </c>
      <c r="AI199" s="100" t="e">
        <f t="shared" ref="AI199:AI246" si="82">AH199*AG199</f>
        <v>#N/A</v>
      </c>
      <c r="AJ199" s="37">
        <f>VLOOKUP(Y199,WorldBank!$AM$6:$AR$221,6,FALSE)</f>
        <v>0</v>
      </c>
      <c r="AK199" s="102" t="str">
        <f t="shared" ref="AK199:AK246" si="83">IFERROR( AJ199*AI199, "")</f>
        <v/>
      </c>
      <c r="AM199" s="22" t="e">
        <f>VLOOKUP(Y199,CDIACvsWB!$E$4:$F$140,2,FALSE)</f>
        <v>#N/A</v>
      </c>
      <c r="AN199" s="28">
        <f t="shared" si="76"/>
        <v>0</v>
      </c>
      <c r="AO199" s="51">
        <f t="shared" ref="AO199:AO246" si="84">IF(AN199=0,0,VLOOKUP(Z199,$Q$6:$V$221,6,FALSE))</f>
        <v>0</v>
      </c>
      <c r="AP199" s="45">
        <f t="shared" ref="AP199:AP246" si="85">SUM(AN199:AO199)</f>
        <v>0</v>
      </c>
      <c r="AR199" s="130" t="e">
        <f>VLOOKUP(Y199,WorldBank!$AM$7:$AZ$221,14,FALSE)/( 1000* 3.667 )</f>
        <v>#DIV/0!</v>
      </c>
      <c r="AT199" s="130" t="e">
        <f t="shared" ref="AT199:AT246" si="86">VLOOKUP(Z199,$Q$6:$W$221,7,FALSE)</f>
        <v>#N/A</v>
      </c>
      <c r="AV199" s="115" t="str">
        <f t="shared" ref="AV199:AV246" si="87">Y199</f>
        <v>Sint Maarten (Dutch part)</v>
      </c>
      <c r="AW199" s="22" t="str">
        <f t="shared" ref="AW199:AW246" si="88">IF(AN199=0,"National Total (w. Bunkers)  - DeCarb Forecast","2011  Raw + 2010 Bunkers")</f>
        <v>National Total (w. Bunkers)  - DeCarb Forecast</v>
      </c>
      <c r="AX199" s="28" t="str">
        <f t="shared" ref="AX199:AX246" si="89">IFERROR( IF(AP199=0,AK199,AP199), "")</f>
        <v/>
      </c>
      <c r="AY199" s="28" t="str">
        <f t="shared" ref="AY199:AY246" si="90">IFERROR( IF(AX199="",AR199,""), "")</f>
        <v/>
      </c>
      <c r="AZ199" s="23" t="str">
        <f t="shared" ref="AZ199:AZ246" si="91">IFERROR( IF(AY199=""&amp;AX199="",AT199,""), 0)</f>
        <v/>
      </c>
      <c r="BA199" s="125">
        <f t="shared" ref="BA199:BA246" si="92">SUM(AX199:AZ199)</f>
        <v>0</v>
      </c>
      <c r="BC199" s="114">
        <f t="shared" ref="BC199:BC246" si="93">IFERROR( BA199/$BA$248, "")</f>
        <v>0</v>
      </c>
      <c r="BD199" s="115" t="str">
        <f t="shared" si="77"/>
        <v>Sint Maarten (Dutch part)</v>
      </c>
      <c r="BE199" s="54">
        <f t="shared" si="78"/>
        <v>0</v>
      </c>
    </row>
    <row r="200" spans="17:57" x14ac:dyDescent="0.25">
      <c r="Q200" t="s">
        <v>485</v>
      </c>
      <c r="R200" s="22">
        <v>47</v>
      </c>
      <c r="S200" s="28">
        <v>1</v>
      </c>
      <c r="T200" s="45">
        <f t="shared" si="79"/>
        <v>48</v>
      </c>
      <c r="U200" s="22">
        <v>43</v>
      </c>
      <c r="V200" s="28">
        <v>3</v>
      </c>
      <c r="W200" s="45">
        <f t="shared" si="73"/>
        <v>46</v>
      </c>
      <c r="Y200" s="22" t="s">
        <v>171</v>
      </c>
      <c r="Z200" s="28" t="s">
        <v>464</v>
      </c>
      <c r="AA200" s="28"/>
      <c r="AB200" s="50">
        <f>VLOOKUP(Y200,WorldBank!$AM$6:$AQ$221,4,FALSE)</f>
        <v>123316378964</v>
      </c>
      <c r="AC200" s="51">
        <f>VLOOKUP(Y200,WorldBank!$AM$6:$AQ$221,5,FALSE)</f>
        <v>128876694912</v>
      </c>
      <c r="AD200" s="28">
        <f t="shared" si="74"/>
        <v>9280</v>
      </c>
      <c r="AE200" s="28">
        <f t="shared" si="75"/>
        <v>9877</v>
      </c>
      <c r="AF200" s="97">
        <f t="shared" si="80"/>
        <v>7.5253588192928768E-8</v>
      </c>
      <c r="AG200" s="98">
        <f t="shared" si="80"/>
        <v>7.6639147261995238E-8</v>
      </c>
      <c r="AH200" s="90">
        <f t="shared" si="81"/>
        <v>1.0184118671592681</v>
      </c>
      <c r="AI200" s="100">
        <f t="shared" si="82"/>
        <v>7.8050217060582675E-8</v>
      </c>
      <c r="AJ200" s="37">
        <f>VLOOKUP(Y200,WorldBank!$AM$6:$AR$221,6,FALSE)</f>
        <v>135650593152</v>
      </c>
      <c r="AK200" s="102">
        <f t="shared" si="83"/>
        <v>10587.55823991039</v>
      </c>
      <c r="AM200" s="22" t="e">
        <f>VLOOKUP(Y200,CDIACvsWB!$E$4:$F$140,2,FALSE)</f>
        <v>#N/A</v>
      </c>
      <c r="AN200" s="28">
        <f t="shared" si="76"/>
        <v>0</v>
      </c>
      <c r="AO200" s="51">
        <f t="shared" si="84"/>
        <v>0</v>
      </c>
      <c r="AP200" s="45">
        <f t="shared" si="85"/>
        <v>0</v>
      </c>
      <c r="AR200" s="130">
        <f>VLOOKUP(Y200,WorldBank!$AM$7:$AZ$221,14,FALSE)/( 1000* 3.667 )</f>
        <v>10560.886162523922</v>
      </c>
      <c r="AT200" s="130">
        <f t="shared" si="86"/>
        <v>9877</v>
      </c>
      <c r="AV200" s="115" t="str">
        <f t="shared" si="87"/>
        <v>Slovak Republic</v>
      </c>
      <c r="AW200" s="22" t="str">
        <f t="shared" si="88"/>
        <v>National Total (w. Bunkers)  - DeCarb Forecast</v>
      </c>
      <c r="AX200" s="28">
        <f t="shared" si="89"/>
        <v>10587.55823991039</v>
      </c>
      <c r="AY200" s="28" t="str">
        <f t="shared" si="90"/>
        <v/>
      </c>
      <c r="AZ200" s="23" t="str">
        <f t="shared" si="91"/>
        <v/>
      </c>
      <c r="BA200" s="125">
        <f t="shared" si="92"/>
        <v>10587.55823991039</v>
      </c>
      <c r="BC200" s="114">
        <f t="shared" si="93"/>
        <v>1.1702044653297316E-3</v>
      </c>
      <c r="BD200" s="115" t="str">
        <f t="shared" si="77"/>
        <v>Slovak Republic</v>
      </c>
      <c r="BE200" s="54">
        <f t="shared" si="78"/>
        <v>11070.060261482642</v>
      </c>
    </row>
    <row r="201" spans="17:57" x14ac:dyDescent="0.25">
      <c r="Q201" t="s">
        <v>486</v>
      </c>
      <c r="R201" s="22">
        <v>13138</v>
      </c>
      <c r="S201" s="28">
        <v>433</v>
      </c>
      <c r="T201" s="45">
        <f t="shared" si="79"/>
        <v>13571</v>
      </c>
      <c r="U201" s="22">
        <v>13821</v>
      </c>
      <c r="V201" s="28">
        <v>346</v>
      </c>
      <c r="W201" s="45">
        <f t="shared" si="73"/>
        <v>14167</v>
      </c>
      <c r="Y201" s="22" t="s">
        <v>172</v>
      </c>
      <c r="Z201" s="28" t="s">
        <v>465</v>
      </c>
      <c r="AA201" s="28"/>
      <c r="AB201" s="50">
        <f>VLOOKUP(Y201,WorldBank!$AM$6:$AQ$221,4,FALSE)</f>
        <v>54999674585</v>
      </c>
      <c r="AC201" s="51">
        <f>VLOOKUP(Y201,WorldBank!$AM$6:$AQ$221,5,FALSE)</f>
        <v>55219554765</v>
      </c>
      <c r="AD201" s="28">
        <f t="shared" si="74"/>
        <v>4225</v>
      </c>
      <c r="AE201" s="28">
        <f t="shared" si="75"/>
        <v>4218</v>
      </c>
      <c r="AF201" s="97">
        <f t="shared" si="80"/>
        <v>7.6818636326118906E-8</v>
      </c>
      <c r="AG201" s="98">
        <f t="shared" si="80"/>
        <v>7.6385983515272917E-8</v>
      </c>
      <c r="AH201" s="90">
        <f t="shared" si="81"/>
        <v>0.99436786655507337</v>
      </c>
      <c r="AI201" s="100">
        <f t="shared" si="82"/>
        <v>7.5955767462792939E-8</v>
      </c>
      <c r="AJ201" s="37">
        <f>VLOOKUP(Y201,WorldBank!$AM$6:$AR$221,6,FALSE)</f>
        <v>57799847508</v>
      </c>
      <c r="AK201" s="102">
        <f t="shared" si="83"/>
        <v>4390.2317767025397</v>
      </c>
      <c r="AM201" s="22" t="e">
        <f>VLOOKUP(Y201,CDIACvsWB!$E$4:$F$140,2,FALSE)</f>
        <v>#N/A</v>
      </c>
      <c r="AN201" s="28">
        <f t="shared" si="76"/>
        <v>0</v>
      </c>
      <c r="AO201" s="51">
        <f t="shared" si="84"/>
        <v>0</v>
      </c>
      <c r="AP201" s="45">
        <f t="shared" si="85"/>
        <v>0</v>
      </c>
      <c r="AR201" s="130">
        <f>VLOOKUP(Y201,WorldBank!$AM$7:$AZ$221,14,FALSE)/( 1000* 3.667 )</f>
        <v>4387.3148121313025</v>
      </c>
      <c r="AT201" s="130">
        <f t="shared" si="86"/>
        <v>4218</v>
      </c>
      <c r="AV201" s="115" t="str">
        <f t="shared" si="87"/>
        <v>Slovenia</v>
      </c>
      <c r="AW201" s="22" t="str">
        <f t="shared" si="88"/>
        <v>National Total (w. Bunkers)  - DeCarb Forecast</v>
      </c>
      <c r="AX201" s="28">
        <f t="shared" si="89"/>
        <v>4390.2317767025397</v>
      </c>
      <c r="AY201" s="28" t="str">
        <f t="shared" si="90"/>
        <v/>
      </c>
      <c r="AZ201" s="23" t="str">
        <f t="shared" si="91"/>
        <v/>
      </c>
      <c r="BA201" s="125">
        <f t="shared" si="92"/>
        <v>4390.2317767025397</v>
      </c>
      <c r="BC201" s="114">
        <f t="shared" si="93"/>
        <v>4.8523641736050325E-4</v>
      </c>
      <c r="BD201" s="115" t="str">
        <f t="shared" si="77"/>
        <v>Slovenia</v>
      </c>
      <c r="BE201" s="54">
        <f t="shared" si="78"/>
        <v>4590.3058314968439</v>
      </c>
    </row>
    <row r="202" spans="17:57" x14ac:dyDescent="0.25">
      <c r="Q202" t="s">
        <v>487</v>
      </c>
      <c r="R202" s="22">
        <v>6765</v>
      </c>
      <c r="S202" s="28">
        <v>22</v>
      </c>
      <c r="T202" s="45">
        <f t="shared" si="79"/>
        <v>6787</v>
      </c>
      <c r="U202" s="22">
        <v>7057</v>
      </c>
      <c r="V202" s="28">
        <v>12</v>
      </c>
      <c r="W202" s="45">
        <f t="shared" si="73"/>
        <v>7069</v>
      </c>
      <c r="Y202" s="22" t="s">
        <v>173</v>
      </c>
      <c r="Z202" s="28" t="s">
        <v>466</v>
      </c>
      <c r="AA202" s="28"/>
      <c r="AB202" s="50">
        <f>VLOOKUP(Y202,WorldBank!$AM$6:$AQ$221,4,FALSE)</f>
        <v>845055924</v>
      </c>
      <c r="AC202" s="51">
        <f>VLOOKUP(Y202,WorldBank!$AM$6:$AQ$221,5,FALSE)</f>
        <v>922335144</v>
      </c>
      <c r="AD202" s="28">
        <f t="shared" si="74"/>
        <v>58</v>
      </c>
      <c r="AE202" s="28">
        <f t="shared" si="75"/>
        <v>59</v>
      </c>
      <c r="AF202" s="97">
        <f t="shared" si="80"/>
        <v>6.8634510868182488E-8</v>
      </c>
      <c r="AG202" s="98">
        <f t="shared" si="80"/>
        <v>6.396807102473372E-8</v>
      </c>
      <c r="AH202" s="90">
        <f t="shared" si="81"/>
        <v>0.93201029941903424</v>
      </c>
      <c r="AI202" s="100">
        <f t="shared" si="82"/>
        <v>5.9618901029020127E-8</v>
      </c>
      <c r="AJ202" s="37">
        <f>VLOOKUP(Y202,WorldBank!$AM$6:$AR$221,6,FALSE)</f>
        <v>1041024195</v>
      </c>
      <c r="AK202" s="102">
        <f t="shared" si="83"/>
        <v>62.064718450520353</v>
      </c>
      <c r="AM202" s="22" t="e">
        <f>VLOOKUP(Y202,CDIACvsWB!$E$4:$F$140,2,FALSE)</f>
        <v>#N/A</v>
      </c>
      <c r="AN202" s="28">
        <f t="shared" si="76"/>
        <v>0</v>
      </c>
      <c r="AO202" s="51">
        <f t="shared" si="84"/>
        <v>0</v>
      </c>
      <c r="AP202" s="45">
        <f t="shared" si="85"/>
        <v>0</v>
      </c>
      <c r="AR202" s="130">
        <f>VLOOKUP(Y202,WorldBank!$AM$7:$AZ$221,14,FALSE)/( 1000* 3.667 )</f>
        <v>60.708608991605693</v>
      </c>
      <c r="AT202" s="130">
        <f t="shared" si="86"/>
        <v>59</v>
      </c>
      <c r="AV202" s="115" t="str">
        <f t="shared" si="87"/>
        <v>Solomon Islands</v>
      </c>
      <c r="AW202" s="22" t="str">
        <f t="shared" si="88"/>
        <v>National Total (w. Bunkers)  - DeCarb Forecast</v>
      </c>
      <c r="AX202" s="28">
        <f t="shared" si="89"/>
        <v>62.064718450520353</v>
      </c>
      <c r="AY202" s="28" t="str">
        <f t="shared" si="90"/>
        <v/>
      </c>
      <c r="AZ202" s="23" t="str">
        <f t="shared" si="91"/>
        <v/>
      </c>
      <c r="BA202" s="125">
        <f t="shared" si="92"/>
        <v>62.064718450520353</v>
      </c>
      <c r="BC202" s="114">
        <f t="shared" si="93"/>
        <v>6.859788539009369E-6</v>
      </c>
      <c r="BD202" s="115" t="str">
        <f t="shared" si="77"/>
        <v>Solomon Islands</v>
      </c>
      <c r="BE202" s="54">
        <f t="shared" si="78"/>
        <v>64.893165901964295</v>
      </c>
    </row>
    <row r="203" spans="17:57" x14ac:dyDescent="0.25">
      <c r="Q203" t="s">
        <v>488</v>
      </c>
      <c r="R203" s="22">
        <v>75769</v>
      </c>
      <c r="S203" s="28">
        <v>1421</v>
      </c>
      <c r="T203" s="45">
        <f t="shared" si="79"/>
        <v>77190</v>
      </c>
      <c r="U203" s="22">
        <v>81266</v>
      </c>
      <c r="V203" s="28">
        <v>1330</v>
      </c>
      <c r="W203" s="45">
        <f t="shared" si="73"/>
        <v>82596</v>
      </c>
      <c r="Y203" s="22" t="s">
        <v>174</v>
      </c>
      <c r="Z203" s="28" t="s">
        <v>467</v>
      </c>
      <c r="AA203" s="28"/>
      <c r="AB203" s="50">
        <f>VLOOKUP(Y203,WorldBank!$AM$6:$AQ$221,4,FALSE)</f>
        <v>0</v>
      </c>
      <c r="AC203" s="51">
        <f>VLOOKUP(Y203,WorldBank!$AM$6:$AQ$221,5,FALSE)</f>
        <v>0</v>
      </c>
      <c r="AD203" s="28">
        <f t="shared" si="74"/>
        <v>217</v>
      </c>
      <c r="AE203" s="28">
        <f t="shared" si="75"/>
        <v>223</v>
      </c>
      <c r="AF203" s="97" t="e">
        <f t="shared" si="80"/>
        <v>#DIV/0!</v>
      </c>
      <c r="AG203" s="98" t="e">
        <f t="shared" si="80"/>
        <v>#DIV/0!</v>
      </c>
      <c r="AH203" s="90" t="e">
        <f t="shared" si="81"/>
        <v>#DIV/0!</v>
      </c>
      <c r="AI203" s="100" t="e">
        <f t="shared" si="82"/>
        <v>#DIV/0!</v>
      </c>
      <c r="AJ203" s="37">
        <f>VLOOKUP(Y203,WorldBank!$AM$6:$AR$221,6,FALSE)</f>
        <v>0</v>
      </c>
      <c r="AK203" s="102" t="str">
        <f t="shared" si="83"/>
        <v/>
      </c>
      <c r="AM203" s="22" t="e">
        <f>VLOOKUP(Y203,CDIACvsWB!$E$4:$F$140,2,FALSE)</f>
        <v>#N/A</v>
      </c>
      <c r="AN203" s="28">
        <f t="shared" si="76"/>
        <v>0</v>
      </c>
      <c r="AO203" s="51">
        <f t="shared" si="84"/>
        <v>0</v>
      </c>
      <c r="AP203" s="45">
        <f t="shared" si="85"/>
        <v>0</v>
      </c>
      <c r="AR203" s="130" t="e">
        <f>VLOOKUP(Y203,WorldBank!$AM$7:$AZ$221,14,FALSE)/( 1000* 3.667 )</f>
        <v>#DIV/0!</v>
      </c>
      <c r="AT203" s="130">
        <f t="shared" si="86"/>
        <v>223</v>
      </c>
      <c r="AV203" s="115" t="str">
        <f t="shared" si="87"/>
        <v>Somalia</v>
      </c>
      <c r="AW203" s="22" t="str">
        <f t="shared" si="88"/>
        <v>National Total (w. Bunkers)  - DeCarb Forecast</v>
      </c>
      <c r="AX203" s="28" t="str">
        <f t="shared" si="89"/>
        <v/>
      </c>
      <c r="AY203" s="28" t="str">
        <f t="shared" si="90"/>
        <v/>
      </c>
      <c r="AZ203" s="23" t="str">
        <f t="shared" si="91"/>
        <v/>
      </c>
      <c r="BA203" s="125">
        <f t="shared" si="92"/>
        <v>0</v>
      </c>
      <c r="BC203" s="114">
        <f t="shared" si="93"/>
        <v>0</v>
      </c>
      <c r="BD203" s="115" t="str">
        <f t="shared" si="77"/>
        <v>Somalia</v>
      </c>
      <c r="BE203" s="54">
        <f t="shared" si="78"/>
        <v>0</v>
      </c>
    </row>
    <row r="204" spans="17:57" x14ac:dyDescent="0.25">
      <c r="Q204" t="s">
        <v>489</v>
      </c>
      <c r="R204" s="22">
        <v>13233</v>
      </c>
      <c r="S204" s="28">
        <v>289</v>
      </c>
      <c r="T204" s="45">
        <f t="shared" si="79"/>
        <v>13522</v>
      </c>
      <c r="U204" s="22">
        <v>14468</v>
      </c>
      <c r="V204" s="28">
        <v>275</v>
      </c>
      <c r="W204" s="45">
        <f t="shared" si="73"/>
        <v>14743</v>
      </c>
      <c r="Y204" s="22" t="s">
        <v>175</v>
      </c>
      <c r="Z204" s="28" t="s">
        <v>468</v>
      </c>
      <c r="AA204" s="28"/>
      <c r="AB204" s="50">
        <f>VLOOKUP(Y204,WorldBank!$AM$6:$AQ$221,4,FALSE)</f>
        <v>557123694628</v>
      </c>
      <c r="AC204" s="51">
        <f>VLOOKUP(Y204,WorldBank!$AM$6:$AQ$221,5,FALSE)</f>
        <v>581534245348</v>
      </c>
      <c r="AD204" s="28">
        <f t="shared" si="74"/>
        <v>137614</v>
      </c>
      <c r="AE204" s="28">
        <f t="shared" si="75"/>
        <v>127802</v>
      </c>
      <c r="AF204" s="97">
        <f t="shared" si="80"/>
        <v>2.4700798283563757E-7</v>
      </c>
      <c r="AG204" s="98">
        <f t="shared" si="80"/>
        <v>2.1976693723947609E-7</v>
      </c>
      <c r="AH204" s="90">
        <f t="shared" si="81"/>
        <v>0.88971593029732954</v>
      </c>
      <c r="AI204" s="100">
        <f t="shared" si="82"/>
        <v>1.9553014501461529E-7</v>
      </c>
      <c r="AJ204" s="37">
        <f>VLOOKUP(Y204,WorldBank!$AM$6:$AR$221,6,FALSE)</f>
        <v>614313024090</v>
      </c>
      <c r="AK204" s="102">
        <f t="shared" si="83"/>
        <v>120116.71468468456</v>
      </c>
      <c r="AM204" s="22" t="str">
        <f>VLOOKUP(Y204,CDIACvsWB!$E$4:$F$140,2,FALSE)</f>
        <v>South Africa</v>
      </c>
      <c r="AN204" s="28">
        <f t="shared" si="76"/>
        <v>124509.34880268203</v>
      </c>
      <c r="AO204" s="51">
        <f t="shared" si="84"/>
        <v>2325</v>
      </c>
      <c r="AP204" s="45">
        <f t="shared" si="85"/>
        <v>126834.34880268203</v>
      </c>
      <c r="AR204" s="130">
        <f>VLOOKUP(Y204,WorldBank!$AM$7:$AZ$221,14,FALSE)/( 1000* 3.667 )</f>
        <v>115298.69860762265</v>
      </c>
      <c r="AT204" s="130">
        <f t="shared" si="86"/>
        <v>127802</v>
      </c>
      <c r="AV204" s="115" t="str">
        <f t="shared" si="87"/>
        <v>South Africa</v>
      </c>
      <c r="AW204" s="22" t="str">
        <f t="shared" si="88"/>
        <v>2011  Raw + 2010 Bunkers</v>
      </c>
      <c r="AX204" s="28">
        <f t="shared" si="89"/>
        <v>126834.34880268203</v>
      </c>
      <c r="AY204" s="28" t="str">
        <f t="shared" si="90"/>
        <v/>
      </c>
      <c r="AZ204" s="23" t="str">
        <f t="shared" si="91"/>
        <v/>
      </c>
      <c r="BA204" s="125">
        <f t="shared" si="92"/>
        <v>126834.34880268203</v>
      </c>
      <c r="BC204" s="114">
        <f t="shared" si="93"/>
        <v>1.4018541193624964E-2</v>
      </c>
      <c r="BD204" s="115" t="str">
        <f t="shared" si="77"/>
        <v>South Africa</v>
      </c>
      <c r="BE204" s="54">
        <f t="shared" si="78"/>
        <v>132614.51343699836</v>
      </c>
    </row>
    <row r="205" spans="17:57" x14ac:dyDescent="0.25">
      <c r="Q205" t="s">
        <v>490</v>
      </c>
      <c r="R205" s="22">
        <v>44</v>
      </c>
      <c r="S205" s="28">
        <v>0</v>
      </c>
      <c r="T205" s="45">
        <f t="shared" si="79"/>
        <v>44</v>
      </c>
      <c r="U205" s="22">
        <v>44</v>
      </c>
      <c r="V205" s="28">
        <v>0</v>
      </c>
      <c r="W205" s="45">
        <f t="shared" si="73"/>
        <v>44</v>
      </c>
      <c r="Y205" s="22" t="s">
        <v>176</v>
      </c>
      <c r="Z205" s="28"/>
      <c r="AA205" s="28"/>
      <c r="AB205" s="50">
        <f>VLOOKUP(Y205,WorldBank!$AM$6:$AQ$221,4,FALSE)</f>
        <v>36758924631</v>
      </c>
      <c r="AC205" s="51">
        <f>VLOOKUP(Y205,WorldBank!$AM$6:$AQ$221,5,FALSE)</f>
        <v>38371985940</v>
      </c>
      <c r="AD205" s="28" t="e">
        <f t="shared" si="74"/>
        <v>#N/A</v>
      </c>
      <c r="AE205" s="28" t="e">
        <f t="shared" si="75"/>
        <v>#N/A</v>
      </c>
      <c r="AF205" s="97" t="e">
        <f t="shared" si="80"/>
        <v>#N/A</v>
      </c>
      <c r="AG205" s="98" t="e">
        <f t="shared" si="80"/>
        <v>#N/A</v>
      </c>
      <c r="AH205" s="90" t="e">
        <f t="shared" si="81"/>
        <v>#N/A</v>
      </c>
      <c r="AI205" s="100" t="e">
        <f t="shared" si="82"/>
        <v>#N/A</v>
      </c>
      <c r="AJ205" s="37">
        <f>VLOOKUP(Y205,WorldBank!$AM$6:$AR$221,6,FALSE)</f>
        <v>40154133480</v>
      </c>
      <c r="AK205" s="102" t="str">
        <f t="shared" si="83"/>
        <v/>
      </c>
      <c r="AM205" s="22" t="e">
        <f>VLOOKUP(Y205,CDIACvsWB!$E$4:$F$140,2,FALSE)</f>
        <v>#N/A</v>
      </c>
      <c r="AN205" s="28">
        <f t="shared" si="76"/>
        <v>0</v>
      </c>
      <c r="AO205" s="51">
        <f t="shared" si="84"/>
        <v>0</v>
      </c>
      <c r="AP205" s="45">
        <f t="shared" si="85"/>
        <v>0</v>
      </c>
      <c r="AR205" s="130" t="e">
        <f>VLOOKUP(Y205,WorldBank!$AM$7:$AZ$221,14,FALSE)/( 1000* 3.667 )</f>
        <v>#DIV/0!</v>
      </c>
      <c r="AT205" s="130" t="e">
        <f t="shared" si="86"/>
        <v>#N/A</v>
      </c>
      <c r="AV205" s="115" t="str">
        <f t="shared" si="87"/>
        <v>South Sudan</v>
      </c>
      <c r="AW205" s="22" t="str">
        <f t="shared" si="88"/>
        <v>National Total (w. Bunkers)  - DeCarb Forecast</v>
      </c>
      <c r="AX205" s="28" t="str">
        <f t="shared" si="89"/>
        <v/>
      </c>
      <c r="AY205" s="28" t="str">
        <f t="shared" si="90"/>
        <v/>
      </c>
      <c r="AZ205" s="23" t="str">
        <f t="shared" si="91"/>
        <v/>
      </c>
      <c r="BA205" s="125">
        <f t="shared" si="92"/>
        <v>0</v>
      </c>
      <c r="BC205" s="114">
        <f t="shared" si="93"/>
        <v>0</v>
      </c>
      <c r="BD205" s="115" t="str">
        <f t="shared" si="77"/>
        <v>South Sudan</v>
      </c>
      <c r="BE205" s="54">
        <f t="shared" si="78"/>
        <v>0</v>
      </c>
    </row>
    <row r="206" spans="17:57" x14ac:dyDescent="0.25">
      <c r="Q206" t="s">
        <v>491</v>
      </c>
      <c r="R206" s="22">
        <v>918</v>
      </c>
      <c r="S206" s="28">
        <v>0</v>
      </c>
      <c r="T206" s="45">
        <f t="shared" si="79"/>
        <v>918</v>
      </c>
      <c r="U206" s="22">
        <v>1032</v>
      </c>
      <c r="V206" s="28">
        <v>0</v>
      </c>
      <c r="W206" s="45">
        <f t="shared" si="73"/>
        <v>1032</v>
      </c>
      <c r="Y206" s="22" t="s">
        <v>177</v>
      </c>
      <c r="Z206" s="28" t="s">
        <v>469</v>
      </c>
      <c r="AA206" s="28"/>
      <c r="AB206" s="50">
        <f>VLOOKUP(Y206,WorldBank!$AM$6:$AQ$221,4,FALSE)</f>
        <v>1481296124700</v>
      </c>
      <c r="AC206" s="51">
        <f>VLOOKUP(Y206,WorldBank!$AM$6:$AQ$221,5,FALSE)</f>
        <v>1457763722306</v>
      </c>
      <c r="AD206" s="28">
        <f t="shared" si="74"/>
        <v>88901</v>
      </c>
      <c r="AE206" s="28">
        <f t="shared" si="75"/>
        <v>83454</v>
      </c>
      <c r="AF206" s="97">
        <f t="shared" si="80"/>
        <v>6.0015683911955628E-8</v>
      </c>
      <c r="AG206" s="98">
        <f t="shared" si="80"/>
        <v>5.7247960504865767E-8</v>
      </c>
      <c r="AH206" s="90">
        <f t="shared" si="81"/>
        <v>0.95388333137800818</v>
      </c>
      <c r="AI206" s="100">
        <f t="shared" si="82"/>
        <v>5.4607875280977999E-8</v>
      </c>
      <c r="AJ206" s="37">
        <f>VLOOKUP(Y206,WorldBank!$AM$6:$AR$221,6,FALSE)</f>
        <v>1483239261204</v>
      </c>
      <c r="AK206" s="102">
        <f t="shared" si="83"/>
        <v>80996.544587677985</v>
      </c>
      <c r="AM206" s="22" t="str">
        <f>VLOOKUP(Y206,CDIACvsWB!$E$4:$F$140,2,FALSE)</f>
        <v>Spain</v>
      </c>
      <c r="AN206" s="28">
        <f t="shared" si="76"/>
        <v>76009.339229479636</v>
      </c>
      <c r="AO206" s="51">
        <f t="shared" si="84"/>
        <v>9913</v>
      </c>
      <c r="AP206" s="45">
        <f t="shared" si="85"/>
        <v>85922.339229479636</v>
      </c>
      <c r="AR206" s="130">
        <f>VLOOKUP(Y206,WorldBank!$AM$7:$AZ$221,14,FALSE)/( 1000* 3.667 )</f>
        <v>71581.746504322087</v>
      </c>
      <c r="AT206" s="130">
        <f t="shared" si="86"/>
        <v>83454</v>
      </c>
      <c r="AV206" s="115" t="str">
        <f t="shared" si="87"/>
        <v>Spain</v>
      </c>
      <c r="AW206" s="22" t="str">
        <f t="shared" si="88"/>
        <v>2011  Raw + 2010 Bunkers</v>
      </c>
      <c r="AX206" s="28">
        <f t="shared" si="89"/>
        <v>85922.339229479636</v>
      </c>
      <c r="AY206" s="28" t="str">
        <f t="shared" si="90"/>
        <v/>
      </c>
      <c r="AZ206" s="23" t="str">
        <f t="shared" si="91"/>
        <v/>
      </c>
      <c r="BA206" s="125">
        <f t="shared" si="92"/>
        <v>85922.339229479636</v>
      </c>
      <c r="BC206" s="114">
        <f t="shared" si="93"/>
        <v>9.4966849541282001E-3</v>
      </c>
      <c r="BD206" s="115" t="str">
        <f t="shared" si="77"/>
        <v>Spain</v>
      </c>
      <c r="BE206" s="54">
        <f t="shared" si="78"/>
        <v>89838.039283923135</v>
      </c>
    </row>
    <row r="207" spans="17:57" x14ac:dyDescent="0.25">
      <c r="Q207" t="s">
        <v>492</v>
      </c>
      <c r="R207" s="22">
        <v>71397</v>
      </c>
      <c r="S207" s="28">
        <v>201</v>
      </c>
      <c r="T207" s="45">
        <f t="shared" si="79"/>
        <v>71598</v>
      </c>
      <c r="U207" s="22">
        <v>83121</v>
      </c>
      <c r="V207" s="28">
        <v>228</v>
      </c>
      <c r="W207" s="45">
        <f t="shared" si="73"/>
        <v>83349</v>
      </c>
      <c r="Y207" s="22" t="s">
        <v>178</v>
      </c>
      <c r="Z207" s="28" t="s">
        <v>470</v>
      </c>
      <c r="AA207" s="28"/>
      <c r="AB207" s="50">
        <f>VLOOKUP(Y207,WorldBank!$AM$6:$AQ$221,4,FALSE)</f>
        <v>140287000000</v>
      </c>
      <c r="AC207" s="51">
        <f>VLOOKUP(Y207,WorldBank!$AM$6:$AQ$221,5,FALSE)</f>
        <v>153369178000</v>
      </c>
      <c r="AD207" s="28">
        <f t="shared" si="74"/>
        <v>3580</v>
      </c>
      <c r="AE207" s="28">
        <f t="shared" si="75"/>
        <v>3555</v>
      </c>
      <c r="AF207" s="97">
        <f t="shared" si="80"/>
        <v>2.5519114386935352E-8</v>
      </c>
      <c r="AG207" s="98">
        <f t="shared" si="80"/>
        <v>2.31793639788563E-8</v>
      </c>
      <c r="AH207" s="90">
        <f t="shared" si="81"/>
        <v>0.90831380852005972</v>
      </c>
      <c r="AI207" s="100">
        <f t="shared" si="82"/>
        <v>2.1054136374707651E-8</v>
      </c>
      <c r="AJ207" s="37">
        <f>VLOOKUP(Y207,WorldBank!$AM$6:$AR$221,6,FALSE)</f>
        <v>169289328000</v>
      </c>
      <c r="AK207" s="102">
        <f t="shared" si="83"/>
        <v>3564.2405984946145</v>
      </c>
      <c r="AM207" s="22" t="e">
        <f>VLOOKUP(Y207,CDIACvsWB!$E$4:$F$140,2,FALSE)</f>
        <v>#N/A</v>
      </c>
      <c r="AN207" s="28">
        <f t="shared" si="76"/>
        <v>0</v>
      </c>
      <c r="AO207" s="51">
        <f t="shared" si="84"/>
        <v>0</v>
      </c>
      <c r="AP207" s="45">
        <f t="shared" si="85"/>
        <v>0</v>
      </c>
      <c r="AR207" s="130">
        <f>VLOOKUP(Y207,WorldBank!$AM$7:$AZ$221,14,FALSE)/( 1000* 3.667 )</f>
        <v>3445.7530353692209</v>
      </c>
      <c r="AT207" s="130">
        <f t="shared" si="86"/>
        <v>3555</v>
      </c>
      <c r="AV207" s="115" t="str">
        <f t="shared" si="87"/>
        <v>Sri Lanka</v>
      </c>
      <c r="AW207" s="22" t="str">
        <f t="shared" si="88"/>
        <v>National Total (w. Bunkers)  - DeCarb Forecast</v>
      </c>
      <c r="AX207" s="28">
        <f t="shared" si="89"/>
        <v>3564.2405984946145</v>
      </c>
      <c r="AY207" s="28" t="str">
        <f t="shared" si="90"/>
        <v/>
      </c>
      <c r="AZ207" s="23" t="str">
        <f t="shared" si="91"/>
        <v/>
      </c>
      <c r="BA207" s="125">
        <f t="shared" si="92"/>
        <v>3564.2405984946145</v>
      </c>
      <c r="BC207" s="114">
        <f t="shared" si="93"/>
        <v>3.9394260407895655E-4</v>
      </c>
      <c r="BD207" s="115" t="str">
        <f t="shared" si="77"/>
        <v>Sri Lanka</v>
      </c>
      <c r="BE207" s="54">
        <f t="shared" si="78"/>
        <v>3726.6721294646964</v>
      </c>
    </row>
    <row r="208" spans="17:57" x14ac:dyDescent="0.25">
      <c r="Q208" t="s">
        <v>493</v>
      </c>
      <c r="R208" s="22">
        <v>44342</v>
      </c>
      <c r="S208" s="28">
        <v>13901</v>
      </c>
      <c r="T208" s="45">
        <f t="shared" si="79"/>
        <v>58243</v>
      </c>
      <c r="U208" s="22">
        <v>45704</v>
      </c>
      <c r="V208" s="28">
        <v>14826</v>
      </c>
      <c r="W208" s="45">
        <f t="shared" si="73"/>
        <v>60530</v>
      </c>
      <c r="Y208" s="22" t="s">
        <v>179</v>
      </c>
      <c r="Z208" s="28" t="s">
        <v>471</v>
      </c>
      <c r="AA208" s="28"/>
      <c r="AB208" s="50">
        <f>VLOOKUP(Y208,WorldBank!$AM$6:$AQ$221,4,FALSE)</f>
        <v>1073314788</v>
      </c>
      <c r="AC208" s="51">
        <f>VLOOKUP(Y208,WorldBank!$AM$6:$AQ$221,5,FALSE)</f>
        <v>1050652288</v>
      </c>
      <c r="AD208" s="28">
        <f t="shared" si="74"/>
        <v>71</v>
      </c>
      <c r="AE208" s="28">
        <f t="shared" si="75"/>
        <v>68</v>
      </c>
      <c r="AF208" s="97">
        <f t="shared" si="80"/>
        <v>6.6150211283588501E-8</v>
      </c>
      <c r="AG208" s="98">
        <f t="shared" si="80"/>
        <v>6.472169791724662E-8</v>
      </c>
      <c r="AH208" s="90">
        <f t="shared" si="81"/>
        <v>0.97840500674717745</v>
      </c>
      <c r="AI208" s="100">
        <f t="shared" si="82"/>
        <v>6.3324033287412459E-8</v>
      </c>
      <c r="AJ208" s="37">
        <f>VLOOKUP(Y208,WorldBank!$AM$6:$AR$221,6,FALSE)</f>
        <v>1090408035</v>
      </c>
      <c r="AK208" s="102">
        <f t="shared" si="83"/>
        <v>69.049034705202004</v>
      </c>
      <c r="AM208" s="22" t="e">
        <f>VLOOKUP(Y208,CDIACvsWB!$E$4:$F$140,2,FALSE)</f>
        <v>#N/A</v>
      </c>
      <c r="AN208" s="28">
        <f t="shared" si="76"/>
        <v>0</v>
      </c>
      <c r="AO208" s="51">
        <f t="shared" si="84"/>
        <v>0</v>
      </c>
      <c r="AP208" s="45">
        <f t="shared" si="85"/>
        <v>0</v>
      </c>
      <c r="AR208" s="130">
        <f>VLOOKUP(Y208,WorldBank!$AM$7:$AZ$221,14,FALSE)/( 1000* 3.667 )</f>
        <v>70.585480738774436</v>
      </c>
      <c r="AT208" s="130">
        <f t="shared" si="86"/>
        <v>68</v>
      </c>
      <c r="AV208" s="115" t="str">
        <f t="shared" si="87"/>
        <v>St. Kitts and Nevis</v>
      </c>
      <c r="AW208" s="22" t="str">
        <f t="shared" si="88"/>
        <v>National Total (w. Bunkers)  - DeCarb Forecast</v>
      </c>
      <c r="AX208" s="28">
        <f t="shared" si="89"/>
        <v>69.049034705202004</v>
      </c>
      <c r="AY208" s="28" t="str">
        <f t="shared" si="90"/>
        <v/>
      </c>
      <c r="AZ208" s="23" t="str">
        <f t="shared" si="91"/>
        <v/>
      </c>
      <c r="BA208" s="125">
        <f t="shared" si="92"/>
        <v>69.049034705202004</v>
      </c>
      <c r="BC208" s="114">
        <f t="shared" si="93"/>
        <v>7.6317397182429922E-6</v>
      </c>
      <c r="BD208" s="115" t="str">
        <f t="shared" si="77"/>
        <v>St. Kitts and Nevis</v>
      </c>
      <c r="BE208" s="54">
        <f t="shared" si="78"/>
        <v>72.195775254622077</v>
      </c>
    </row>
    <row r="209" spans="17:57" x14ac:dyDescent="0.25">
      <c r="Q209" t="s">
        <v>494</v>
      </c>
      <c r="R209" s="22">
        <v>129563</v>
      </c>
      <c r="S209" s="28">
        <v>11398</v>
      </c>
      <c r="T209" s="45">
        <f t="shared" si="79"/>
        <v>140961</v>
      </c>
      <c r="U209" s="22">
        <v>134580</v>
      </c>
      <c r="V209" s="28">
        <v>10763</v>
      </c>
      <c r="W209" s="45">
        <f t="shared" si="73"/>
        <v>145343</v>
      </c>
      <c r="Y209" s="22" t="s">
        <v>180</v>
      </c>
      <c r="Z209" s="28"/>
      <c r="AA209" s="28"/>
      <c r="AB209" s="50">
        <f>VLOOKUP(Y209,WorldBank!$AM$6:$AQ$221,4,FALSE)</f>
        <v>1826985600</v>
      </c>
      <c r="AC209" s="51">
        <f>VLOOKUP(Y209,WorldBank!$AM$6:$AQ$221,5,FALSE)</f>
        <v>1835704156</v>
      </c>
      <c r="AD209" s="28" t="e">
        <f t="shared" si="74"/>
        <v>#N/A</v>
      </c>
      <c r="AE209" s="28" t="e">
        <f t="shared" si="75"/>
        <v>#N/A</v>
      </c>
      <c r="AF209" s="97" t="e">
        <f t="shared" si="80"/>
        <v>#N/A</v>
      </c>
      <c r="AG209" s="98" t="e">
        <f t="shared" si="80"/>
        <v>#N/A</v>
      </c>
      <c r="AH209" s="90" t="e">
        <f t="shared" si="81"/>
        <v>#N/A</v>
      </c>
      <c r="AI209" s="100" t="e">
        <f t="shared" si="82"/>
        <v>#N/A</v>
      </c>
      <c r="AJ209" s="37">
        <f>VLOOKUP(Y209,WorldBank!$AM$6:$AR$221,6,FALSE)</f>
        <v>1897942077</v>
      </c>
      <c r="AK209" s="102" t="str">
        <f t="shared" si="83"/>
        <v/>
      </c>
      <c r="AM209" s="22" t="e">
        <f>VLOOKUP(Y209,CDIACvsWB!$E$4:$F$140,2,FALSE)</f>
        <v>#N/A</v>
      </c>
      <c r="AN209" s="28">
        <f t="shared" si="76"/>
        <v>0</v>
      </c>
      <c r="AO209" s="51">
        <f t="shared" si="84"/>
        <v>0</v>
      </c>
      <c r="AP209" s="45">
        <f t="shared" si="85"/>
        <v>0</v>
      </c>
      <c r="AR209" s="130">
        <f>VLOOKUP(Y209,WorldBank!$AM$7:$AZ$221,14,FALSE)/( 1000* 3.667 )</f>
        <v>121.19737616909556</v>
      </c>
      <c r="AT209" s="130" t="e">
        <f t="shared" si="86"/>
        <v>#N/A</v>
      </c>
      <c r="AV209" s="115" t="str">
        <f t="shared" si="87"/>
        <v>St. Lucia</v>
      </c>
      <c r="AW209" s="22" t="str">
        <f t="shared" si="88"/>
        <v>National Total (w. Bunkers)  - DeCarb Forecast</v>
      </c>
      <c r="AX209" s="28" t="str">
        <f t="shared" si="89"/>
        <v/>
      </c>
      <c r="AY209" s="28">
        <f t="shared" si="90"/>
        <v>121.19737616909556</v>
      </c>
      <c r="AZ209" s="23" t="str">
        <f t="shared" si="91"/>
        <v/>
      </c>
      <c r="BA209" s="125">
        <f t="shared" si="92"/>
        <v>121.19737616909556</v>
      </c>
      <c r="BC209" s="114">
        <f t="shared" si="93"/>
        <v>1.339550702490617E-5</v>
      </c>
      <c r="BD209" s="115" t="str">
        <f t="shared" si="77"/>
        <v>St. Lucia</v>
      </c>
      <c r="BE209" s="54">
        <f t="shared" si="78"/>
        <v>126.7206495892507</v>
      </c>
    </row>
    <row r="210" spans="17:57" x14ac:dyDescent="0.25">
      <c r="Q210" t="s">
        <v>495</v>
      </c>
      <c r="R210" s="22">
        <v>1758</v>
      </c>
      <c r="S210" s="28">
        <v>103</v>
      </c>
      <c r="T210" s="45">
        <f t="shared" si="79"/>
        <v>1861</v>
      </c>
      <c r="U210" s="22">
        <v>1867</v>
      </c>
      <c r="V210" s="28">
        <v>105</v>
      </c>
      <c r="W210" s="45">
        <f t="shared" si="73"/>
        <v>1972</v>
      </c>
      <c r="Y210" s="22"/>
      <c r="Z210" s="28" t="s">
        <v>472</v>
      </c>
      <c r="AA210" s="28"/>
      <c r="AB210" s="50" t="e">
        <f>VLOOKUP(Y210,WorldBank!$AM$6:$AQ$221,4,FALSE)</f>
        <v>#N/A</v>
      </c>
      <c r="AC210" s="51" t="e">
        <f>VLOOKUP(Y210,WorldBank!$AM$6:$AQ$221,5,FALSE)</f>
        <v>#N/A</v>
      </c>
      <c r="AD210" s="28">
        <f t="shared" si="74"/>
        <v>23</v>
      </c>
      <c r="AE210" s="28">
        <f t="shared" si="75"/>
        <v>24</v>
      </c>
      <c r="AF210" s="97" t="e">
        <f t="shared" si="80"/>
        <v>#N/A</v>
      </c>
      <c r="AG210" s="98" t="e">
        <f t="shared" si="80"/>
        <v>#N/A</v>
      </c>
      <c r="AH210" s="90" t="e">
        <f t="shared" si="81"/>
        <v>#N/A</v>
      </c>
      <c r="AI210" s="100" t="e">
        <f t="shared" si="82"/>
        <v>#N/A</v>
      </c>
      <c r="AJ210" s="37" t="e">
        <f>VLOOKUP(Y210,WorldBank!$AM$6:$AR$221,6,FALSE)</f>
        <v>#N/A</v>
      </c>
      <c r="AK210" s="102" t="str">
        <f t="shared" si="83"/>
        <v/>
      </c>
      <c r="AM210" s="22" t="e">
        <f>VLOOKUP(Y210,CDIACvsWB!$E$4:$F$140,2,FALSE)</f>
        <v>#N/A</v>
      </c>
      <c r="AN210" s="28">
        <f t="shared" si="76"/>
        <v>0</v>
      </c>
      <c r="AO210" s="51">
        <f t="shared" si="84"/>
        <v>0</v>
      </c>
      <c r="AP210" s="45">
        <f t="shared" si="85"/>
        <v>0</v>
      </c>
      <c r="AR210" s="130" t="e">
        <f>VLOOKUP(Y210,WorldBank!$AM$7:$AZ$221,14,FALSE)/( 1000* 3.667 )</f>
        <v>#N/A</v>
      </c>
      <c r="AT210" s="130">
        <f t="shared" si="86"/>
        <v>24</v>
      </c>
      <c r="AV210" s="115">
        <f t="shared" si="87"/>
        <v>0</v>
      </c>
      <c r="AW210" s="22" t="str">
        <f t="shared" si="88"/>
        <v>National Total (w. Bunkers)  - DeCarb Forecast</v>
      </c>
      <c r="AX210" s="28" t="str">
        <f t="shared" si="89"/>
        <v/>
      </c>
      <c r="AY210" s="28" t="str">
        <f t="shared" si="90"/>
        <v/>
      </c>
      <c r="AZ210" s="23" t="str">
        <f t="shared" si="91"/>
        <v/>
      </c>
      <c r="BA210" s="125">
        <f t="shared" si="92"/>
        <v>0</v>
      </c>
      <c r="BC210" s="114">
        <f t="shared" si="93"/>
        <v>0</v>
      </c>
      <c r="BD210" s="115">
        <f t="shared" si="77"/>
        <v>0</v>
      </c>
      <c r="BE210" s="54">
        <f t="shared" si="78"/>
        <v>0</v>
      </c>
    </row>
    <row r="211" spans="17:57" x14ac:dyDescent="0.25">
      <c r="Q211" t="s">
        <v>496</v>
      </c>
      <c r="R211" s="22">
        <v>1448552</v>
      </c>
      <c r="S211" s="28">
        <v>38301</v>
      </c>
      <c r="T211" s="45">
        <f t="shared" si="79"/>
        <v>1486853</v>
      </c>
      <c r="U211" s="22">
        <v>1481608</v>
      </c>
      <c r="V211" s="28">
        <v>40386</v>
      </c>
      <c r="W211" s="45">
        <f t="shared" si="73"/>
        <v>1521994</v>
      </c>
      <c r="Y211" s="22" t="s">
        <v>181</v>
      </c>
      <c r="Z211" s="28"/>
      <c r="AA211" s="28"/>
      <c r="AB211" s="50">
        <f>VLOOKUP(Y211,WorldBank!$AM$6:$AQ$221,4,FALSE)</f>
        <v>0</v>
      </c>
      <c r="AC211" s="51">
        <f>VLOOKUP(Y211,WorldBank!$AM$6:$AQ$221,5,FALSE)</f>
        <v>0</v>
      </c>
      <c r="AD211" s="28" t="e">
        <f t="shared" si="74"/>
        <v>#N/A</v>
      </c>
      <c r="AE211" s="28" t="e">
        <f t="shared" si="75"/>
        <v>#N/A</v>
      </c>
      <c r="AF211" s="97" t="e">
        <f t="shared" si="80"/>
        <v>#N/A</v>
      </c>
      <c r="AG211" s="98" t="e">
        <f t="shared" si="80"/>
        <v>#N/A</v>
      </c>
      <c r="AH211" s="90" t="e">
        <f t="shared" si="81"/>
        <v>#N/A</v>
      </c>
      <c r="AI211" s="100" t="e">
        <f t="shared" si="82"/>
        <v>#N/A</v>
      </c>
      <c r="AJ211" s="37">
        <f>VLOOKUP(Y211,WorldBank!$AM$6:$AR$221,6,FALSE)</f>
        <v>0</v>
      </c>
      <c r="AK211" s="102" t="str">
        <f t="shared" si="83"/>
        <v/>
      </c>
      <c r="AM211" s="22" t="e">
        <f>VLOOKUP(Y211,CDIACvsWB!$E$4:$F$140,2,FALSE)</f>
        <v>#N/A</v>
      </c>
      <c r="AN211" s="28">
        <f t="shared" si="76"/>
        <v>0</v>
      </c>
      <c r="AO211" s="51">
        <f t="shared" si="84"/>
        <v>0</v>
      </c>
      <c r="AP211" s="45">
        <f t="shared" si="85"/>
        <v>0</v>
      </c>
      <c r="AR211" s="130" t="e">
        <f>VLOOKUP(Y211,WorldBank!$AM$7:$AZ$221,14,FALSE)/( 1000* 3.667 )</f>
        <v>#DIV/0!</v>
      </c>
      <c r="AT211" s="130" t="e">
        <f t="shared" si="86"/>
        <v>#N/A</v>
      </c>
      <c r="AV211" s="115" t="str">
        <f t="shared" si="87"/>
        <v>St. Martin (French part)</v>
      </c>
      <c r="AW211" s="22" t="str">
        <f t="shared" si="88"/>
        <v>National Total (w. Bunkers)  - DeCarb Forecast</v>
      </c>
      <c r="AX211" s="28" t="str">
        <f t="shared" si="89"/>
        <v/>
      </c>
      <c r="AY211" s="28" t="str">
        <f t="shared" si="90"/>
        <v/>
      </c>
      <c r="AZ211" s="23" t="str">
        <f t="shared" si="91"/>
        <v/>
      </c>
      <c r="BA211" s="125">
        <f t="shared" si="92"/>
        <v>0</v>
      </c>
      <c r="BC211" s="114">
        <f t="shared" si="93"/>
        <v>0</v>
      </c>
      <c r="BD211" s="115" t="str">
        <f t="shared" si="77"/>
        <v>St. Martin (French part)</v>
      </c>
      <c r="BE211" s="54">
        <f t="shared" si="78"/>
        <v>0</v>
      </c>
    </row>
    <row r="212" spans="17:57" x14ac:dyDescent="0.25">
      <c r="Q212" t="s">
        <v>497</v>
      </c>
      <c r="R212" s="22">
        <v>2152</v>
      </c>
      <c r="S212" s="28">
        <v>486</v>
      </c>
      <c r="T212" s="45">
        <f t="shared" si="79"/>
        <v>2638</v>
      </c>
      <c r="U212" s="22">
        <v>1812</v>
      </c>
      <c r="V212" s="28">
        <v>454</v>
      </c>
      <c r="W212" s="45">
        <f t="shared" si="73"/>
        <v>2266</v>
      </c>
      <c r="Y212" s="22" t="s">
        <v>182</v>
      </c>
      <c r="Z212" s="28" t="s">
        <v>473</v>
      </c>
      <c r="AA212" s="28"/>
      <c r="AB212" s="50">
        <f>VLOOKUP(Y212,WorldBank!$AM$6:$AQ$221,4,FALSE)</f>
        <v>1087136799</v>
      </c>
      <c r="AC212" s="51">
        <f>VLOOKUP(Y212,WorldBank!$AM$6:$AQ$221,5,FALSE)</f>
        <v>1063863312</v>
      </c>
      <c r="AD212" s="28">
        <f t="shared" si="74"/>
        <v>55</v>
      </c>
      <c r="AE212" s="28">
        <f t="shared" si="75"/>
        <v>57</v>
      </c>
      <c r="AF212" s="97">
        <f t="shared" si="80"/>
        <v>5.0591609124621309E-8</v>
      </c>
      <c r="AG212" s="98">
        <f t="shared" si="80"/>
        <v>5.3578311571665516E-8</v>
      </c>
      <c r="AH212" s="90">
        <f t="shared" si="81"/>
        <v>1.0590355297790019</v>
      </c>
      <c r="AI212" s="100">
        <f t="shared" si="82"/>
        <v>5.6741335579963217E-8</v>
      </c>
      <c r="AJ212" s="37">
        <f>VLOOKUP(Y212,WorldBank!$AM$6:$AR$221,6,FALSE)</f>
        <v>1080775231</v>
      </c>
      <c r="AK212" s="102">
        <f t="shared" si="83"/>
        <v>61.324630068683263</v>
      </c>
      <c r="AM212" s="22" t="e">
        <f>VLOOKUP(Y212,CDIACvsWB!$E$4:$F$140,2,FALSE)</f>
        <v>#N/A</v>
      </c>
      <c r="AN212" s="28">
        <f t="shared" si="76"/>
        <v>0</v>
      </c>
      <c r="AO212" s="51">
        <f t="shared" si="84"/>
        <v>0</v>
      </c>
      <c r="AP212" s="45">
        <f t="shared" si="85"/>
        <v>0</v>
      </c>
      <c r="AR212" s="130">
        <f>VLOOKUP(Y212,WorldBank!$AM$7:$AZ$221,14,FALSE)/( 1000* 3.667 )</f>
        <v>62.10430351171312</v>
      </c>
      <c r="AT212" s="130">
        <f t="shared" si="86"/>
        <v>57</v>
      </c>
      <c r="AV212" s="115" t="str">
        <f t="shared" si="87"/>
        <v>St. Vincent and the Grenadines</v>
      </c>
      <c r="AW212" s="22" t="str">
        <f t="shared" si="88"/>
        <v>National Total (w. Bunkers)  - DeCarb Forecast</v>
      </c>
      <c r="AX212" s="28">
        <f t="shared" si="89"/>
        <v>61.324630068683263</v>
      </c>
      <c r="AY212" s="28" t="str">
        <f t="shared" si="90"/>
        <v/>
      </c>
      <c r="AZ212" s="23" t="str">
        <f t="shared" si="91"/>
        <v/>
      </c>
      <c r="BA212" s="125">
        <f t="shared" si="92"/>
        <v>61.324630068683263</v>
      </c>
      <c r="BC212" s="114">
        <f t="shared" si="93"/>
        <v>6.7779892506805663E-6</v>
      </c>
      <c r="BD212" s="115" t="str">
        <f t="shared" si="77"/>
        <v>St. Vincent and the Grenadines</v>
      </c>
      <c r="BE212" s="54">
        <f t="shared" si="78"/>
        <v>64.119349805739532</v>
      </c>
    </row>
    <row r="213" spans="17:57" x14ac:dyDescent="0.25">
      <c r="Q213" t="s">
        <v>498</v>
      </c>
      <c r="R213" s="22">
        <v>31799</v>
      </c>
      <c r="S213" s="28">
        <v>0</v>
      </c>
      <c r="T213" s="45">
        <f t="shared" si="79"/>
        <v>31799</v>
      </c>
      <c r="U213" s="22">
        <v>28482</v>
      </c>
      <c r="V213" s="28">
        <v>0</v>
      </c>
      <c r="W213" s="45">
        <f t="shared" si="73"/>
        <v>28482</v>
      </c>
      <c r="Y213" s="22" t="s">
        <v>183</v>
      </c>
      <c r="Z213" s="28" t="s">
        <v>474</v>
      </c>
      <c r="AA213" s="28"/>
      <c r="AB213" s="50">
        <f>VLOOKUP(Y213,WorldBank!$AM$6:$AQ$221,4,FALSE)</f>
        <v>111565022778</v>
      </c>
      <c r="AC213" s="51">
        <f>VLOOKUP(Y213,WorldBank!$AM$6:$AQ$221,5,FALSE)</f>
        <v>116332482526</v>
      </c>
      <c r="AD213" s="28">
        <f t="shared" si="74"/>
        <v>4036</v>
      </c>
      <c r="AE213" s="28">
        <f t="shared" si="75"/>
        <v>4083</v>
      </c>
      <c r="AF213" s="97">
        <f t="shared" si="80"/>
        <v>3.6176212754701076E-8</v>
      </c>
      <c r="AG213" s="98">
        <f t="shared" si="80"/>
        <v>3.5097677891361603E-8</v>
      </c>
      <c r="AH213" s="90">
        <f t="shared" si="81"/>
        <v>0.97018662869292982</v>
      </c>
      <c r="AI213" s="100">
        <f t="shared" si="82"/>
        <v>3.4051297788370493E-8</v>
      </c>
      <c r="AJ213" s="37">
        <f>VLOOKUP(Y213,WorldBank!$AM$6:$AR$221,6,FALSE)</f>
        <v>128382572652</v>
      </c>
      <c r="AK213" s="102">
        <f t="shared" si="83"/>
        <v>4371.5932122103613</v>
      </c>
      <c r="AM213" s="22" t="e">
        <f>VLOOKUP(Y213,CDIACvsWB!$E$4:$F$140,2,FALSE)</f>
        <v>#N/A</v>
      </c>
      <c r="AN213" s="28">
        <f t="shared" si="76"/>
        <v>0</v>
      </c>
      <c r="AO213" s="51">
        <f t="shared" si="84"/>
        <v>0</v>
      </c>
      <c r="AP213" s="45">
        <f t="shared" si="85"/>
        <v>0</v>
      </c>
      <c r="AR213" s="130">
        <f>VLOOKUP(Y213,WorldBank!$AM$7:$AZ$221,14,FALSE)/( 1000* 3.667 )</f>
        <v>3157.6787578998164</v>
      </c>
      <c r="AT213" s="130">
        <f t="shared" si="86"/>
        <v>4083</v>
      </c>
      <c r="AV213" s="115" t="str">
        <f t="shared" si="87"/>
        <v>Sudan</v>
      </c>
      <c r="AW213" s="22" t="str">
        <f t="shared" si="88"/>
        <v>National Total (w. Bunkers)  - DeCarb Forecast</v>
      </c>
      <c r="AX213" s="28">
        <f t="shared" si="89"/>
        <v>4371.5932122103613</v>
      </c>
      <c r="AY213" s="28" t="str">
        <f t="shared" si="90"/>
        <v/>
      </c>
      <c r="AZ213" s="23" t="str">
        <f t="shared" si="91"/>
        <v/>
      </c>
      <c r="BA213" s="125">
        <f t="shared" si="92"/>
        <v>4371.5932122103613</v>
      </c>
      <c r="BC213" s="114">
        <f t="shared" si="93"/>
        <v>4.831763643339361E-4</v>
      </c>
      <c r="BD213" s="115" t="str">
        <f t="shared" si="77"/>
        <v>Sudan</v>
      </c>
      <c r="BE213" s="54">
        <f t="shared" si="78"/>
        <v>4570.817860102441</v>
      </c>
    </row>
    <row r="214" spans="17:57" x14ac:dyDescent="0.25">
      <c r="Q214" t="s">
        <v>499</v>
      </c>
      <c r="R214" s="22">
        <v>32</v>
      </c>
      <c r="S214" s="28">
        <v>0</v>
      </c>
      <c r="T214" s="45">
        <f t="shared" si="79"/>
        <v>32</v>
      </c>
      <c r="U214" s="22">
        <v>32</v>
      </c>
      <c r="V214" s="28">
        <v>0</v>
      </c>
      <c r="W214" s="45">
        <f t="shared" si="73"/>
        <v>32</v>
      </c>
      <c r="Y214" s="22" t="s">
        <v>184</v>
      </c>
      <c r="Z214" s="28" t="s">
        <v>475</v>
      </c>
      <c r="AA214" s="28"/>
      <c r="AB214" s="50">
        <f>VLOOKUP(Y214,WorldBank!$AM$6:$AQ$221,4,FALSE)</f>
        <v>6895413288</v>
      </c>
      <c r="AC214" s="51">
        <f>VLOOKUP(Y214,WorldBank!$AM$6:$AQ$221,5,FALSE)</f>
        <v>7273320800</v>
      </c>
      <c r="AD214" s="28">
        <f t="shared" si="74"/>
        <v>673</v>
      </c>
      <c r="AE214" s="28">
        <f t="shared" si="75"/>
        <v>650</v>
      </c>
      <c r="AF214" s="97">
        <f t="shared" si="80"/>
        <v>9.760111133167512E-8</v>
      </c>
      <c r="AG214" s="98">
        <f t="shared" si="80"/>
        <v>8.9367706701456097E-8</v>
      </c>
      <c r="AH214" s="90">
        <f t="shared" si="81"/>
        <v>0.91564230654874745</v>
      </c>
      <c r="AI214" s="100">
        <f t="shared" si="82"/>
        <v>8.182885309509322E-8</v>
      </c>
      <c r="AJ214" s="37">
        <f>VLOOKUP(Y214,WorldBank!$AM$6:$AR$221,6,FALSE)</f>
        <v>7808677140</v>
      </c>
      <c r="AK214" s="102">
        <f t="shared" si="83"/>
        <v>638.97509455607269</v>
      </c>
      <c r="AM214" s="22" t="e">
        <f>VLOOKUP(Y214,CDIACvsWB!$E$4:$F$140,2,FALSE)</f>
        <v>#N/A</v>
      </c>
      <c r="AN214" s="28">
        <f t="shared" si="76"/>
        <v>0</v>
      </c>
      <c r="AO214" s="51">
        <f t="shared" si="84"/>
        <v>0</v>
      </c>
      <c r="AP214" s="45">
        <f t="shared" si="85"/>
        <v>0</v>
      </c>
      <c r="AR214" s="130">
        <f>VLOOKUP(Y214,WorldBank!$AM$7:$AZ$221,14,FALSE)/( 1000* 3.667 )</f>
        <v>633.56789436712836</v>
      </c>
      <c r="AT214" s="130">
        <f t="shared" si="86"/>
        <v>650</v>
      </c>
      <c r="AV214" s="115" t="str">
        <f t="shared" si="87"/>
        <v>Suriname</v>
      </c>
      <c r="AW214" s="22" t="str">
        <f t="shared" si="88"/>
        <v>National Total (w. Bunkers)  - DeCarb Forecast</v>
      </c>
      <c r="AX214" s="28">
        <f t="shared" si="89"/>
        <v>638.97509455607269</v>
      </c>
      <c r="AY214" s="28" t="str">
        <f t="shared" si="90"/>
        <v/>
      </c>
      <c r="AZ214" s="23" t="str">
        <f t="shared" si="91"/>
        <v/>
      </c>
      <c r="BA214" s="125">
        <f t="shared" si="92"/>
        <v>638.97509455607269</v>
      </c>
      <c r="BC214" s="114">
        <f t="shared" si="93"/>
        <v>7.0623602906417856E-5</v>
      </c>
      <c r="BD214" s="115" t="str">
        <f t="shared" si="77"/>
        <v>Suriname</v>
      </c>
      <c r="BE214" s="54">
        <f t="shared" si="78"/>
        <v>668.09481865784403</v>
      </c>
    </row>
    <row r="215" spans="17:57" x14ac:dyDescent="0.25">
      <c r="Q215" t="s">
        <v>500</v>
      </c>
      <c r="R215" s="22">
        <v>50543</v>
      </c>
      <c r="S215" s="28">
        <v>851</v>
      </c>
      <c r="T215" s="45">
        <f t="shared" si="79"/>
        <v>51394</v>
      </c>
      <c r="U215" s="22">
        <v>55017</v>
      </c>
      <c r="V215" s="28">
        <v>1194</v>
      </c>
      <c r="W215" s="45">
        <f t="shared" si="73"/>
        <v>56211</v>
      </c>
      <c r="Y215" s="22" t="s">
        <v>185</v>
      </c>
      <c r="Z215" s="28" t="s">
        <v>476</v>
      </c>
      <c r="AA215" s="28"/>
      <c r="AB215" s="50">
        <f>VLOOKUP(Y215,WorldBank!$AM$6:$AQ$221,4,FALSE)</f>
        <v>7390650366</v>
      </c>
      <c r="AC215" s="51">
        <f>VLOOKUP(Y215,WorldBank!$AM$6:$AQ$221,5,FALSE)</f>
        <v>7619443128</v>
      </c>
      <c r="AD215" s="28">
        <f t="shared" si="74"/>
        <v>280</v>
      </c>
      <c r="AE215" s="28">
        <f t="shared" si="75"/>
        <v>280</v>
      </c>
      <c r="AF215" s="97">
        <f t="shared" si="80"/>
        <v>3.7885705064349134E-8</v>
      </c>
      <c r="AG215" s="98">
        <f t="shared" si="80"/>
        <v>3.6748092386312777E-8</v>
      </c>
      <c r="AH215" s="90">
        <f t="shared" si="81"/>
        <v>0.96997250873108698</v>
      </c>
      <c r="AI215" s="100">
        <f t="shared" si="82"/>
        <v>3.5644639363033563E-8</v>
      </c>
      <c r="AJ215" s="37">
        <f>VLOOKUP(Y215,WorldBank!$AM$6:$AR$221,6,FALSE)</f>
        <v>7717816353</v>
      </c>
      <c r="AK215" s="102">
        <f t="shared" si="83"/>
        <v>275.09878057280793</v>
      </c>
      <c r="AM215" s="22" t="e">
        <f>VLOOKUP(Y215,CDIACvsWB!$E$4:$F$140,2,FALSE)</f>
        <v>#N/A</v>
      </c>
      <c r="AN215" s="28">
        <f t="shared" si="76"/>
        <v>0</v>
      </c>
      <c r="AO215" s="51">
        <f t="shared" si="84"/>
        <v>0</v>
      </c>
      <c r="AP215" s="45">
        <f t="shared" si="85"/>
        <v>0</v>
      </c>
      <c r="AR215" s="130">
        <f>VLOOKUP(Y215,WorldBank!$AM$7:$AZ$221,14,FALSE)/( 1000* 3.667 )</f>
        <v>292.48385932455915</v>
      </c>
      <c r="AT215" s="130">
        <f t="shared" si="86"/>
        <v>280</v>
      </c>
      <c r="AV215" s="115" t="str">
        <f t="shared" si="87"/>
        <v>Swaziland</v>
      </c>
      <c r="AW215" s="22" t="str">
        <f t="shared" si="88"/>
        <v>National Total (w. Bunkers)  - DeCarb Forecast</v>
      </c>
      <c r="AX215" s="28">
        <f t="shared" si="89"/>
        <v>275.09878057280793</v>
      </c>
      <c r="AY215" s="28" t="str">
        <f t="shared" si="90"/>
        <v/>
      </c>
      <c r="AZ215" s="23" t="str">
        <f t="shared" si="91"/>
        <v/>
      </c>
      <c r="BA215" s="125">
        <f t="shared" si="92"/>
        <v>275.09878057280793</v>
      </c>
      <c r="BC215" s="114">
        <f t="shared" si="93"/>
        <v>3.0405671840326852E-5</v>
      </c>
      <c r="BD215" s="115" t="str">
        <f t="shared" si="77"/>
        <v>Swaziland</v>
      </c>
      <c r="BE215" s="54">
        <f t="shared" si="78"/>
        <v>287.63573335745349</v>
      </c>
    </row>
    <row r="216" spans="17:57" x14ac:dyDescent="0.25">
      <c r="Q216" t="s">
        <v>501</v>
      </c>
      <c r="R216" s="22">
        <v>38194</v>
      </c>
      <c r="S216" s="28">
        <v>669</v>
      </c>
      <c r="T216" s="45">
        <f t="shared" si="79"/>
        <v>38863</v>
      </c>
      <c r="U216" s="22">
        <v>40968</v>
      </c>
      <c r="V216" s="28">
        <v>835</v>
      </c>
      <c r="W216" s="45">
        <f t="shared" si="73"/>
        <v>41803</v>
      </c>
      <c r="Y216" s="22" t="s">
        <v>186</v>
      </c>
      <c r="Z216" s="28" t="s">
        <v>477</v>
      </c>
      <c r="AA216" s="28"/>
      <c r="AB216" s="50">
        <f>VLOOKUP(Y216,WorldBank!$AM$6:$AQ$221,4,FALSE)</f>
        <v>349689253605</v>
      </c>
      <c r="AC216" s="51">
        <f>VLOOKUP(Y216,WorldBank!$AM$6:$AQ$221,5,FALSE)</f>
        <v>371083067694</v>
      </c>
      <c r="AD216" s="28">
        <f t="shared" si="74"/>
        <v>14390</v>
      </c>
      <c r="AE216" s="28">
        <f t="shared" si="75"/>
        <v>16619</v>
      </c>
      <c r="AF216" s="97">
        <f t="shared" si="80"/>
        <v>4.1150821341094386E-8</v>
      </c>
      <c r="AG216" s="98">
        <f t="shared" si="80"/>
        <v>4.4785120763592068E-8</v>
      </c>
      <c r="AH216" s="90">
        <f t="shared" si="81"/>
        <v>1.0883165707039817</v>
      </c>
      <c r="AI216" s="100">
        <f t="shared" si="82"/>
        <v>4.8740389047996202E-8</v>
      </c>
      <c r="AJ216" s="37">
        <f>VLOOKUP(Y216,WorldBank!$AM$6:$AR$221,6,FALSE)</f>
        <v>394627482519</v>
      </c>
      <c r="AK216" s="102">
        <f t="shared" si="83"/>
        <v>19234.297027007382</v>
      </c>
      <c r="AM216" s="22" t="str">
        <f>VLOOKUP(Y216,CDIACvsWB!$E$4:$F$140,2,FALSE)</f>
        <v>Sweden</v>
      </c>
      <c r="AN216" s="28">
        <f t="shared" si="76"/>
        <v>13380.314632233412</v>
      </c>
      <c r="AO216" s="51">
        <f t="shared" si="84"/>
        <v>2298</v>
      </c>
      <c r="AP216" s="45">
        <f t="shared" si="85"/>
        <v>15678.314632233412</v>
      </c>
      <c r="AR216" s="130">
        <f>VLOOKUP(Y216,WorldBank!$AM$7:$AZ$221,14,FALSE)/( 1000* 3.667 )</f>
        <v>17246.983727853883</v>
      </c>
      <c r="AT216" s="130">
        <f t="shared" si="86"/>
        <v>16619</v>
      </c>
      <c r="AV216" s="115" t="str">
        <f t="shared" si="87"/>
        <v>Sweden</v>
      </c>
      <c r="AW216" s="22" t="str">
        <f t="shared" si="88"/>
        <v>2011  Raw + 2010 Bunkers</v>
      </c>
      <c r="AX216" s="28">
        <f t="shared" si="89"/>
        <v>15678.314632233412</v>
      </c>
      <c r="AY216" s="28" t="str">
        <f t="shared" si="90"/>
        <v/>
      </c>
      <c r="AZ216" s="23" t="str">
        <f t="shared" si="91"/>
        <v/>
      </c>
      <c r="BA216" s="125">
        <f t="shared" si="92"/>
        <v>15678.314632233412</v>
      </c>
      <c r="BC216" s="114">
        <f t="shared" si="93"/>
        <v>1.7328673312345614E-3</v>
      </c>
      <c r="BD216" s="115" t="str">
        <f t="shared" si="77"/>
        <v>Sweden</v>
      </c>
      <c r="BE216" s="54">
        <f t="shared" si="78"/>
        <v>16392.815401294822</v>
      </c>
    </row>
    <row r="217" spans="17:57" x14ac:dyDescent="0.25">
      <c r="Q217" t="s">
        <v>502</v>
      </c>
      <c r="R217" s="22">
        <v>8</v>
      </c>
      <c r="S217" s="28">
        <v>1</v>
      </c>
      <c r="T217" s="45">
        <f t="shared" si="79"/>
        <v>9</v>
      </c>
      <c r="U217" s="22">
        <v>8</v>
      </c>
      <c r="V217" s="28">
        <v>1</v>
      </c>
      <c r="W217" s="45">
        <f t="shared" si="73"/>
        <v>9</v>
      </c>
      <c r="Y217" s="22" t="s">
        <v>187</v>
      </c>
      <c r="Z217" s="28" t="s">
        <v>478</v>
      </c>
      <c r="AA217" s="28"/>
      <c r="AB217" s="50">
        <f>VLOOKUP(Y217,WorldBank!$AM$6:$AQ$221,4,FALSE)</f>
        <v>366414851427</v>
      </c>
      <c r="AC217" s="51">
        <f>VLOOKUP(Y217,WorldBank!$AM$6:$AQ$221,5,FALSE)</f>
        <v>379445487228</v>
      </c>
      <c r="AD217" s="28">
        <f t="shared" si="74"/>
        <v>12469</v>
      </c>
      <c r="AE217" s="28">
        <f t="shared" si="75"/>
        <v>11746</v>
      </c>
      <c r="AF217" s="97">
        <f t="shared" si="80"/>
        <v>3.4029734197289136E-8</v>
      </c>
      <c r="AG217" s="98">
        <f t="shared" si="80"/>
        <v>3.0955698236943589E-8</v>
      </c>
      <c r="AH217" s="90">
        <f t="shared" si="81"/>
        <v>0.9096661777455074</v>
      </c>
      <c r="AI217" s="100">
        <f t="shared" si="82"/>
        <v>2.8159351694643816E-8</v>
      </c>
      <c r="AJ217" s="37">
        <f>VLOOKUP(Y217,WorldBank!$AM$6:$AR$221,6,FALSE)</f>
        <v>405921842196</v>
      </c>
      <c r="AK217" s="102">
        <f t="shared" si="83"/>
        <v>11430.495914934872</v>
      </c>
      <c r="AM217" s="22" t="e">
        <f>VLOOKUP(Y217,CDIACvsWB!$E$4:$F$140,2,FALSE)</f>
        <v>#N/A</v>
      </c>
      <c r="AN217" s="28">
        <f t="shared" si="76"/>
        <v>0</v>
      </c>
      <c r="AO217" s="51">
        <f t="shared" si="84"/>
        <v>0</v>
      </c>
      <c r="AP217" s="45">
        <f t="shared" si="85"/>
        <v>0</v>
      </c>
      <c r="AR217" s="130">
        <f>VLOOKUP(Y217,WorldBank!$AM$7:$AZ$221,14,FALSE)/( 1000* 3.667 )</f>
        <v>10312.281706309335</v>
      </c>
      <c r="AT217" s="130">
        <f t="shared" si="86"/>
        <v>11746</v>
      </c>
      <c r="AV217" s="115" t="str">
        <f t="shared" si="87"/>
        <v>Switzerland</v>
      </c>
      <c r="AW217" s="22" t="str">
        <f t="shared" si="88"/>
        <v>National Total (w. Bunkers)  - DeCarb Forecast</v>
      </c>
      <c r="AX217" s="28">
        <f t="shared" si="89"/>
        <v>11430.495914934872</v>
      </c>
      <c r="AY217" s="28" t="str">
        <f t="shared" si="90"/>
        <v/>
      </c>
      <c r="AZ217" s="23" t="str">
        <f t="shared" si="91"/>
        <v/>
      </c>
      <c r="BA217" s="125">
        <f t="shared" si="92"/>
        <v>11430.495914934872</v>
      </c>
      <c r="BC217" s="114">
        <f t="shared" si="93"/>
        <v>1.2633713135261351E-3</v>
      </c>
      <c r="BD217" s="115" t="str">
        <f t="shared" si="77"/>
        <v>Switzerland</v>
      </c>
      <c r="BE217" s="54">
        <f t="shared" si="78"/>
        <v>11951.412755395731</v>
      </c>
    </row>
    <row r="218" spans="17:57" x14ac:dyDescent="0.25">
      <c r="Q218" t="s">
        <v>503</v>
      </c>
      <c r="R218" s="22">
        <v>65</v>
      </c>
      <c r="S218" s="28">
        <v>5</v>
      </c>
      <c r="T218" s="45">
        <f t="shared" si="79"/>
        <v>70</v>
      </c>
      <c r="U218" s="22">
        <v>65</v>
      </c>
      <c r="V218" s="28">
        <v>5</v>
      </c>
      <c r="W218" s="45">
        <f t="shared" si="73"/>
        <v>70</v>
      </c>
      <c r="Y218" s="22" t="s">
        <v>188</v>
      </c>
      <c r="Z218" s="28" t="s">
        <v>479</v>
      </c>
      <c r="AA218" s="28"/>
      <c r="AB218" s="50">
        <f>VLOOKUP(Y218,WorldBank!$AM$6:$AQ$221,4,FALSE)</f>
        <v>0</v>
      </c>
      <c r="AC218" s="51">
        <f>VLOOKUP(Y218,WorldBank!$AM$6:$AQ$221,5,FALSE)</f>
        <v>0</v>
      </c>
      <c r="AD218" s="28">
        <f t="shared" si="74"/>
        <v>17890</v>
      </c>
      <c r="AE218" s="28">
        <f t="shared" si="75"/>
        <v>17745</v>
      </c>
      <c r="AF218" s="97" t="e">
        <f t="shared" si="80"/>
        <v>#DIV/0!</v>
      </c>
      <c r="AG218" s="98" t="e">
        <f t="shared" si="80"/>
        <v>#DIV/0!</v>
      </c>
      <c r="AH218" s="90" t="e">
        <f t="shared" si="81"/>
        <v>#DIV/0!</v>
      </c>
      <c r="AI218" s="100" t="e">
        <f t="shared" si="82"/>
        <v>#DIV/0!</v>
      </c>
      <c r="AJ218" s="37">
        <f>VLOOKUP(Y218,WorldBank!$AM$6:$AR$221,6,FALSE)</f>
        <v>0</v>
      </c>
      <c r="AK218" s="102" t="str">
        <f t="shared" si="83"/>
        <v/>
      </c>
      <c r="AM218" s="22" t="e">
        <f>VLOOKUP(Y218,CDIACvsWB!$E$4:$F$140,2,FALSE)</f>
        <v>#N/A</v>
      </c>
      <c r="AN218" s="28">
        <f t="shared" si="76"/>
        <v>0</v>
      </c>
      <c r="AO218" s="51">
        <f t="shared" si="84"/>
        <v>0</v>
      </c>
      <c r="AP218" s="45">
        <f t="shared" si="85"/>
        <v>0</v>
      </c>
      <c r="AR218" s="130" t="e">
        <f>VLOOKUP(Y218,WorldBank!$AM$7:$AZ$221,14,FALSE)/( 1000* 3.667 )</f>
        <v>#DIV/0!</v>
      </c>
      <c r="AT218" s="130">
        <f t="shared" si="86"/>
        <v>17745</v>
      </c>
      <c r="AV218" s="115" t="str">
        <f t="shared" si="87"/>
        <v>Syrian Arab Republic</v>
      </c>
      <c r="AW218" s="22" t="str">
        <f t="shared" si="88"/>
        <v>National Total (w. Bunkers)  - DeCarb Forecast</v>
      </c>
      <c r="AX218" s="28" t="str">
        <f t="shared" si="89"/>
        <v/>
      </c>
      <c r="AY218" s="28" t="str">
        <f t="shared" si="90"/>
        <v/>
      </c>
      <c r="AZ218" s="23" t="str">
        <f t="shared" si="91"/>
        <v/>
      </c>
      <c r="BA218" s="125">
        <f t="shared" si="92"/>
        <v>0</v>
      </c>
      <c r="BC218" s="114">
        <f t="shared" si="93"/>
        <v>0</v>
      </c>
      <c r="BD218" s="115" t="str">
        <f t="shared" si="77"/>
        <v>Syrian Arab Republic</v>
      </c>
      <c r="BE218" s="54">
        <f t="shared" si="78"/>
        <v>0</v>
      </c>
    </row>
    <row r="219" spans="17:57" x14ac:dyDescent="0.25">
      <c r="Q219" t="s">
        <v>504</v>
      </c>
      <c r="R219" s="22">
        <v>6288</v>
      </c>
      <c r="S219" s="28">
        <v>224</v>
      </c>
      <c r="T219" s="45">
        <f t="shared" si="79"/>
        <v>6512</v>
      </c>
      <c r="U219" s="22">
        <v>5959</v>
      </c>
      <c r="V219" s="28">
        <v>186</v>
      </c>
      <c r="W219" s="45">
        <f t="shared" si="73"/>
        <v>6145</v>
      </c>
      <c r="Y219" s="22" t="s">
        <v>235</v>
      </c>
      <c r="Z219" s="28" t="s">
        <v>480</v>
      </c>
      <c r="AA219" s="28"/>
      <c r="AB219" s="50" t="e">
        <f>VLOOKUP(Y219,WorldBank!$AM$6:$AQ$221,4,FALSE)</f>
        <v>#N/A</v>
      </c>
      <c r="AC219" s="51" t="e">
        <f>VLOOKUP(Y219,WorldBank!$AM$6:$AQ$221,5,FALSE)</f>
        <v>#N/A</v>
      </c>
      <c r="AD219" s="28">
        <f t="shared" si="74"/>
        <v>68936</v>
      </c>
      <c r="AE219" s="28">
        <f t="shared" si="75"/>
        <v>74249</v>
      </c>
      <c r="AF219" s="97" t="e">
        <f t="shared" si="80"/>
        <v>#N/A</v>
      </c>
      <c r="AG219" s="98" t="e">
        <f t="shared" si="80"/>
        <v>#N/A</v>
      </c>
      <c r="AH219" s="90" t="e">
        <f t="shared" si="81"/>
        <v>#N/A</v>
      </c>
      <c r="AI219" s="100" t="e">
        <f t="shared" si="82"/>
        <v>#N/A</v>
      </c>
      <c r="AJ219" s="37" t="e">
        <f>VLOOKUP(Y219,WorldBank!$AM$6:$AR$221,6,FALSE)</f>
        <v>#N/A</v>
      </c>
      <c r="AK219" s="102" t="str">
        <f t="shared" si="83"/>
        <v/>
      </c>
      <c r="AM219" s="22" t="str">
        <f>VLOOKUP(Y219,CDIACvsWB!$E$4:$F$140,2,FALSE)</f>
        <v>Taiwan</v>
      </c>
      <c r="AN219" s="28">
        <f t="shared" si="76"/>
        <v>71780.927600180061</v>
      </c>
      <c r="AO219" s="51">
        <f t="shared" si="84"/>
        <v>3204</v>
      </c>
      <c r="AP219" s="45">
        <f t="shared" si="85"/>
        <v>74984.927600180061</v>
      </c>
      <c r="AR219" s="130" t="e">
        <f>VLOOKUP(Y219,WorldBank!$AM$7:$AZ$221,14,FALSE)/( 1000* 3.667 )</f>
        <v>#N/A</v>
      </c>
      <c r="AT219" s="130">
        <f t="shared" si="86"/>
        <v>74249</v>
      </c>
      <c r="AV219" s="115" t="str">
        <f t="shared" si="87"/>
        <v>Taiwan</v>
      </c>
      <c r="AW219" s="22" t="str">
        <f t="shared" si="88"/>
        <v>2011  Raw + 2010 Bunkers</v>
      </c>
      <c r="AX219" s="28">
        <f t="shared" si="89"/>
        <v>74984.927600180061</v>
      </c>
      <c r="AY219" s="28" t="str">
        <f t="shared" si="90"/>
        <v/>
      </c>
      <c r="AZ219" s="23" t="str">
        <f t="shared" si="91"/>
        <v/>
      </c>
      <c r="BA219" s="125">
        <f t="shared" si="92"/>
        <v>74984.927600180061</v>
      </c>
      <c r="BC219" s="114">
        <f t="shared" si="93"/>
        <v>8.2878124607983286E-3</v>
      </c>
      <c r="BD219" s="115" t="str">
        <f t="shared" si="77"/>
        <v>Taiwan</v>
      </c>
      <c r="BE219" s="54">
        <f t="shared" si="78"/>
        <v>78402.181922158852</v>
      </c>
    </row>
    <row r="220" spans="17:57" x14ac:dyDescent="0.25">
      <c r="Q220" t="s">
        <v>505</v>
      </c>
      <c r="R220" s="22">
        <v>588</v>
      </c>
      <c r="S220" s="28">
        <v>25</v>
      </c>
      <c r="T220" s="45">
        <f t="shared" si="79"/>
        <v>613</v>
      </c>
      <c r="U220" s="22">
        <v>662</v>
      </c>
      <c r="V220" s="28">
        <v>25</v>
      </c>
      <c r="W220" s="45">
        <f t="shared" si="73"/>
        <v>687</v>
      </c>
      <c r="Y220" s="22" t="s">
        <v>189</v>
      </c>
      <c r="Z220" s="28" t="s">
        <v>481</v>
      </c>
      <c r="AA220" s="28"/>
      <c r="AB220" s="50">
        <f>VLOOKUP(Y220,WorldBank!$AM$6:$AQ$221,4,FALSE)</f>
        <v>14641580536</v>
      </c>
      <c r="AC220" s="51">
        <f>VLOOKUP(Y220,WorldBank!$AM$6:$AQ$221,5,FALSE)</f>
        <v>15788564820</v>
      </c>
      <c r="AD220" s="28">
        <f t="shared" si="74"/>
        <v>812</v>
      </c>
      <c r="AE220" s="28">
        <f t="shared" si="75"/>
        <v>803</v>
      </c>
      <c r="AF220" s="97">
        <f t="shared" si="80"/>
        <v>5.5458493569290163E-8</v>
      </c>
      <c r="AG220" s="98">
        <f t="shared" si="80"/>
        <v>5.085959421611318E-8</v>
      </c>
      <c r="AH220" s="90">
        <f t="shared" si="81"/>
        <v>0.91707493195012424</v>
      </c>
      <c r="AI220" s="100">
        <f t="shared" si="82"/>
        <v>4.6642058904752929E-8</v>
      </c>
      <c r="AJ220" s="37">
        <f>VLOOKUP(Y220,WorldBank!$AM$6:$AR$221,6,FALSE)</f>
        <v>17286448200</v>
      </c>
      <c r="AK220" s="102">
        <f t="shared" si="83"/>
        <v>806.27553519836022</v>
      </c>
      <c r="AM220" s="22" t="e">
        <f>VLOOKUP(Y220,CDIACvsWB!$E$4:$F$140,2,FALSE)</f>
        <v>#N/A</v>
      </c>
      <c r="AN220" s="28">
        <f t="shared" si="76"/>
        <v>0</v>
      </c>
      <c r="AO220" s="51">
        <f t="shared" si="84"/>
        <v>0</v>
      </c>
      <c r="AP220" s="45">
        <f t="shared" si="85"/>
        <v>0</v>
      </c>
      <c r="AR220" s="130">
        <f>VLOOKUP(Y220,WorldBank!$AM$7:$AZ$221,14,FALSE)/( 1000* 3.667 )</f>
        <v>865.16247241925532</v>
      </c>
      <c r="AT220" s="130">
        <f t="shared" si="86"/>
        <v>803</v>
      </c>
      <c r="AV220" s="115" t="str">
        <f t="shared" si="87"/>
        <v>Tajikistan</v>
      </c>
      <c r="AW220" s="22" t="str">
        <f t="shared" si="88"/>
        <v>National Total (w. Bunkers)  - DeCarb Forecast</v>
      </c>
      <c r="AX220" s="28">
        <f t="shared" si="89"/>
        <v>806.27553519836022</v>
      </c>
      <c r="AY220" s="28" t="str">
        <f t="shared" si="90"/>
        <v/>
      </c>
      <c r="AZ220" s="23" t="str">
        <f t="shared" si="91"/>
        <v/>
      </c>
      <c r="BA220" s="125">
        <f t="shared" si="92"/>
        <v>806.27553519836022</v>
      </c>
      <c r="BC220" s="114">
        <f t="shared" si="93"/>
        <v>8.9114714667508265E-5</v>
      </c>
      <c r="BD220" s="115" t="str">
        <f t="shared" si="77"/>
        <v>Tajikistan</v>
      </c>
      <c r="BE220" s="54">
        <f t="shared" si="78"/>
        <v>843.01956690635041</v>
      </c>
    </row>
    <row r="221" spans="17:57" ht="15.75" thickBot="1" x14ac:dyDescent="0.3">
      <c r="Q221" t="s">
        <v>506</v>
      </c>
      <c r="R221" s="24">
        <v>2382</v>
      </c>
      <c r="S221" s="30">
        <v>5</v>
      </c>
      <c r="T221" s="46">
        <f t="shared" si="79"/>
        <v>2387</v>
      </c>
      <c r="U221" s="24">
        <v>2571</v>
      </c>
      <c r="V221" s="30">
        <v>6</v>
      </c>
      <c r="W221" s="46">
        <f t="shared" si="73"/>
        <v>2577</v>
      </c>
      <c r="Y221" s="22" t="s">
        <v>190</v>
      </c>
      <c r="Z221" s="28"/>
      <c r="AA221" s="28"/>
      <c r="AB221" s="50">
        <f>VLOOKUP(Y221,WorldBank!$AM$6:$AQ$221,4,FALSE)</f>
        <v>62884882632</v>
      </c>
      <c r="AC221" s="51">
        <f>VLOOKUP(Y221,WorldBank!$AM$6:$AQ$221,5,FALSE)</f>
        <v>68134594950</v>
      </c>
      <c r="AD221" s="28" t="e">
        <f t="shared" si="74"/>
        <v>#N/A</v>
      </c>
      <c r="AE221" s="28" t="e">
        <f t="shared" si="75"/>
        <v>#N/A</v>
      </c>
      <c r="AF221" s="97" t="e">
        <f t="shared" si="80"/>
        <v>#N/A</v>
      </c>
      <c r="AG221" s="98" t="e">
        <f t="shared" si="80"/>
        <v>#N/A</v>
      </c>
      <c r="AH221" s="90" t="e">
        <f t="shared" si="81"/>
        <v>#N/A</v>
      </c>
      <c r="AI221" s="100" t="e">
        <f t="shared" si="82"/>
        <v>#N/A</v>
      </c>
      <c r="AJ221" s="37">
        <f>VLOOKUP(Y221,WorldBank!$AM$6:$AR$221,6,FALSE)</f>
        <v>73981952772</v>
      </c>
      <c r="AK221" s="102" t="str">
        <f t="shared" si="83"/>
        <v/>
      </c>
      <c r="AM221" s="22" t="e">
        <f>VLOOKUP(Y221,CDIACvsWB!$E$4:$F$140,2,FALSE)</f>
        <v>#N/A</v>
      </c>
      <c r="AN221" s="28">
        <f t="shared" si="76"/>
        <v>0</v>
      </c>
      <c r="AO221" s="51">
        <f t="shared" si="84"/>
        <v>0</v>
      </c>
      <c r="AP221" s="45">
        <f t="shared" si="85"/>
        <v>0</v>
      </c>
      <c r="AR221" s="130">
        <f>VLOOKUP(Y221,WorldBank!$AM$7:$AZ$221,14,FALSE)/( 1000* 3.667 )</f>
        <v>5066.5646298308984</v>
      </c>
      <c r="AT221" s="130" t="e">
        <f t="shared" si="86"/>
        <v>#N/A</v>
      </c>
      <c r="AV221" s="115" t="str">
        <f t="shared" si="87"/>
        <v>Tanzania</v>
      </c>
      <c r="AW221" s="22" t="str">
        <f t="shared" si="88"/>
        <v>National Total (w. Bunkers)  - DeCarb Forecast</v>
      </c>
      <c r="AX221" s="28" t="str">
        <f t="shared" si="89"/>
        <v/>
      </c>
      <c r="AY221" s="28">
        <f t="shared" si="90"/>
        <v>5066.5646298308984</v>
      </c>
      <c r="AZ221" s="23" t="str">
        <f t="shared" si="91"/>
        <v/>
      </c>
      <c r="BA221" s="125">
        <f t="shared" si="92"/>
        <v>5066.5646298308984</v>
      </c>
      <c r="BC221" s="114">
        <f t="shared" si="93"/>
        <v>5.5998903801637802E-4</v>
      </c>
      <c r="BD221" s="115" t="str">
        <f t="shared" si="77"/>
        <v>Tanzania</v>
      </c>
      <c r="BE221" s="54">
        <f t="shared" si="78"/>
        <v>5297.4608970273066</v>
      </c>
    </row>
    <row r="222" spans="17:57" x14ac:dyDescent="0.25">
      <c r="Y222" s="22" t="s">
        <v>191</v>
      </c>
      <c r="Z222" s="28" t="s">
        <v>482</v>
      </c>
      <c r="AA222" s="28"/>
      <c r="AB222" s="50">
        <f>VLOOKUP(Y222,WorldBank!$AM$6:$AQ$221,4,FALSE)</f>
        <v>765238109910</v>
      </c>
      <c r="AC222" s="51">
        <f>VLOOKUP(Y222,WorldBank!$AM$6:$AQ$221,5,FALSE)</f>
        <v>835009123700</v>
      </c>
      <c r="AD222" s="28">
        <f t="shared" si="74"/>
        <v>75426</v>
      </c>
      <c r="AE222" s="28">
        <f t="shared" si="75"/>
        <v>80524</v>
      </c>
      <c r="AF222" s="97">
        <f t="shared" si="80"/>
        <v>9.8565399479216845E-8</v>
      </c>
      <c r="AG222" s="98">
        <f t="shared" si="80"/>
        <v>9.643487443968392E-8</v>
      </c>
      <c r="AH222" s="90">
        <f t="shared" si="81"/>
        <v>0.97838465576368749</v>
      </c>
      <c r="AI222" s="100">
        <f t="shared" si="82"/>
        <v>9.4350401432284581E-8</v>
      </c>
      <c r="AJ222" s="37">
        <f>VLOOKUP(Y222,WorldBank!$AM$6:$AR$221,6,FALSE)</f>
        <v>852043896936</v>
      </c>
      <c r="AK222" s="102">
        <f t="shared" si="83"/>
        <v>80390.68371383971</v>
      </c>
      <c r="AM222" s="22">
        <f>VLOOKUP(Y222,CDIACvsWB!$E$4:$F$140,2,FALSE)</f>
        <v>0</v>
      </c>
      <c r="AN222" s="28">
        <f t="shared" si="76"/>
        <v>0</v>
      </c>
      <c r="AO222" s="51">
        <f t="shared" si="84"/>
        <v>0</v>
      </c>
      <c r="AP222" s="45">
        <f t="shared" si="85"/>
        <v>0</v>
      </c>
      <c r="AR222" s="130">
        <f>VLOOKUP(Y222,WorldBank!$AM$7:$AZ$221,14,FALSE)/( 1000* 3.667 )</f>
        <v>78202.869391536879</v>
      </c>
      <c r="AT222" s="130">
        <f t="shared" si="86"/>
        <v>80524</v>
      </c>
      <c r="AV222" s="115" t="str">
        <f t="shared" si="87"/>
        <v>Thailand</v>
      </c>
      <c r="AW222" s="22" t="str">
        <f t="shared" si="88"/>
        <v>National Total (w. Bunkers)  - DeCarb Forecast</v>
      </c>
      <c r="AX222" s="28">
        <f t="shared" si="89"/>
        <v>80390.68371383971</v>
      </c>
      <c r="AY222" s="28" t="str">
        <f t="shared" si="90"/>
        <v/>
      </c>
      <c r="AZ222" s="23" t="str">
        <f t="shared" si="91"/>
        <v/>
      </c>
      <c r="BA222" s="125">
        <f t="shared" si="92"/>
        <v>80390.68371383971</v>
      </c>
      <c r="BC222" s="114">
        <f t="shared" si="93"/>
        <v>8.885291105009456E-3</v>
      </c>
      <c r="BD222" s="115" t="str">
        <f t="shared" si="77"/>
        <v>Thailand</v>
      </c>
      <c r="BE222" s="54">
        <f t="shared" si="78"/>
        <v>84054.292123688851</v>
      </c>
    </row>
    <row r="223" spans="17:57" x14ac:dyDescent="0.25">
      <c r="R223">
        <f>SUM(R6:R221)</f>
        <v>8254587</v>
      </c>
      <c r="T223">
        <f>SUM(S6:S221)</f>
        <v>268643</v>
      </c>
      <c r="Y223" s="22" t="s">
        <v>192</v>
      </c>
      <c r="Z223" s="28" t="s">
        <v>483</v>
      </c>
      <c r="AA223" s="28"/>
      <c r="AB223" s="50">
        <f>VLOOKUP(Y223,WorldBank!$AM$6:$AQ$221,4,FALSE)</f>
        <v>1724812464</v>
      </c>
      <c r="AC223" s="51">
        <f>VLOOKUP(Y223,WorldBank!$AM$6:$AQ$221,5,FALSE)</f>
        <v>1911004928</v>
      </c>
      <c r="AD223" s="28">
        <f t="shared" si="74"/>
        <v>50</v>
      </c>
      <c r="AE223" s="28">
        <f t="shared" si="75"/>
        <v>50</v>
      </c>
      <c r="AF223" s="97">
        <f t="shared" si="80"/>
        <v>2.8988658792530618E-8</v>
      </c>
      <c r="AG223" s="98">
        <f t="shared" si="80"/>
        <v>2.6164244407432529E-8</v>
      </c>
      <c r="AH223" s="90">
        <f t="shared" si="81"/>
        <v>0.90256829730163846</v>
      </c>
      <c r="AI223" s="100">
        <f t="shared" si="82"/>
        <v>2.3615017525000294E-8</v>
      </c>
      <c r="AJ223" s="37">
        <f>VLOOKUP(Y223,WorldBank!$AM$6:$AR$221,6,FALSE)</f>
        <v>2183644008</v>
      </c>
      <c r="AK223" s="102">
        <f t="shared" si="83"/>
        <v>51.566791517281885</v>
      </c>
      <c r="AM223" s="22" t="e">
        <f>VLOOKUP(Y223,CDIACvsWB!$E$4:$F$140,2,FALSE)</f>
        <v>#N/A</v>
      </c>
      <c r="AN223" s="28">
        <f t="shared" si="76"/>
        <v>0</v>
      </c>
      <c r="AO223" s="51">
        <f t="shared" si="84"/>
        <v>0</v>
      </c>
      <c r="AP223" s="45">
        <f t="shared" si="85"/>
        <v>0</v>
      </c>
      <c r="AR223" s="130">
        <f>VLOOKUP(Y223,WorldBank!$AM$7:$AZ$221,14,FALSE)/( 1000* 3.667 )</f>
        <v>60.971478519962069</v>
      </c>
      <c r="AT223" s="130">
        <f t="shared" si="86"/>
        <v>50</v>
      </c>
      <c r="AV223" s="115" t="str">
        <f t="shared" si="87"/>
        <v>Timor-Leste</v>
      </c>
      <c r="AW223" s="22" t="str">
        <f t="shared" si="88"/>
        <v>National Total (w. Bunkers)  - DeCarb Forecast</v>
      </c>
      <c r="AX223" s="28">
        <f t="shared" si="89"/>
        <v>51.566791517281885</v>
      </c>
      <c r="AY223" s="28" t="str">
        <f t="shared" si="90"/>
        <v/>
      </c>
      <c r="AZ223" s="23" t="str">
        <f t="shared" si="91"/>
        <v/>
      </c>
      <c r="BA223" s="125">
        <f t="shared" si="92"/>
        <v>51.566791517281885</v>
      </c>
      <c r="BC223" s="114">
        <f t="shared" si="93"/>
        <v>5.6994906973717219E-6</v>
      </c>
      <c r="BD223" s="115" t="str">
        <f t="shared" si="77"/>
        <v>Timor-Leste</v>
      </c>
      <c r="BE223" s="54">
        <f t="shared" si="78"/>
        <v>53.916821674310235</v>
      </c>
    </row>
    <row r="224" spans="17:57" x14ac:dyDescent="0.25">
      <c r="Y224" s="22" t="s">
        <v>193</v>
      </c>
      <c r="Z224" s="28" t="s">
        <v>484</v>
      </c>
      <c r="AA224" s="28"/>
      <c r="AB224" s="50">
        <f>VLOOKUP(Y224,WorldBank!$AM$6:$AQ$221,4,FALSE)</f>
        <v>7324192744</v>
      </c>
      <c r="AC224" s="51">
        <f>VLOOKUP(Y224,WorldBank!$AM$6:$AQ$221,5,FALSE)</f>
        <v>7705949108</v>
      </c>
      <c r="AD224" s="28">
        <f t="shared" si="74"/>
        <v>466</v>
      </c>
      <c r="AE224" s="28">
        <f t="shared" si="75"/>
        <v>477</v>
      </c>
      <c r="AF224" s="97">
        <f t="shared" si="80"/>
        <v>6.3624759244866758E-8</v>
      </c>
      <c r="AG224" s="98">
        <f t="shared" si="80"/>
        <v>6.1900227125143898E-8</v>
      </c>
      <c r="AH224" s="90">
        <f t="shared" si="81"/>
        <v>0.97289526687109629</v>
      </c>
      <c r="AI224" s="100">
        <f t="shared" si="82"/>
        <v>6.0222437988298341E-8</v>
      </c>
      <c r="AJ224" s="37">
        <f>VLOOKUP(Y224,WorldBank!$AM$6:$AR$221,6,FALSE)</f>
        <v>8239242992</v>
      </c>
      <c r="AK224" s="102">
        <f t="shared" si="83"/>
        <v>496.18730015624169</v>
      </c>
      <c r="AM224" s="22" t="e">
        <f>VLOOKUP(Y224,CDIACvsWB!$E$4:$F$140,2,FALSE)</f>
        <v>#N/A</v>
      </c>
      <c r="AN224" s="28">
        <f t="shared" si="76"/>
        <v>0</v>
      </c>
      <c r="AO224" s="51">
        <f t="shared" si="84"/>
        <v>0</v>
      </c>
      <c r="AP224" s="45">
        <f t="shared" si="85"/>
        <v>0</v>
      </c>
      <c r="AR224" s="130">
        <f>VLOOKUP(Y224,WorldBank!$AM$7:$AZ$221,14,FALSE)/( 1000* 3.667 )</f>
        <v>358.70732109261621</v>
      </c>
      <c r="AT224" s="130">
        <f t="shared" si="86"/>
        <v>477</v>
      </c>
      <c r="AV224" s="115" t="str">
        <f t="shared" si="87"/>
        <v>Togo</v>
      </c>
      <c r="AW224" s="22" t="str">
        <f t="shared" si="88"/>
        <v>National Total (w. Bunkers)  - DeCarb Forecast</v>
      </c>
      <c r="AX224" s="28">
        <f t="shared" si="89"/>
        <v>496.18730015624169</v>
      </c>
      <c r="AY224" s="28" t="str">
        <f t="shared" si="90"/>
        <v/>
      </c>
      <c r="AZ224" s="23" t="str">
        <f t="shared" si="91"/>
        <v/>
      </c>
      <c r="BA224" s="125">
        <f t="shared" si="92"/>
        <v>496.18730015624169</v>
      </c>
      <c r="BC224" s="114">
        <f t="shared" si="93"/>
        <v>5.4841785152499174E-5</v>
      </c>
      <c r="BD224" s="115" t="str">
        <f t="shared" si="77"/>
        <v>Togo</v>
      </c>
      <c r="BE224" s="54">
        <f t="shared" si="78"/>
        <v>518.79982043512814</v>
      </c>
    </row>
    <row r="225" spans="20:57" x14ac:dyDescent="0.25">
      <c r="T225">
        <f>T223/(R223+T223)</f>
        <v>3.1518919470670155E-2</v>
      </c>
      <c r="Y225" s="22" t="s">
        <v>194</v>
      </c>
      <c r="Z225" s="28" t="s">
        <v>485</v>
      </c>
      <c r="AA225" s="28"/>
      <c r="AB225" s="50">
        <f>VLOOKUP(Y225,WorldBank!$AM$6:$AQ$221,4,FALSE)</f>
        <v>486303672</v>
      </c>
      <c r="AC225" s="51">
        <f>VLOOKUP(Y225,WorldBank!$AM$6:$AQ$221,5,FALSE)</f>
        <v>508622828</v>
      </c>
      <c r="AD225" s="28">
        <f t="shared" si="74"/>
        <v>48</v>
      </c>
      <c r="AE225" s="28">
        <f t="shared" si="75"/>
        <v>46</v>
      </c>
      <c r="AF225" s="97">
        <f t="shared" si="80"/>
        <v>9.8703758091302254E-8</v>
      </c>
      <c r="AG225" s="98">
        <f t="shared" si="80"/>
        <v>9.0440297736695378E-8</v>
      </c>
      <c r="AH225" s="90">
        <f t="shared" si="81"/>
        <v>0.91628018512767195</v>
      </c>
      <c r="AI225" s="100">
        <f t="shared" si="82"/>
        <v>8.2868652753181016E-8</v>
      </c>
      <c r="AJ225" s="37">
        <f>VLOOKUP(Y225,WorldBank!$AM$6:$AR$221,6,FALSE)</f>
        <v>533539062</v>
      </c>
      <c r="AK225" s="102">
        <f t="shared" si="83"/>
        <v>44.21366325913592</v>
      </c>
      <c r="AM225" s="22" t="e">
        <f>VLOOKUP(Y225,CDIACvsWB!$E$4:$F$140,2,FALSE)</f>
        <v>#N/A</v>
      </c>
      <c r="AN225" s="28">
        <f t="shared" si="76"/>
        <v>0</v>
      </c>
      <c r="AO225" s="51">
        <f t="shared" si="84"/>
        <v>0</v>
      </c>
      <c r="AP225" s="45">
        <f t="shared" si="85"/>
        <v>0</v>
      </c>
      <c r="AR225" s="130">
        <f>VLOOKUP(Y225,WorldBank!$AM$7:$AZ$221,14,FALSE)/( 1000* 3.667 )</f>
        <v>37.880008751512996</v>
      </c>
      <c r="AT225" s="130">
        <f t="shared" si="86"/>
        <v>46</v>
      </c>
      <c r="AV225" s="115" t="str">
        <f t="shared" si="87"/>
        <v>Tonga</v>
      </c>
      <c r="AW225" s="22" t="str">
        <f t="shared" si="88"/>
        <v>National Total (w. Bunkers)  - DeCarb Forecast</v>
      </c>
      <c r="AX225" s="28">
        <f t="shared" si="89"/>
        <v>44.21366325913592</v>
      </c>
      <c r="AY225" s="28" t="str">
        <f t="shared" si="90"/>
        <v/>
      </c>
      <c r="AZ225" s="23" t="str">
        <f t="shared" si="91"/>
        <v/>
      </c>
      <c r="BA225" s="125">
        <f t="shared" si="92"/>
        <v>44.21366325913592</v>
      </c>
      <c r="BC225" s="114">
        <f t="shared" si="93"/>
        <v>4.8867760631901712E-6</v>
      </c>
      <c r="BD225" s="115" t="str">
        <f t="shared" si="77"/>
        <v>Tonga</v>
      </c>
      <c r="BE225" s="54">
        <f t="shared" si="78"/>
        <v>46.228592614918007</v>
      </c>
    </row>
    <row r="226" spans="20:57" x14ac:dyDescent="0.25">
      <c r="Y226" s="22"/>
      <c r="Z226" s="28" t="s">
        <v>486</v>
      </c>
      <c r="AA226" s="28"/>
      <c r="AB226" s="50" t="e">
        <f>VLOOKUP(Y226,WorldBank!$AM$6:$AQ$221,4,FALSE)</f>
        <v>#N/A</v>
      </c>
      <c r="AC226" s="51" t="e">
        <f>VLOOKUP(Y226,WorldBank!$AM$6:$AQ$221,5,FALSE)</f>
        <v>#N/A</v>
      </c>
      <c r="AD226" s="28">
        <f t="shared" si="74"/>
        <v>13571</v>
      </c>
      <c r="AE226" s="28">
        <f t="shared" si="75"/>
        <v>14167</v>
      </c>
      <c r="AF226" s="97" t="e">
        <f t="shared" si="80"/>
        <v>#N/A</v>
      </c>
      <c r="AG226" s="98" t="e">
        <f t="shared" si="80"/>
        <v>#N/A</v>
      </c>
      <c r="AH226" s="90" t="e">
        <f t="shared" si="81"/>
        <v>#N/A</v>
      </c>
      <c r="AI226" s="100" t="e">
        <f t="shared" si="82"/>
        <v>#N/A</v>
      </c>
      <c r="AJ226" s="37" t="e">
        <f>VLOOKUP(Y226,WorldBank!$AM$6:$AR$221,6,FALSE)</f>
        <v>#N/A</v>
      </c>
      <c r="AK226" s="102" t="str">
        <f t="shared" si="83"/>
        <v/>
      </c>
      <c r="AM226" s="22" t="e">
        <f>VLOOKUP(Y226,CDIACvsWB!$E$4:$F$140,2,FALSE)</f>
        <v>#N/A</v>
      </c>
      <c r="AN226" s="28">
        <f t="shared" si="76"/>
        <v>0</v>
      </c>
      <c r="AO226" s="51">
        <f t="shared" si="84"/>
        <v>0</v>
      </c>
      <c r="AP226" s="45">
        <f t="shared" si="85"/>
        <v>0</v>
      </c>
      <c r="AR226" s="130" t="e">
        <f>VLOOKUP(Y226,WorldBank!$AM$7:$AZ$221,14,FALSE)/( 1000* 3.667 )</f>
        <v>#N/A</v>
      </c>
      <c r="AT226" s="130">
        <f t="shared" si="86"/>
        <v>14167</v>
      </c>
      <c r="AV226" s="115">
        <f t="shared" si="87"/>
        <v>0</v>
      </c>
      <c r="AW226" s="22" t="str">
        <f t="shared" si="88"/>
        <v>National Total (w. Bunkers)  - DeCarb Forecast</v>
      </c>
      <c r="AX226" s="28" t="str">
        <f t="shared" si="89"/>
        <v/>
      </c>
      <c r="AY226" s="28" t="str">
        <f t="shared" si="90"/>
        <v/>
      </c>
      <c r="AZ226" s="23" t="str">
        <f t="shared" si="91"/>
        <v/>
      </c>
      <c r="BA226" s="125">
        <f t="shared" si="92"/>
        <v>0</v>
      </c>
      <c r="BC226" s="114">
        <f t="shared" si="93"/>
        <v>0</v>
      </c>
      <c r="BD226" s="115">
        <f t="shared" si="77"/>
        <v>0</v>
      </c>
      <c r="BE226" s="54">
        <f t="shared" si="78"/>
        <v>0</v>
      </c>
    </row>
    <row r="227" spans="20:57" x14ac:dyDescent="0.25">
      <c r="Y227" s="22" t="s">
        <v>196</v>
      </c>
      <c r="Z227" s="28" t="s">
        <v>487</v>
      </c>
      <c r="AA227" s="28"/>
      <c r="AB227" s="50">
        <f>VLOOKUP(Y227,WorldBank!$AM$6:$AQ$221,4,FALSE)</f>
        <v>102412476000</v>
      </c>
      <c r="AC227" s="51">
        <f>VLOOKUP(Y227,WorldBank!$AM$6:$AQ$221,5,FALSE)</f>
        <v>107389838000</v>
      </c>
      <c r="AD227" s="28">
        <f t="shared" si="74"/>
        <v>6787</v>
      </c>
      <c r="AE227" s="28">
        <f t="shared" si="75"/>
        <v>7069</v>
      </c>
      <c r="AF227" s="97">
        <f t="shared" si="80"/>
        <v>6.6271222658458131E-8</v>
      </c>
      <c r="AG227" s="98">
        <f t="shared" si="80"/>
        <v>6.5825595155474575E-8</v>
      </c>
      <c r="AH227" s="90">
        <f t="shared" si="81"/>
        <v>0.99327570120019992</v>
      </c>
      <c r="AI227" s="100">
        <f t="shared" si="82"/>
        <v>6.5382964184974485E-8</v>
      </c>
      <c r="AJ227" s="37">
        <f>VLOOKUP(Y227,WorldBank!$AM$6:$AR$221,6,FALSE)</f>
        <v>109246343000</v>
      </c>
      <c r="AK227" s="102">
        <f t="shared" si="83"/>
        <v>7142.8497317084384</v>
      </c>
      <c r="AM227" s="22" t="e">
        <f>VLOOKUP(Y227,CDIACvsWB!$E$4:$F$140,2,FALSE)</f>
        <v>#N/A</v>
      </c>
      <c r="AN227" s="28">
        <f t="shared" si="76"/>
        <v>0</v>
      </c>
      <c r="AO227" s="51">
        <f t="shared" si="84"/>
        <v>0</v>
      </c>
      <c r="AP227" s="45">
        <f t="shared" si="85"/>
        <v>0</v>
      </c>
      <c r="AR227" s="130">
        <f>VLOOKUP(Y227,WorldBank!$AM$7:$AZ$221,14,FALSE)/( 1000* 3.667 )</f>
        <v>7344.0939674541069</v>
      </c>
      <c r="AT227" s="130">
        <f t="shared" si="86"/>
        <v>7069</v>
      </c>
      <c r="AV227" s="115" t="str">
        <f t="shared" si="87"/>
        <v>Tunisia</v>
      </c>
      <c r="AW227" s="22" t="str">
        <f t="shared" si="88"/>
        <v>National Total (w. Bunkers)  - DeCarb Forecast</v>
      </c>
      <c r="AX227" s="28">
        <f t="shared" si="89"/>
        <v>7142.8497317084384</v>
      </c>
      <c r="AY227" s="28" t="str">
        <f t="shared" si="90"/>
        <v/>
      </c>
      <c r="AZ227" s="23" t="str">
        <f t="shared" si="91"/>
        <v/>
      </c>
      <c r="BA227" s="125">
        <f t="shared" si="92"/>
        <v>7142.8497317084384</v>
      </c>
      <c r="BC227" s="114">
        <f t="shared" si="93"/>
        <v>7.8947331025923449E-4</v>
      </c>
      <c r="BD227" s="115" t="str">
        <f t="shared" si="77"/>
        <v>Tunisia</v>
      </c>
      <c r="BE227" s="54">
        <f t="shared" si="78"/>
        <v>7468.367604407792</v>
      </c>
    </row>
    <row r="228" spans="20:57" x14ac:dyDescent="0.25">
      <c r="Y228" s="22"/>
      <c r="Z228" s="28" t="s">
        <v>488</v>
      </c>
      <c r="AA228" s="28"/>
      <c r="AB228" s="50" t="e">
        <f>VLOOKUP(Y228,WorldBank!$AM$6:$AQ$221,4,FALSE)</f>
        <v>#N/A</v>
      </c>
      <c r="AC228" s="51" t="e">
        <f>VLOOKUP(Y228,WorldBank!$AM$6:$AQ$221,5,FALSE)</f>
        <v>#N/A</v>
      </c>
      <c r="AD228" s="28">
        <f t="shared" si="74"/>
        <v>77190</v>
      </c>
      <c r="AE228" s="28">
        <f t="shared" si="75"/>
        <v>82596</v>
      </c>
      <c r="AF228" s="97" t="e">
        <f t="shared" si="80"/>
        <v>#N/A</v>
      </c>
      <c r="AG228" s="98" t="e">
        <f t="shared" si="80"/>
        <v>#N/A</v>
      </c>
      <c r="AH228" s="90" t="e">
        <f t="shared" si="81"/>
        <v>#N/A</v>
      </c>
      <c r="AI228" s="100" t="e">
        <f t="shared" si="82"/>
        <v>#N/A</v>
      </c>
      <c r="AJ228" s="37" t="e">
        <f>VLOOKUP(Y228,WorldBank!$AM$6:$AR$221,6,FALSE)</f>
        <v>#N/A</v>
      </c>
      <c r="AK228" s="102" t="str">
        <f t="shared" si="83"/>
        <v/>
      </c>
      <c r="AM228" s="22" t="e">
        <f>VLOOKUP(Y228,CDIACvsWB!$E$4:$F$140,2,FALSE)</f>
        <v>#N/A</v>
      </c>
      <c r="AN228" s="28">
        <f t="shared" si="76"/>
        <v>0</v>
      </c>
      <c r="AO228" s="51">
        <f t="shared" si="84"/>
        <v>0</v>
      </c>
      <c r="AP228" s="45">
        <f t="shared" si="85"/>
        <v>0</v>
      </c>
      <c r="AR228" s="130" t="e">
        <f>VLOOKUP(Y228,WorldBank!$AM$7:$AZ$221,14,FALSE)/( 1000* 3.667 )</f>
        <v>#N/A</v>
      </c>
      <c r="AT228" s="130">
        <f t="shared" si="86"/>
        <v>82596</v>
      </c>
      <c r="AV228" s="115">
        <f t="shared" si="87"/>
        <v>0</v>
      </c>
      <c r="AW228" s="22" t="str">
        <f t="shared" si="88"/>
        <v>National Total (w. Bunkers)  - DeCarb Forecast</v>
      </c>
      <c r="AX228" s="28" t="str">
        <f t="shared" si="89"/>
        <v/>
      </c>
      <c r="AY228" s="28" t="str">
        <f t="shared" si="90"/>
        <v/>
      </c>
      <c r="AZ228" s="23" t="str">
        <f t="shared" si="91"/>
        <v/>
      </c>
      <c r="BA228" s="125">
        <f t="shared" si="92"/>
        <v>0</v>
      </c>
      <c r="BC228" s="114">
        <f t="shared" si="93"/>
        <v>0</v>
      </c>
      <c r="BD228" s="115">
        <f t="shared" si="77"/>
        <v>0</v>
      </c>
      <c r="BE228" s="54">
        <f t="shared" si="78"/>
        <v>0</v>
      </c>
    </row>
    <row r="229" spans="20:57" x14ac:dyDescent="0.25">
      <c r="Y229" s="22" t="s">
        <v>198</v>
      </c>
      <c r="Z229" s="28" t="s">
        <v>489</v>
      </c>
      <c r="AA229" s="28"/>
      <c r="AB229" s="50">
        <f>VLOOKUP(Y229,WorldBank!$AM$6:$AQ$221,4,FALSE)</f>
        <v>44885342430</v>
      </c>
      <c r="AC229" s="51">
        <f>VLOOKUP(Y229,WorldBank!$AM$6:$AQ$221,5,FALSE)</f>
        <v>49603146810</v>
      </c>
      <c r="AD229" s="28">
        <f t="shared" si="74"/>
        <v>13522</v>
      </c>
      <c r="AE229" s="28">
        <f t="shared" si="75"/>
        <v>14743</v>
      </c>
      <c r="AF229" s="97">
        <f t="shared" si="80"/>
        <v>3.0125647411708961E-7</v>
      </c>
      <c r="AG229" s="98">
        <f t="shared" si="80"/>
        <v>2.9721904653492284E-7</v>
      </c>
      <c r="AH229" s="90">
        <f t="shared" si="81"/>
        <v>0.98659803878406438</v>
      </c>
      <c r="AI229" s="100">
        <f t="shared" si="82"/>
        <v>2.9323572840062447E-7</v>
      </c>
      <c r="AJ229" s="37">
        <f>VLOOKUP(Y229,WorldBank!$AM$6:$AR$221,6,FALSE)</f>
        <v>58016855148</v>
      </c>
      <c r="AK229" s="102">
        <f t="shared" si="83"/>
        <v>17012.614778837298</v>
      </c>
      <c r="AM229" s="22" t="str">
        <f>VLOOKUP(Y229,CDIACvsWB!$E$4:$F$140,2,FALSE)</f>
        <v>Turkmenistan</v>
      </c>
      <c r="AN229" s="28">
        <f t="shared" si="76"/>
        <v>15745.692039911877</v>
      </c>
      <c r="AO229" s="51">
        <f t="shared" si="84"/>
        <v>275</v>
      </c>
      <c r="AP229" s="45">
        <f t="shared" si="85"/>
        <v>16020.692039911877</v>
      </c>
      <c r="AR229" s="130">
        <f>VLOOKUP(Y229,WorldBank!$AM$7:$AZ$221,14,FALSE)/( 1000* 3.667 )</f>
        <v>16749.514854917448</v>
      </c>
      <c r="AT229" s="130">
        <f t="shared" si="86"/>
        <v>14743</v>
      </c>
      <c r="AV229" s="115" t="str">
        <f t="shared" si="87"/>
        <v>Turkmenistan</v>
      </c>
      <c r="AW229" s="22" t="str">
        <f t="shared" si="88"/>
        <v>2011  Raw + 2010 Bunkers</v>
      </c>
      <c r="AX229" s="28">
        <f t="shared" si="89"/>
        <v>16020.692039911877</v>
      </c>
      <c r="AY229" s="28" t="str">
        <f t="shared" si="90"/>
        <v/>
      </c>
      <c r="AZ229" s="23" t="str">
        <f t="shared" si="91"/>
        <v/>
      </c>
      <c r="BA229" s="125">
        <f t="shared" si="92"/>
        <v>16020.692039911877</v>
      </c>
      <c r="BC229" s="114">
        <f t="shared" si="93"/>
        <v>1.7707090660533679E-3</v>
      </c>
      <c r="BD229" s="115" t="str">
        <f t="shared" si="77"/>
        <v>Turkmenistan</v>
      </c>
      <c r="BE229" s="54">
        <f t="shared" si="78"/>
        <v>16750.795820319458</v>
      </c>
    </row>
    <row r="230" spans="20:57" x14ac:dyDescent="0.25">
      <c r="Y230" s="22"/>
      <c r="Z230" s="28" t="s">
        <v>490</v>
      </c>
      <c r="AA230" s="28"/>
      <c r="AB230" s="50" t="e">
        <f>VLOOKUP(Y230,WorldBank!$AM$6:$AQ$221,4,FALSE)</f>
        <v>#N/A</v>
      </c>
      <c r="AC230" s="51" t="e">
        <f>VLOOKUP(Y230,WorldBank!$AM$6:$AQ$221,5,FALSE)</f>
        <v>#N/A</v>
      </c>
      <c r="AD230" s="28">
        <f t="shared" si="74"/>
        <v>44</v>
      </c>
      <c r="AE230" s="28">
        <f t="shared" si="75"/>
        <v>44</v>
      </c>
      <c r="AF230" s="97" t="e">
        <f t="shared" si="80"/>
        <v>#N/A</v>
      </c>
      <c r="AG230" s="98" t="e">
        <f t="shared" si="80"/>
        <v>#N/A</v>
      </c>
      <c r="AH230" s="90" t="e">
        <f t="shared" si="81"/>
        <v>#N/A</v>
      </c>
      <c r="AI230" s="100" t="e">
        <f t="shared" si="82"/>
        <v>#N/A</v>
      </c>
      <c r="AJ230" s="37" t="e">
        <f>VLOOKUP(Y230,WorldBank!$AM$6:$AR$221,6,FALSE)</f>
        <v>#N/A</v>
      </c>
      <c r="AK230" s="102" t="str">
        <f t="shared" si="83"/>
        <v/>
      </c>
      <c r="AM230" s="22" t="e">
        <f>VLOOKUP(Y230,CDIACvsWB!$E$4:$F$140,2,FALSE)</f>
        <v>#N/A</v>
      </c>
      <c r="AN230" s="28">
        <f t="shared" si="76"/>
        <v>0</v>
      </c>
      <c r="AO230" s="51">
        <f t="shared" si="84"/>
        <v>0</v>
      </c>
      <c r="AP230" s="45">
        <f t="shared" si="85"/>
        <v>0</v>
      </c>
      <c r="AR230" s="130" t="e">
        <f>VLOOKUP(Y230,WorldBank!$AM$7:$AZ$221,14,FALSE)/( 1000* 3.667 )</f>
        <v>#N/A</v>
      </c>
      <c r="AT230" s="130">
        <f t="shared" si="86"/>
        <v>44</v>
      </c>
      <c r="AV230" s="115">
        <f t="shared" si="87"/>
        <v>0</v>
      </c>
      <c r="AW230" s="22" t="str">
        <f t="shared" si="88"/>
        <v>National Total (w. Bunkers)  - DeCarb Forecast</v>
      </c>
      <c r="AX230" s="28" t="str">
        <f t="shared" si="89"/>
        <v/>
      </c>
      <c r="AY230" s="28" t="str">
        <f t="shared" si="90"/>
        <v/>
      </c>
      <c r="AZ230" s="23" t="str">
        <f t="shared" si="91"/>
        <v/>
      </c>
      <c r="BA230" s="125">
        <f t="shared" si="92"/>
        <v>0</v>
      </c>
      <c r="BC230" s="114">
        <f t="shared" si="93"/>
        <v>0</v>
      </c>
      <c r="BD230" s="115">
        <f t="shared" si="77"/>
        <v>0</v>
      </c>
      <c r="BE230" s="54">
        <f t="shared" si="78"/>
        <v>0</v>
      </c>
    </row>
    <row r="231" spans="20:57" x14ac:dyDescent="0.25">
      <c r="Y231" s="22" t="s">
        <v>201</v>
      </c>
      <c r="Z231" s="28" t="s">
        <v>491</v>
      </c>
      <c r="AA231" s="28"/>
      <c r="AB231" s="50">
        <f>VLOOKUP(Y231,WorldBank!$AM$6:$AQ$221,4,FALSE)</f>
        <v>40258801800</v>
      </c>
      <c r="AC231" s="51">
        <f>VLOOKUP(Y231,WorldBank!$AM$6:$AQ$221,5,FALSE)</f>
        <v>43129773297</v>
      </c>
      <c r="AD231" s="28">
        <f t="shared" si="74"/>
        <v>918</v>
      </c>
      <c r="AE231" s="28">
        <f t="shared" si="75"/>
        <v>1032</v>
      </c>
      <c r="AF231" s="97">
        <f t="shared" si="80"/>
        <v>2.2802467012319278E-8</v>
      </c>
      <c r="AG231" s="98">
        <f t="shared" si="80"/>
        <v>2.3927786332041384E-8</v>
      </c>
      <c r="AH231" s="90">
        <f t="shared" si="81"/>
        <v>1.0493507706474978</v>
      </c>
      <c r="AI231" s="100">
        <f t="shared" si="82"/>
        <v>2.5108641027416291E-8</v>
      </c>
      <c r="AJ231" s="37">
        <f>VLOOKUP(Y231,WorldBank!$AM$6:$AR$221,6,FALSE)</f>
        <v>46887517376</v>
      </c>
      <c r="AK231" s="102">
        <f t="shared" si="83"/>
        <v>1177.2818424607278</v>
      </c>
      <c r="AM231" s="22" t="e">
        <f>VLOOKUP(Y231,CDIACvsWB!$E$4:$F$140,2,FALSE)</f>
        <v>#N/A</v>
      </c>
      <c r="AN231" s="28">
        <f t="shared" si="76"/>
        <v>0</v>
      </c>
      <c r="AO231" s="51">
        <f t="shared" si="84"/>
        <v>0</v>
      </c>
      <c r="AP231" s="45">
        <f t="shared" si="85"/>
        <v>0</v>
      </c>
      <c r="AR231" s="130">
        <f>VLOOKUP(Y231,WorldBank!$AM$7:$AZ$221,14,FALSE)/( 1000* 3.667 )</f>
        <v>972.6557816281196</v>
      </c>
      <c r="AT231" s="130">
        <f t="shared" si="86"/>
        <v>1032</v>
      </c>
      <c r="AV231" s="115" t="str">
        <f t="shared" si="87"/>
        <v>Uganda</v>
      </c>
      <c r="AW231" s="22" t="str">
        <f t="shared" si="88"/>
        <v>National Total (w. Bunkers)  - DeCarb Forecast</v>
      </c>
      <c r="AX231" s="28">
        <f t="shared" si="89"/>
        <v>1177.2818424607278</v>
      </c>
      <c r="AY231" s="28" t="str">
        <f t="shared" si="90"/>
        <v/>
      </c>
      <c r="AZ231" s="23" t="str">
        <f t="shared" si="91"/>
        <v/>
      </c>
      <c r="BA231" s="125">
        <f t="shared" si="92"/>
        <v>1177.2818424607278</v>
      </c>
      <c r="BC231" s="114">
        <f t="shared" si="93"/>
        <v>1.3012069806671661E-4</v>
      </c>
      <c r="BD231" s="115" t="str">
        <f t="shared" si="77"/>
        <v>Uganda</v>
      </c>
      <c r="BE231" s="54">
        <f t="shared" si="78"/>
        <v>1230.933577457221</v>
      </c>
    </row>
    <row r="232" spans="20:57" x14ac:dyDescent="0.25">
      <c r="Y232" s="22" t="s">
        <v>202</v>
      </c>
      <c r="Z232" s="28" t="s">
        <v>492</v>
      </c>
      <c r="AA232" s="28"/>
      <c r="AB232" s="50">
        <f>VLOOKUP(Y232,WorldBank!$AM$6:$AQ$221,4,FALSE)</f>
        <v>335175917400</v>
      </c>
      <c r="AC232" s="51">
        <f>VLOOKUP(Y232,WorldBank!$AM$6:$AQ$221,5,FALSE)</f>
        <v>353479614200</v>
      </c>
      <c r="AD232" s="28">
        <f t="shared" si="74"/>
        <v>71598</v>
      </c>
      <c r="AE232" s="28">
        <f t="shared" si="75"/>
        <v>83349</v>
      </c>
      <c r="AF232" s="97">
        <f t="shared" si="80"/>
        <v>2.1361319916834812E-7</v>
      </c>
      <c r="AG232" s="98">
        <f t="shared" si="80"/>
        <v>2.3579577619670266E-7</v>
      </c>
      <c r="AH232" s="90">
        <f t="shared" si="81"/>
        <v>1.1038445990918029</v>
      </c>
      <c r="AI232" s="100">
        <f t="shared" si="82"/>
        <v>2.6028189404338973E-7</v>
      </c>
      <c r="AJ232" s="37">
        <f>VLOOKUP(Y232,WorldBank!$AM$6:$AR$221,6,FALSE)</f>
        <v>379132099500</v>
      </c>
      <c r="AK232" s="102">
        <f t="shared" si="83"/>
        <v>98681.220950506889</v>
      </c>
      <c r="AM232" s="22" t="str">
        <f>VLOOKUP(Y232,CDIACvsWB!$E$4:$F$140,2,FALSE)</f>
        <v>Ukraine</v>
      </c>
      <c r="AN232" s="28">
        <f t="shared" si="76"/>
        <v>87874.319652217338</v>
      </c>
      <c r="AO232" s="51">
        <f t="shared" si="84"/>
        <v>228</v>
      </c>
      <c r="AP232" s="45">
        <f t="shared" si="85"/>
        <v>88102.319652217338</v>
      </c>
      <c r="AR232" s="130">
        <f>VLOOKUP(Y232,WorldBank!$AM$7:$AZ$221,14,FALSE)/( 1000* 3.667 )</f>
        <v>96838.198860006203</v>
      </c>
      <c r="AT232" s="130">
        <f t="shared" si="86"/>
        <v>83349</v>
      </c>
      <c r="AV232" s="115" t="str">
        <f t="shared" si="87"/>
        <v>Ukraine</v>
      </c>
      <c r="AW232" s="22" t="str">
        <f t="shared" si="88"/>
        <v>2011  Raw + 2010 Bunkers</v>
      </c>
      <c r="AX232" s="28">
        <f t="shared" si="89"/>
        <v>88102.319652217338</v>
      </c>
      <c r="AY232" s="28" t="str">
        <f t="shared" si="90"/>
        <v/>
      </c>
      <c r="AZ232" s="23" t="str">
        <f t="shared" si="91"/>
        <v/>
      </c>
      <c r="BA232" s="125">
        <f t="shared" si="92"/>
        <v>88102.319652217338</v>
      </c>
      <c r="BC232" s="114">
        <f t="shared" si="93"/>
        <v>9.7376302946131123E-3</v>
      </c>
      <c r="BD232" s="115" t="str">
        <f t="shared" si="77"/>
        <v>Ukraine</v>
      </c>
      <c r="BE232" s="54">
        <f t="shared" si="78"/>
        <v>92117.366972302683</v>
      </c>
    </row>
    <row r="233" spans="20:57" x14ac:dyDescent="0.25">
      <c r="Y233" s="22" t="s">
        <v>203</v>
      </c>
      <c r="Z233" s="28" t="s">
        <v>493</v>
      </c>
      <c r="AA233" s="28"/>
      <c r="AB233" s="50">
        <f>VLOOKUP(Y233,WorldBank!$AM$6:$AQ$221,4,FALSE)</f>
        <v>461648096028</v>
      </c>
      <c r="AC233" s="51">
        <f>VLOOKUP(Y233,WorldBank!$AM$6:$AQ$221,5,FALSE)</f>
        <v>475047494675</v>
      </c>
      <c r="AD233" s="28">
        <f t="shared" si="74"/>
        <v>58243</v>
      </c>
      <c r="AE233" s="28">
        <f t="shared" si="75"/>
        <v>60530</v>
      </c>
      <c r="AF233" s="97">
        <f t="shared" si="80"/>
        <v>1.2616319768481713E-7</v>
      </c>
      <c r="AG233" s="98">
        <f t="shared" si="80"/>
        <v>1.2741883849195147E-7</v>
      </c>
      <c r="AH233" s="90">
        <f t="shared" si="81"/>
        <v>1.0099525125407109</v>
      </c>
      <c r="AI233" s="100">
        <f t="shared" si="82"/>
        <v>1.2868697607996545E-7</v>
      </c>
      <c r="AJ233" s="37">
        <f>VLOOKUP(Y233,WorldBank!$AM$6:$AR$221,6,FALSE)</f>
        <v>503170137192</v>
      </c>
      <c r="AK233" s="102">
        <f t="shared" si="83"/>
        <v>64751.443408979838</v>
      </c>
      <c r="AM233" s="22" t="str">
        <f>VLOOKUP(Y233,CDIACvsWB!$E$4:$F$140,2,FALSE)</f>
        <v>United Arab Emirates</v>
      </c>
      <c r="AN233" s="28">
        <f t="shared" si="76"/>
        <v>46231.503448274067</v>
      </c>
      <c r="AO233" s="51">
        <f t="shared" si="84"/>
        <v>14826</v>
      </c>
      <c r="AP233" s="45">
        <f t="shared" si="85"/>
        <v>61057.503448274067</v>
      </c>
      <c r="AR233" s="130">
        <f>VLOOKUP(Y233,WorldBank!$AM$7:$AZ$221,14,FALSE)/( 1000* 3.667 )</f>
        <v>48639.036460390969</v>
      </c>
      <c r="AT233" s="130">
        <f t="shared" si="86"/>
        <v>60530</v>
      </c>
      <c r="AV233" s="115" t="str">
        <f t="shared" si="87"/>
        <v>United Arab Emirates</v>
      </c>
      <c r="AW233" s="22" t="str">
        <f t="shared" si="88"/>
        <v>2011  Raw + 2010 Bunkers</v>
      </c>
      <c r="AX233" s="28">
        <f t="shared" si="89"/>
        <v>61057.503448274067</v>
      </c>
      <c r="AY233" s="28" t="str">
        <f t="shared" si="90"/>
        <v/>
      </c>
      <c r="AZ233" s="23" t="str">
        <f t="shared" si="91"/>
        <v/>
      </c>
      <c r="BA233" s="125">
        <f t="shared" si="92"/>
        <v>61057.503448274067</v>
      </c>
      <c r="BC233" s="114">
        <f t="shared" si="93"/>
        <v>6.7484647128288697E-3</v>
      </c>
      <c r="BD233" s="115" t="str">
        <f t="shared" si="77"/>
        <v>United Arab Emirates</v>
      </c>
      <c r="BE233" s="54">
        <f t="shared" si="78"/>
        <v>63840.049544209069</v>
      </c>
    </row>
    <row r="234" spans="20:57" x14ac:dyDescent="0.25">
      <c r="Y234" s="22" t="s">
        <v>204</v>
      </c>
      <c r="Z234" s="28" t="s">
        <v>494</v>
      </c>
      <c r="AA234" s="28"/>
      <c r="AB234" s="50">
        <f>VLOOKUP(Y234,WorldBank!$AM$6:$AQ$221,4,FALSE)</f>
        <v>2169082484100</v>
      </c>
      <c r="AC234" s="51">
        <f>VLOOKUP(Y234,WorldBank!$AM$6:$AQ$221,5,FALSE)</f>
        <v>2149559702155</v>
      </c>
      <c r="AD234" s="28">
        <f t="shared" si="74"/>
        <v>140961</v>
      </c>
      <c r="AE234" s="28">
        <f t="shared" si="75"/>
        <v>145343</v>
      </c>
      <c r="AF234" s="97">
        <f t="shared" si="80"/>
        <v>6.4986463646857498E-8</v>
      </c>
      <c r="AG234" s="98">
        <f t="shared" si="80"/>
        <v>6.7615242253699276E-8</v>
      </c>
      <c r="AH234" s="90">
        <f t="shared" si="81"/>
        <v>1.0404511718182852</v>
      </c>
      <c r="AI234" s="100">
        <f t="shared" si="82"/>
        <v>7.035035803563864E-8</v>
      </c>
      <c r="AJ234" s="37">
        <f>VLOOKUP(Y234,WorldBank!$AM$6:$AR$221,6,FALSE)</f>
        <v>2201410346400</v>
      </c>
      <c r="AK234" s="102">
        <f t="shared" si="83"/>
        <v>154870.00605259929</v>
      </c>
      <c r="AM234" s="22" t="str">
        <f>VLOOKUP(Y234,CDIACvsWB!$E$4:$F$140,2,FALSE)</f>
        <v>United Kingdom</v>
      </c>
      <c r="AN234" s="28">
        <f t="shared" si="76"/>
        <v>124692.94138815244</v>
      </c>
      <c r="AO234" s="51">
        <f t="shared" si="84"/>
        <v>10763</v>
      </c>
      <c r="AP234" s="45">
        <f t="shared" si="85"/>
        <v>135455.94138815242</v>
      </c>
      <c r="AR234" s="130">
        <f>VLOOKUP(Y234,WorldBank!$AM$7:$AZ$221,14,FALSE)/( 1000* 3.667 )</f>
        <v>146399.33046303439</v>
      </c>
      <c r="AT234" s="130">
        <f t="shared" si="86"/>
        <v>145343</v>
      </c>
      <c r="AV234" s="115" t="str">
        <f t="shared" si="87"/>
        <v>United Kingdom</v>
      </c>
      <c r="AW234" s="22" t="str">
        <f t="shared" si="88"/>
        <v>2011  Raw + 2010 Bunkers</v>
      </c>
      <c r="AX234" s="28">
        <f t="shared" si="89"/>
        <v>135455.94138815242</v>
      </c>
      <c r="AY234" s="28" t="str">
        <f t="shared" si="90"/>
        <v/>
      </c>
      <c r="AZ234" s="23" t="str">
        <f t="shared" si="91"/>
        <v/>
      </c>
      <c r="BA234" s="125">
        <f t="shared" si="92"/>
        <v>135455.94138815242</v>
      </c>
      <c r="BC234" s="114">
        <f t="shared" si="93"/>
        <v>1.4971454595672663E-2</v>
      </c>
      <c r="BD234" s="115" t="str">
        <f t="shared" si="77"/>
        <v>United Kingdom</v>
      </c>
      <c r="BE234" s="54">
        <f t="shared" si="78"/>
        <v>141629.01397701303</v>
      </c>
    </row>
    <row r="235" spans="20:57" x14ac:dyDescent="0.25">
      <c r="Y235" s="22"/>
      <c r="Z235" s="28" t="s">
        <v>495</v>
      </c>
      <c r="AA235" s="28"/>
      <c r="AB235" s="50" t="e">
        <f>VLOOKUP(Y235,WorldBank!$AM$6:$AQ$221,4,FALSE)</f>
        <v>#N/A</v>
      </c>
      <c r="AC235" s="51" t="e">
        <f>VLOOKUP(Y235,WorldBank!$AM$6:$AQ$221,5,FALSE)</f>
        <v>#N/A</v>
      </c>
      <c r="AD235" s="28">
        <f t="shared" si="74"/>
        <v>1861</v>
      </c>
      <c r="AE235" s="28">
        <f t="shared" si="75"/>
        <v>1972</v>
      </c>
      <c r="AF235" s="97" t="e">
        <f t="shared" si="80"/>
        <v>#N/A</v>
      </c>
      <c r="AG235" s="98" t="e">
        <f t="shared" si="80"/>
        <v>#N/A</v>
      </c>
      <c r="AH235" s="90" t="e">
        <f t="shared" si="81"/>
        <v>#N/A</v>
      </c>
      <c r="AI235" s="100" t="e">
        <f t="shared" si="82"/>
        <v>#N/A</v>
      </c>
      <c r="AJ235" s="37" t="e">
        <f>VLOOKUP(Y235,WorldBank!$AM$6:$AR$221,6,FALSE)</f>
        <v>#N/A</v>
      </c>
      <c r="AK235" s="102" t="str">
        <f t="shared" si="83"/>
        <v/>
      </c>
      <c r="AM235" s="22" t="e">
        <f>VLOOKUP(Y235,CDIACvsWB!$E$4:$F$140,2,FALSE)</f>
        <v>#N/A</v>
      </c>
      <c r="AN235" s="28">
        <f t="shared" si="76"/>
        <v>0</v>
      </c>
      <c r="AO235" s="51">
        <f t="shared" si="84"/>
        <v>0</v>
      </c>
      <c r="AP235" s="45">
        <f t="shared" si="85"/>
        <v>0</v>
      </c>
      <c r="AR235" s="130" t="e">
        <f>VLOOKUP(Y235,WorldBank!$AM$7:$AZ$221,14,FALSE)/( 1000* 3.667 )</f>
        <v>#N/A</v>
      </c>
      <c r="AT235" s="130">
        <f t="shared" si="86"/>
        <v>1972</v>
      </c>
      <c r="AV235" s="115">
        <f t="shared" si="87"/>
        <v>0</v>
      </c>
      <c r="AW235" s="22" t="str">
        <f t="shared" si="88"/>
        <v>National Total (w. Bunkers)  - DeCarb Forecast</v>
      </c>
      <c r="AX235" s="28" t="str">
        <f t="shared" si="89"/>
        <v/>
      </c>
      <c r="AY235" s="28" t="str">
        <f t="shared" si="90"/>
        <v/>
      </c>
      <c r="AZ235" s="23" t="str">
        <f t="shared" si="91"/>
        <v/>
      </c>
      <c r="BA235" s="125">
        <f t="shared" si="92"/>
        <v>0</v>
      </c>
      <c r="BC235" s="114">
        <f t="shared" si="93"/>
        <v>0</v>
      </c>
      <c r="BD235" s="115">
        <f t="shared" si="77"/>
        <v>0</v>
      </c>
      <c r="BE235" s="54">
        <f t="shared" si="78"/>
        <v>0</v>
      </c>
    </row>
    <row r="236" spans="20:57" x14ac:dyDescent="0.25">
      <c r="Y236" s="22" t="s">
        <v>205</v>
      </c>
      <c r="Z236" s="28" t="s">
        <v>496</v>
      </c>
      <c r="AA236" s="28"/>
      <c r="AB236" s="50">
        <f>VLOOKUP(Y236,WorldBank!$AM$6:$AQ$221,4,FALSE)</f>
        <v>14417955091471</v>
      </c>
      <c r="AC236" s="51">
        <f>VLOOKUP(Y236,WorldBank!$AM$6:$AQ$221,5,FALSE)</f>
        <v>14958400973610</v>
      </c>
      <c r="AD236" s="28">
        <f t="shared" si="74"/>
        <v>1486853</v>
      </c>
      <c r="AE236" s="28">
        <f t="shared" si="75"/>
        <v>1521994</v>
      </c>
      <c r="AF236" s="97">
        <f t="shared" si="80"/>
        <v>1.0312509579666773E-7</v>
      </c>
      <c r="AG236" s="98">
        <f t="shared" si="80"/>
        <v>1.0174844240939532E-7</v>
      </c>
      <c r="AH236" s="90">
        <f t="shared" si="81"/>
        <v>0.98665064622110255</v>
      </c>
      <c r="AI236" s="100">
        <f t="shared" si="82"/>
        <v>1.0039016645522053E-7</v>
      </c>
      <c r="AJ236" s="37">
        <f>VLOOKUP(Y236,WorldBank!$AM$6:$AR$221,6,FALSE)</f>
        <v>15533948728220</v>
      </c>
      <c r="AK236" s="102">
        <f t="shared" si="83"/>
        <v>1559455.698532867</v>
      </c>
      <c r="AM236" s="22" t="str">
        <f>VLOOKUP(Y236,CDIACvsWB!$E$4:$F$140,2,FALSE)</f>
        <v>US</v>
      </c>
      <c r="AN236" s="28">
        <f t="shared" si="76"/>
        <v>1450139.8416964686</v>
      </c>
      <c r="AO236" s="51">
        <f t="shared" si="84"/>
        <v>40386</v>
      </c>
      <c r="AP236" s="45">
        <f t="shared" si="85"/>
        <v>1490525.8416964686</v>
      </c>
      <c r="AR236" s="130">
        <f>VLOOKUP(Y236,WorldBank!$AM$7:$AZ$221,14,FALSE)/( 1000* 3.667 )</f>
        <v>1524411.2515527769</v>
      </c>
      <c r="AT236" s="130">
        <f t="shared" si="86"/>
        <v>1521994</v>
      </c>
      <c r="AV236" s="115" t="str">
        <f t="shared" si="87"/>
        <v>United States</v>
      </c>
      <c r="AW236" s="22" t="str">
        <f t="shared" si="88"/>
        <v>2011  Raw + 2010 Bunkers</v>
      </c>
      <c r="AX236" s="28">
        <f t="shared" si="89"/>
        <v>1490525.8416964686</v>
      </c>
      <c r="AY236" s="28" t="str">
        <f t="shared" si="90"/>
        <v/>
      </c>
      <c r="AZ236" s="23" t="str">
        <f t="shared" si="91"/>
        <v/>
      </c>
      <c r="BA236" s="125">
        <f t="shared" si="92"/>
        <v>1490525.8416964686</v>
      </c>
      <c r="BC236" s="114">
        <f t="shared" si="93"/>
        <v>0.16474242276822904</v>
      </c>
      <c r="BD236" s="115" t="str">
        <f t="shared" si="77"/>
        <v>United States</v>
      </c>
      <c r="BE236" s="54">
        <f t="shared" si="78"/>
        <v>1558452.9043418702</v>
      </c>
    </row>
    <row r="237" spans="20:57" x14ac:dyDescent="0.25">
      <c r="Y237" s="22" t="s">
        <v>206</v>
      </c>
      <c r="Z237" s="28" t="s">
        <v>497</v>
      </c>
      <c r="AA237" s="28"/>
      <c r="AB237" s="50">
        <f>VLOOKUP(Y237,WorldBank!$AM$6:$AQ$221,4,FALSE)</f>
        <v>49717576645</v>
      </c>
      <c r="AC237" s="51">
        <f>VLOOKUP(Y237,WorldBank!$AM$6:$AQ$221,5,FALSE)</f>
        <v>54548552814</v>
      </c>
      <c r="AD237" s="28">
        <f t="shared" si="74"/>
        <v>2638</v>
      </c>
      <c r="AE237" s="28">
        <f t="shared" si="75"/>
        <v>2266</v>
      </c>
      <c r="AF237" s="97">
        <f t="shared" si="80"/>
        <v>5.3059706003697556E-8</v>
      </c>
      <c r="AG237" s="98">
        <f t="shared" si="80"/>
        <v>4.1540973739974755E-8</v>
      </c>
      <c r="AH237" s="90">
        <f t="shared" si="81"/>
        <v>0.78290998704515813</v>
      </c>
      <c r="AI237" s="100">
        <f t="shared" si="82"/>
        <v>3.252284321260689E-8</v>
      </c>
      <c r="AJ237" s="37">
        <f>VLOOKUP(Y237,WorldBank!$AM$6:$AR$221,6,FALSE)</f>
        <v>59701610470</v>
      </c>
      <c r="AK237" s="102">
        <f t="shared" si="83"/>
        <v>1941.6661168559399</v>
      </c>
      <c r="AM237" s="22" t="e">
        <f>VLOOKUP(Y237,CDIACvsWB!$E$4:$F$140,2,FALSE)</f>
        <v>#N/A</v>
      </c>
      <c r="AN237" s="28">
        <f t="shared" si="76"/>
        <v>0</v>
      </c>
      <c r="AO237" s="51">
        <f t="shared" si="84"/>
        <v>0</v>
      </c>
      <c r="AP237" s="45">
        <f t="shared" si="85"/>
        <v>0</v>
      </c>
      <c r="AR237" s="130">
        <f>VLOOKUP(Y237,WorldBank!$AM$7:$AZ$221,14,FALSE)/( 1000* 3.667 )</f>
        <v>1600.7602463014691</v>
      </c>
      <c r="AT237" s="130">
        <f t="shared" si="86"/>
        <v>2266</v>
      </c>
      <c r="AV237" s="115" t="str">
        <f t="shared" si="87"/>
        <v>Uruguay</v>
      </c>
      <c r="AW237" s="22" t="str">
        <f t="shared" si="88"/>
        <v>National Total (w. Bunkers)  - DeCarb Forecast</v>
      </c>
      <c r="AX237" s="28">
        <f t="shared" si="89"/>
        <v>1941.6661168559399</v>
      </c>
      <c r="AY237" s="28" t="str">
        <f t="shared" si="90"/>
        <v/>
      </c>
      <c r="AZ237" s="23" t="str">
        <f t="shared" si="91"/>
        <v/>
      </c>
      <c r="BA237" s="125">
        <f t="shared" si="92"/>
        <v>1941.6661168559399</v>
      </c>
      <c r="BC237" s="114">
        <f t="shared" si="93"/>
        <v>2.1460532340301838E-4</v>
      </c>
      <c r="BD237" s="115" t="str">
        <f t="shared" si="77"/>
        <v>Uruguay</v>
      </c>
      <c r="BE237" s="54">
        <f t="shared" si="78"/>
        <v>2030.1527920054375</v>
      </c>
    </row>
    <row r="238" spans="20:57" x14ac:dyDescent="0.25">
      <c r="Y238" s="22" t="s">
        <v>207</v>
      </c>
      <c r="Z238" s="28" t="s">
        <v>498</v>
      </c>
      <c r="AA238" s="28"/>
      <c r="AB238" s="50">
        <f>VLOOKUP(Y238,WorldBank!$AM$6:$AQ$221,4,FALSE)</f>
        <v>106765653000</v>
      </c>
      <c r="AC238" s="51">
        <f>VLOOKUP(Y238,WorldBank!$AM$6:$AQ$221,5,FALSE)</f>
        <v>117248652000</v>
      </c>
      <c r="AD238" s="28">
        <f t="shared" si="74"/>
        <v>31799</v>
      </c>
      <c r="AE238" s="28">
        <f t="shared" si="75"/>
        <v>28482</v>
      </c>
      <c r="AF238" s="97">
        <f t="shared" si="80"/>
        <v>2.9783923112426427E-7</v>
      </c>
      <c r="AG238" s="98">
        <f t="shared" si="80"/>
        <v>2.4291963714857891E-7</v>
      </c>
      <c r="AH238" s="90">
        <f t="shared" si="81"/>
        <v>0.81560658154945398</v>
      </c>
      <c r="AI238" s="100">
        <f t="shared" si="82"/>
        <v>1.9812685484598618E-7</v>
      </c>
      <c r="AJ238" s="37">
        <f>VLOOKUP(Y238,WorldBank!$AM$6:$AR$221,6,FALSE)</f>
        <v>129445432800</v>
      </c>
      <c r="AK238" s="102">
        <f t="shared" si="83"/>
        <v>25646.616474841459</v>
      </c>
      <c r="AM238" s="22" t="str">
        <f>VLOOKUP(Y238,CDIACvsWB!$E$4:$F$140,2,FALSE)</f>
        <v>Uzbekistan</v>
      </c>
      <c r="AN238" s="28">
        <f t="shared" si="76"/>
        <v>30624.656967196261</v>
      </c>
      <c r="AO238" s="51">
        <f t="shared" si="84"/>
        <v>0</v>
      </c>
      <c r="AP238" s="45">
        <f t="shared" si="85"/>
        <v>30624.656967196261</v>
      </c>
      <c r="AR238" s="130">
        <f>VLOOKUP(Y238,WorldBank!$AM$7:$AZ$221,14,FALSE)/( 1000* 3.667 )</f>
        <v>26254.273244880882</v>
      </c>
      <c r="AT238" s="130">
        <f t="shared" si="86"/>
        <v>28482</v>
      </c>
      <c r="AV238" s="115" t="str">
        <f t="shared" si="87"/>
        <v>Uzbekistan</v>
      </c>
      <c r="AW238" s="22" t="str">
        <f t="shared" si="88"/>
        <v>2011  Raw + 2010 Bunkers</v>
      </c>
      <c r="AX238" s="28">
        <f t="shared" si="89"/>
        <v>30624.656967196261</v>
      </c>
      <c r="AY238" s="28" t="str">
        <f t="shared" si="90"/>
        <v/>
      </c>
      <c r="AZ238" s="23" t="str">
        <f t="shared" si="91"/>
        <v/>
      </c>
      <c r="BA238" s="125">
        <f t="shared" si="92"/>
        <v>30624.656967196261</v>
      </c>
      <c r="BC238" s="114">
        <f t="shared" si="93"/>
        <v>3.3848324155719266E-3</v>
      </c>
      <c r="BD238" s="115" t="str">
        <f t="shared" si="77"/>
        <v>Uzbekistan</v>
      </c>
      <c r="BE238" s="54">
        <f t="shared" si="78"/>
        <v>32020.300661596761</v>
      </c>
    </row>
    <row r="239" spans="20:57" x14ac:dyDescent="0.25">
      <c r="Y239" s="22"/>
      <c r="Z239" s="28" t="s">
        <v>499</v>
      </c>
      <c r="AA239" s="28"/>
      <c r="AB239" s="50" t="e">
        <f>VLOOKUP(Y239,WorldBank!$AM$6:$AQ$221,4,FALSE)</f>
        <v>#N/A</v>
      </c>
      <c r="AC239" s="51" t="e">
        <f>VLOOKUP(Y239,WorldBank!$AM$6:$AQ$221,5,FALSE)</f>
        <v>#N/A</v>
      </c>
      <c r="AD239" s="28">
        <f t="shared" si="74"/>
        <v>32</v>
      </c>
      <c r="AE239" s="28">
        <f t="shared" si="75"/>
        <v>32</v>
      </c>
      <c r="AF239" s="97" t="e">
        <f t="shared" si="80"/>
        <v>#N/A</v>
      </c>
      <c r="AG239" s="98" t="e">
        <f t="shared" si="80"/>
        <v>#N/A</v>
      </c>
      <c r="AH239" s="90" t="e">
        <f t="shared" si="81"/>
        <v>#N/A</v>
      </c>
      <c r="AI239" s="100" t="e">
        <f t="shared" si="82"/>
        <v>#N/A</v>
      </c>
      <c r="AJ239" s="37" t="e">
        <f>VLOOKUP(Y239,WorldBank!$AM$6:$AR$221,6,FALSE)</f>
        <v>#N/A</v>
      </c>
      <c r="AK239" s="102" t="str">
        <f t="shared" si="83"/>
        <v/>
      </c>
      <c r="AM239" s="22" t="e">
        <f>VLOOKUP(Y239,CDIACvsWB!$E$4:$F$140,2,FALSE)</f>
        <v>#N/A</v>
      </c>
      <c r="AN239" s="28">
        <f t="shared" si="76"/>
        <v>0</v>
      </c>
      <c r="AO239" s="51">
        <f t="shared" si="84"/>
        <v>0</v>
      </c>
      <c r="AP239" s="45">
        <f t="shared" si="85"/>
        <v>0</v>
      </c>
      <c r="AR239" s="130" t="e">
        <f>VLOOKUP(Y239,WorldBank!$AM$7:$AZ$221,14,FALSE)/( 1000* 3.667 )</f>
        <v>#N/A</v>
      </c>
      <c r="AT239" s="130">
        <f t="shared" si="86"/>
        <v>32</v>
      </c>
      <c r="AV239" s="115">
        <f t="shared" si="87"/>
        <v>0</v>
      </c>
      <c r="AW239" s="22" t="str">
        <f t="shared" si="88"/>
        <v>National Total (w. Bunkers)  - DeCarb Forecast</v>
      </c>
      <c r="AX239" s="28" t="str">
        <f t="shared" si="89"/>
        <v/>
      </c>
      <c r="AY239" s="28" t="str">
        <f t="shared" si="90"/>
        <v/>
      </c>
      <c r="AZ239" s="23" t="str">
        <f t="shared" si="91"/>
        <v/>
      </c>
      <c r="BA239" s="125">
        <f t="shared" si="92"/>
        <v>0</v>
      </c>
      <c r="BC239" s="114">
        <f t="shared" si="93"/>
        <v>0</v>
      </c>
      <c r="BD239" s="115">
        <f t="shared" si="77"/>
        <v>0</v>
      </c>
      <c r="BE239" s="54">
        <f t="shared" si="78"/>
        <v>0</v>
      </c>
    </row>
    <row r="240" spans="20:57" x14ac:dyDescent="0.25">
      <c r="Y240" s="22" t="s">
        <v>209</v>
      </c>
      <c r="Z240" s="28" t="s">
        <v>500</v>
      </c>
      <c r="AA240" s="28"/>
      <c r="AB240" s="50">
        <f>VLOOKUP(Y240,WorldBank!$AM$6:$AQ$221,4,FALSE)</f>
        <v>472420485120</v>
      </c>
      <c r="AC240" s="51">
        <f>VLOOKUP(Y240,WorldBank!$AM$6:$AQ$221,5,FALSE)</f>
        <v>471023963694</v>
      </c>
      <c r="AD240" s="28">
        <f t="shared" si="74"/>
        <v>51394</v>
      </c>
      <c r="AE240" s="28">
        <f t="shared" si="75"/>
        <v>56211</v>
      </c>
      <c r="AF240" s="97">
        <f t="shared" si="80"/>
        <v>1.0878867792311199E-7</v>
      </c>
      <c r="AG240" s="98">
        <f t="shared" si="80"/>
        <v>1.1933787733253715E-7</v>
      </c>
      <c r="AH240" s="90">
        <f t="shared" si="81"/>
        <v>1.0969696443675965</v>
      </c>
      <c r="AI240" s="100">
        <f t="shared" si="82"/>
        <v>1.3091002885705713E-7</v>
      </c>
      <c r="AJ240" s="37">
        <f>VLOOKUP(Y240,WorldBank!$AM$6:$AR$221,6,FALSE)</f>
        <v>500330600000</v>
      </c>
      <c r="AK240" s="102">
        <f t="shared" si="83"/>
        <v>65498.293284068706</v>
      </c>
      <c r="AM240" s="22" t="e">
        <f>VLOOKUP(Y240,CDIACvsWB!$E$4:$F$140,2,FALSE)</f>
        <v>#N/A</v>
      </c>
      <c r="AN240" s="28">
        <f t="shared" si="76"/>
        <v>0</v>
      </c>
      <c r="AO240" s="51">
        <f t="shared" si="84"/>
        <v>0</v>
      </c>
      <c r="AP240" s="45">
        <f t="shared" si="85"/>
        <v>0</v>
      </c>
      <c r="AR240" s="130">
        <f>VLOOKUP(Y240,WorldBank!$AM$7:$AZ$221,14,FALSE)/( 1000* 3.667 )</f>
        <v>62799.573149839693</v>
      </c>
      <c r="AT240" s="130">
        <f t="shared" si="86"/>
        <v>56211</v>
      </c>
      <c r="AV240" s="115" t="str">
        <f t="shared" si="87"/>
        <v>Venezuela, RB</v>
      </c>
      <c r="AW240" s="22" t="str">
        <f t="shared" si="88"/>
        <v>National Total (w. Bunkers)  - DeCarb Forecast</v>
      </c>
      <c r="AX240" s="28">
        <f t="shared" si="89"/>
        <v>65498.293284068706</v>
      </c>
      <c r="AY240" s="28" t="str">
        <f t="shared" si="90"/>
        <v/>
      </c>
      <c r="AZ240" s="23" t="str">
        <f t="shared" si="91"/>
        <v/>
      </c>
      <c r="BA240" s="125">
        <f t="shared" si="92"/>
        <v>65498.293284068706</v>
      </c>
      <c r="BC240" s="114">
        <f t="shared" si="93"/>
        <v>7.239289129345303E-3</v>
      </c>
      <c r="BD240" s="115" t="str">
        <f t="shared" si="77"/>
        <v>Venezuela, RB</v>
      </c>
      <c r="BE240" s="54">
        <f t="shared" si="78"/>
        <v>68483.217494446697</v>
      </c>
    </row>
    <row r="241" spans="25:58" x14ac:dyDescent="0.25">
      <c r="Y241" s="22" t="s">
        <v>210</v>
      </c>
      <c r="Z241" s="28" t="s">
        <v>501</v>
      </c>
      <c r="AA241" s="28"/>
      <c r="AB241" s="50">
        <f>VLOOKUP(Y241,WorldBank!$AM$6:$AQ$221,4,FALSE)</f>
        <v>355111200000</v>
      </c>
      <c r="AC241" s="51">
        <f>VLOOKUP(Y241,WorldBank!$AM$6:$AQ$221,5,FALSE)</f>
        <v>382503000000</v>
      </c>
      <c r="AD241" s="28">
        <f t="shared" si="74"/>
        <v>38863</v>
      </c>
      <c r="AE241" s="28">
        <f t="shared" si="75"/>
        <v>41803</v>
      </c>
      <c r="AF241" s="97">
        <f t="shared" si="80"/>
        <v>1.094389588388088E-7</v>
      </c>
      <c r="AG241" s="98">
        <f t="shared" si="80"/>
        <v>1.0928803172785573E-7</v>
      </c>
      <c r="AH241" s="90">
        <f t="shared" si="81"/>
        <v>0.99862090143624838</v>
      </c>
      <c r="AI241" s="100">
        <f t="shared" si="82"/>
        <v>1.091373127602646E-7</v>
      </c>
      <c r="AJ241" s="37">
        <f>VLOOKUP(Y241,WorldBank!$AM$6:$AR$221,6,FALSE)</f>
        <v>414341280000</v>
      </c>
      <c r="AK241" s="102">
        <f t="shared" si="83"/>
        <v>45220.093864848364</v>
      </c>
      <c r="AM241" s="22">
        <f>VLOOKUP(Y241,CDIACvsWB!$E$4:$F$140,2,FALSE)</f>
        <v>0</v>
      </c>
      <c r="AN241" s="28">
        <f t="shared" si="76"/>
        <v>0</v>
      </c>
      <c r="AO241" s="51">
        <f t="shared" si="84"/>
        <v>0</v>
      </c>
      <c r="AP241" s="45">
        <f t="shared" si="85"/>
        <v>0</v>
      </c>
      <c r="AR241" s="130">
        <f>VLOOKUP(Y241,WorldBank!$AM$7:$AZ$221,14,FALSE)/( 1000* 3.667 )</f>
        <v>43517.054215056334</v>
      </c>
      <c r="AT241" s="130">
        <f t="shared" si="86"/>
        <v>41803</v>
      </c>
      <c r="AV241" s="115" t="str">
        <f t="shared" si="87"/>
        <v>Vietnam</v>
      </c>
      <c r="AW241" s="22" t="str">
        <f t="shared" si="88"/>
        <v>National Total (w. Bunkers)  - DeCarb Forecast</v>
      </c>
      <c r="AX241" s="28">
        <f t="shared" si="89"/>
        <v>45220.093864848364</v>
      </c>
      <c r="AY241" s="28" t="str">
        <f t="shared" si="90"/>
        <v/>
      </c>
      <c r="AZ241" s="23" t="str">
        <f t="shared" si="91"/>
        <v/>
      </c>
      <c r="BA241" s="125">
        <f t="shared" si="92"/>
        <v>45220.093864848364</v>
      </c>
      <c r="BC241" s="114">
        <f t="shared" si="93"/>
        <v>4.9980131928627795E-3</v>
      </c>
      <c r="BD241" s="115" t="str">
        <f t="shared" si="77"/>
        <v>Vietnam</v>
      </c>
      <c r="BE241" s="54">
        <f t="shared" si="78"/>
        <v>47280.888829189549</v>
      </c>
    </row>
    <row r="242" spans="25:58" x14ac:dyDescent="0.25">
      <c r="Y242" s="22"/>
      <c r="Z242" s="28" t="s">
        <v>502</v>
      </c>
      <c r="AA242" s="28"/>
      <c r="AB242" s="50" t="e">
        <f>VLOOKUP(Y242,WorldBank!$AM$6:$AQ$221,4,FALSE)</f>
        <v>#N/A</v>
      </c>
      <c r="AC242" s="51" t="e">
        <f>VLOOKUP(Y242,WorldBank!$AM$6:$AQ$221,5,FALSE)</f>
        <v>#N/A</v>
      </c>
      <c r="AD242" s="28">
        <f t="shared" si="74"/>
        <v>9</v>
      </c>
      <c r="AE242" s="28">
        <f t="shared" si="75"/>
        <v>9</v>
      </c>
      <c r="AF242" s="97" t="e">
        <f t="shared" si="80"/>
        <v>#N/A</v>
      </c>
      <c r="AG242" s="98" t="e">
        <f t="shared" si="80"/>
        <v>#N/A</v>
      </c>
      <c r="AH242" s="90" t="e">
        <f t="shared" si="81"/>
        <v>#N/A</v>
      </c>
      <c r="AI242" s="100" t="e">
        <f t="shared" si="82"/>
        <v>#N/A</v>
      </c>
      <c r="AJ242" s="37" t="e">
        <f>VLOOKUP(Y242,WorldBank!$AM$6:$AR$221,6,FALSE)</f>
        <v>#N/A</v>
      </c>
      <c r="AK242" s="102" t="str">
        <f t="shared" si="83"/>
        <v/>
      </c>
      <c r="AM242" s="22" t="e">
        <f>VLOOKUP(Y242,CDIACvsWB!$E$4:$F$140,2,FALSE)</f>
        <v>#N/A</v>
      </c>
      <c r="AN242" s="28">
        <f t="shared" si="76"/>
        <v>0</v>
      </c>
      <c r="AO242" s="51">
        <f t="shared" si="84"/>
        <v>0</v>
      </c>
      <c r="AP242" s="45">
        <f t="shared" si="85"/>
        <v>0</v>
      </c>
      <c r="AR242" s="130" t="e">
        <f>VLOOKUP(Y242,WorldBank!$AM$7:$AZ$221,14,FALSE)/( 1000* 3.667 )</f>
        <v>#N/A</v>
      </c>
      <c r="AT242" s="130">
        <f t="shared" si="86"/>
        <v>9</v>
      </c>
      <c r="AV242" s="115">
        <f t="shared" si="87"/>
        <v>0</v>
      </c>
      <c r="AW242" s="22" t="str">
        <f t="shared" si="88"/>
        <v>National Total (w. Bunkers)  - DeCarb Forecast</v>
      </c>
      <c r="AX242" s="28" t="str">
        <f t="shared" si="89"/>
        <v/>
      </c>
      <c r="AY242" s="28" t="str">
        <f t="shared" si="90"/>
        <v/>
      </c>
      <c r="AZ242" s="23" t="str">
        <f t="shared" si="91"/>
        <v/>
      </c>
      <c r="BA242" s="125">
        <f t="shared" si="92"/>
        <v>0</v>
      </c>
      <c r="BC242" s="114">
        <f t="shared" si="93"/>
        <v>0</v>
      </c>
      <c r="BD242" s="115">
        <f t="shared" si="77"/>
        <v>0</v>
      </c>
      <c r="BE242" s="54">
        <f t="shared" si="78"/>
        <v>0</v>
      </c>
    </row>
    <row r="243" spans="25:58" x14ac:dyDescent="0.25">
      <c r="Y243" s="22"/>
      <c r="Z243" s="28" t="s">
        <v>503</v>
      </c>
      <c r="AA243" s="28"/>
      <c r="AB243" s="50" t="e">
        <f>VLOOKUP(Y243,WorldBank!$AM$6:$AQ$221,4,FALSE)</f>
        <v>#N/A</v>
      </c>
      <c r="AC243" s="51" t="e">
        <f>VLOOKUP(Y243,WorldBank!$AM$6:$AQ$221,5,FALSE)</f>
        <v>#N/A</v>
      </c>
      <c r="AD243" s="28">
        <f t="shared" si="74"/>
        <v>70</v>
      </c>
      <c r="AE243" s="28">
        <f t="shared" si="75"/>
        <v>70</v>
      </c>
      <c r="AF243" s="97" t="e">
        <f t="shared" si="80"/>
        <v>#N/A</v>
      </c>
      <c r="AG243" s="98" t="e">
        <f t="shared" si="80"/>
        <v>#N/A</v>
      </c>
      <c r="AH243" s="90" t="e">
        <f t="shared" si="81"/>
        <v>#N/A</v>
      </c>
      <c r="AI243" s="100" t="e">
        <f t="shared" si="82"/>
        <v>#N/A</v>
      </c>
      <c r="AJ243" s="37" t="e">
        <f>VLOOKUP(Y243,WorldBank!$AM$6:$AR$221,6,FALSE)</f>
        <v>#N/A</v>
      </c>
      <c r="AK243" s="102" t="str">
        <f t="shared" si="83"/>
        <v/>
      </c>
      <c r="AM243" s="22" t="e">
        <f>VLOOKUP(Y243,CDIACvsWB!$E$4:$F$140,2,FALSE)</f>
        <v>#N/A</v>
      </c>
      <c r="AN243" s="28">
        <f t="shared" si="76"/>
        <v>0</v>
      </c>
      <c r="AO243" s="51">
        <f t="shared" si="84"/>
        <v>0</v>
      </c>
      <c r="AP243" s="45">
        <f t="shared" si="85"/>
        <v>0</v>
      </c>
      <c r="AR243" s="130" t="e">
        <f>VLOOKUP(Y243,WorldBank!$AM$7:$AZ$221,14,FALSE)/( 1000* 3.667 )</f>
        <v>#N/A</v>
      </c>
      <c r="AT243" s="130">
        <f t="shared" si="86"/>
        <v>70</v>
      </c>
      <c r="AV243" s="115">
        <f t="shared" si="87"/>
        <v>0</v>
      </c>
      <c r="AW243" s="22" t="str">
        <f t="shared" si="88"/>
        <v>National Total (w. Bunkers)  - DeCarb Forecast</v>
      </c>
      <c r="AX243" s="28" t="str">
        <f t="shared" si="89"/>
        <v/>
      </c>
      <c r="AY243" s="28" t="str">
        <f t="shared" si="90"/>
        <v/>
      </c>
      <c r="AZ243" s="23" t="str">
        <f t="shared" si="91"/>
        <v/>
      </c>
      <c r="BA243" s="125">
        <f t="shared" si="92"/>
        <v>0</v>
      </c>
      <c r="BC243" s="114">
        <f t="shared" si="93"/>
        <v>0</v>
      </c>
      <c r="BD243" s="115">
        <f t="shared" si="77"/>
        <v>0</v>
      </c>
      <c r="BE243" s="54">
        <f t="shared" si="78"/>
        <v>0</v>
      </c>
    </row>
    <row r="244" spans="25:58" x14ac:dyDescent="0.25">
      <c r="Y244" s="22"/>
      <c r="Z244" s="28" t="s">
        <v>504</v>
      </c>
      <c r="AA244" s="28"/>
      <c r="AB244" s="50" t="e">
        <f>VLOOKUP(Y244,WorldBank!$AM$6:$AQ$221,4,FALSE)</f>
        <v>#N/A</v>
      </c>
      <c r="AC244" s="51" t="e">
        <f>VLOOKUP(Y244,WorldBank!$AM$6:$AQ$221,5,FALSE)</f>
        <v>#N/A</v>
      </c>
      <c r="AD244" s="28">
        <f t="shared" si="74"/>
        <v>6512</v>
      </c>
      <c r="AE244" s="28">
        <f t="shared" si="75"/>
        <v>6145</v>
      </c>
      <c r="AF244" s="97" t="e">
        <f t="shared" si="80"/>
        <v>#N/A</v>
      </c>
      <c r="AG244" s="98" t="e">
        <f t="shared" si="80"/>
        <v>#N/A</v>
      </c>
      <c r="AH244" s="90" t="e">
        <f t="shared" si="81"/>
        <v>#N/A</v>
      </c>
      <c r="AI244" s="100" t="e">
        <f t="shared" si="82"/>
        <v>#N/A</v>
      </c>
      <c r="AJ244" s="37" t="e">
        <f>VLOOKUP(Y244,WorldBank!$AM$6:$AR$221,6,FALSE)</f>
        <v>#N/A</v>
      </c>
      <c r="AK244" s="102" t="str">
        <f t="shared" si="83"/>
        <v/>
      </c>
      <c r="AM244" s="22" t="e">
        <f>VLOOKUP(Y244,CDIACvsWB!$E$4:$F$140,2,FALSE)</f>
        <v>#N/A</v>
      </c>
      <c r="AN244" s="28">
        <f t="shared" si="76"/>
        <v>0</v>
      </c>
      <c r="AO244" s="51">
        <f t="shared" si="84"/>
        <v>0</v>
      </c>
      <c r="AP244" s="45">
        <f t="shared" si="85"/>
        <v>0</v>
      </c>
      <c r="AR244" s="130" t="e">
        <f>VLOOKUP(Y244,WorldBank!$AM$7:$AZ$221,14,FALSE)/( 1000* 3.667 )</f>
        <v>#N/A</v>
      </c>
      <c r="AT244" s="130">
        <f t="shared" si="86"/>
        <v>6145</v>
      </c>
      <c r="AV244" s="115">
        <f t="shared" si="87"/>
        <v>0</v>
      </c>
      <c r="AW244" s="22" t="str">
        <f t="shared" si="88"/>
        <v>National Total (w. Bunkers)  - DeCarb Forecast</v>
      </c>
      <c r="AX244" s="28" t="str">
        <f t="shared" si="89"/>
        <v/>
      </c>
      <c r="AY244" s="28" t="str">
        <f t="shared" si="90"/>
        <v/>
      </c>
      <c r="AZ244" s="23" t="str">
        <f t="shared" si="91"/>
        <v/>
      </c>
      <c r="BA244" s="125">
        <f t="shared" si="92"/>
        <v>0</v>
      </c>
      <c r="BC244" s="114">
        <f t="shared" si="93"/>
        <v>0</v>
      </c>
      <c r="BD244" s="115">
        <f t="shared" si="77"/>
        <v>0</v>
      </c>
      <c r="BE244" s="54">
        <f t="shared" si="78"/>
        <v>0</v>
      </c>
    </row>
    <row r="245" spans="25:58" x14ac:dyDescent="0.25">
      <c r="Y245" s="22" t="s">
        <v>214</v>
      </c>
      <c r="Z245" s="28" t="s">
        <v>505</v>
      </c>
      <c r="AA245" s="28"/>
      <c r="AB245" s="50">
        <f>VLOOKUP(Y245,WorldBank!$AM$6:$AQ$221,4,FALSE)</f>
        <v>33075754949</v>
      </c>
      <c r="AC245" s="51">
        <f>VLOOKUP(Y245,WorldBank!$AM$6:$AQ$221,5,FALSE)</f>
        <v>36029501110</v>
      </c>
      <c r="AD245" s="28">
        <f t="shared" si="74"/>
        <v>613</v>
      </c>
      <c r="AE245" s="28">
        <f t="shared" si="75"/>
        <v>687</v>
      </c>
      <c r="AF245" s="97">
        <f t="shared" si="80"/>
        <v>1.8533212649119993E-8</v>
      </c>
      <c r="AG245" s="98">
        <f t="shared" si="80"/>
        <v>1.9067707818172452E-8</v>
      </c>
      <c r="AH245" s="90">
        <f t="shared" si="81"/>
        <v>1.0288398551925015</v>
      </c>
      <c r="AI245" s="100">
        <f t="shared" si="82"/>
        <v>1.9617617750501474E-8</v>
      </c>
      <c r="AJ245" s="37">
        <f>VLOOKUP(Y245,WorldBank!$AM$6:$AR$221,6,FALSE)</f>
        <v>39238064888</v>
      </c>
      <c r="AK245" s="102">
        <f t="shared" si="83"/>
        <v>769.75735824215747</v>
      </c>
      <c r="AM245" s="22" t="e">
        <f>VLOOKUP(Y245,CDIACvsWB!$E$4:$F$140,2,FALSE)</f>
        <v>#N/A</v>
      </c>
      <c r="AN245" s="28">
        <f t="shared" si="76"/>
        <v>0</v>
      </c>
      <c r="AO245" s="51">
        <f t="shared" si="84"/>
        <v>0</v>
      </c>
      <c r="AP245" s="45">
        <f t="shared" si="85"/>
        <v>0</v>
      </c>
      <c r="AR245" s="130">
        <f>VLOOKUP(Y245,WorldBank!$AM$7:$AZ$221,14,FALSE)/( 1000* 3.667 )</f>
        <v>742.72203017116124</v>
      </c>
      <c r="AT245" s="130">
        <f t="shared" si="86"/>
        <v>687</v>
      </c>
      <c r="AV245" s="115" t="str">
        <f t="shared" si="87"/>
        <v>Zambia</v>
      </c>
      <c r="AW245" s="22" t="str">
        <f t="shared" si="88"/>
        <v>National Total (w. Bunkers)  - DeCarb Forecast</v>
      </c>
      <c r="AX245" s="28">
        <f t="shared" si="89"/>
        <v>769.75735824215747</v>
      </c>
      <c r="AY245" s="28" t="str">
        <f t="shared" si="90"/>
        <v/>
      </c>
      <c r="AZ245" s="23" t="str">
        <f t="shared" si="91"/>
        <v/>
      </c>
      <c r="BA245" s="125">
        <f t="shared" si="92"/>
        <v>769.75735824215747</v>
      </c>
      <c r="BC245" s="114">
        <f t="shared" si="93"/>
        <v>8.5078492833208204E-5</v>
      </c>
      <c r="BD245" s="115" t="str">
        <f t="shared" si="77"/>
        <v>Zambia</v>
      </c>
      <c r="BE245" s="54">
        <f t="shared" si="78"/>
        <v>804.83716352454167</v>
      </c>
    </row>
    <row r="246" spans="25:58" ht="15.75" thickBot="1" x14ac:dyDescent="0.3">
      <c r="Y246" s="24" t="s">
        <v>215</v>
      </c>
      <c r="Z246" s="30" t="s">
        <v>506</v>
      </c>
      <c r="AA246" s="30"/>
      <c r="AB246" s="103">
        <f>VLOOKUP(Y246,WorldBank!$AM$6:$AQ$221,4,FALSE)</f>
        <v>16884482580</v>
      </c>
      <c r="AC246" s="104">
        <f>VLOOKUP(Y246,WorldBank!$AM$6:$AQ$221,5,FALSE)</f>
        <v>19040079968</v>
      </c>
      <c r="AD246" s="30">
        <f t="shared" si="74"/>
        <v>2387</v>
      </c>
      <c r="AE246" s="30">
        <f t="shared" si="75"/>
        <v>2577</v>
      </c>
      <c r="AF246" s="105">
        <f t="shared" si="80"/>
        <v>1.4137241035905053E-7</v>
      </c>
      <c r="AG246" s="106">
        <f t="shared" si="80"/>
        <v>1.3534607020196735E-7</v>
      </c>
      <c r="AH246" s="91">
        <f t="shared" si="81"/>
        <v>0.95737258676019044</v>
      </c>
      <c r="AI246" s="107">
        <f t="shared" si="82"/>
        <v>1.2957661733708381E-7</v>
      </c>
      <c r="AJ246" s="92">
        <f>VLOOKUP(Y246,WorldBank!$AM$6:$AR$221,6,FALSE)</f>
        <v>21721307988</v>
      </c>
      <c r="AK246" s="108">
        <f t="shared" si="83"/>
        <v>2814.5736132220177</v>
      </c>
      <c r="AM246" s="24" t="e">
        <f>VLOOKUP(Y246,CDIACvsWB!$E$4:$F$140,2,FALSE)</f>
        <v>#N/A</v>
      </c>
      <c r="AN246" s="30">
        <f t="shared" si="76"/>
        <v>0</v>
      </c>
      <c r="AO246" s="104">
        <f t="shared" si="84"/>
        <v>0</v>
      </c>
      <c r="AP246" s="46">
        <f t="shared" si="85"/>
        <v>0</v>
      </c>
      <c r="AR246" s="131">
        <f>VLOOKUP(Y246,WorldBank!$AM$7:$AZ$221,14,FALSE)/( 1000* 3.667 )</f>
        <v>2562.2508701432216</v>
      </c>
      <c r="AT246" s="131">
        <f t="shared" si="86"/>
        <v>2577</v>
      </c>
      <c r="AV246" s="115" t="str">
        <f t="shared" si="87"/>
        <v>Zimbabwe</v>
      </c>
      <c r="AW246" s="24" t="str">
        <f t="shared" si="88"/>
        <v>National Total (w. Bunkers)  - DeCarb Forecast</v>
      </c>
      <c r="AX246" s="30">
        <f t="shared" si="89"/>
        <v>2814.5736132220177</v>
      </c>
      <c r="AY246" s="30" t="str">
        <f t="shared" si="90"/>
        <v/>
      </c>
      <c r="AZ246" s="25" t="str">
        <f t="shared" si="91"/>
        <v/>
      </c>
      <c r="BA246" s="126">
        <f t="shared" si="92"/>
        <v>2814.5736132220177</v>
      </c>
      <c r="BC246" s="116">
        <f t="shared" si="93"/>
        <v>3.1108462740503596E-4</v>
      </c>
      <c r="BD246" s="117" t="str">
        <f t="shared" si="77"/>
        <v>Zimbabwe</v>
      </c>
      <c r="BE246" s="55">
        <f t="shared" si="78"/>
        <v>2942.8409084255845</v>
      </c>
    </row>
    <row r="248" spans="25:58" x14ac:dyDescent="0.25">
      <c r="AO248" s="48" t="s">
        <v>535</v>
      </c>
      <c r="AP248" s="49" t="e">
        <f>SUM(AP6:AP246)</f>
        <v>#N/A</v>
      </c>
      <c r="AQ248" s="28"/>
      <c r="AR248" s="78"/>
      <c r="AS248" s="28"/>
      <c r="AT248" s="28"/>
      <c r="AU248" s="28"/>
      <c r="AV248" s="28"/>
      <c r="AX248" s="48">
        <f>SUM(AX6:AX246)</f>
        <v>8706627.3521276638</v>
      </c>
      <c r="AY248" s="155" t="s">
        <v>535</v>
      </c>
      <c r="AZ248" s="155"/>
      <c r="BA248" s="139">
        <f>SUM(BA6:BA246)</f>
        <v>9047613.9457621239</v>
      </c>
      <c r="BB248" s="77"/>
      <c r="BC248" s="48" t="s">
        <v>535</v>
      </c>
      <c r="BD248" s="136"/>
      <c r="BE248" s="139">
        <f>SUM(BE6:BE246)</f>
        <v>9459936.7798202671</v>
      </c>
    </row>
    <row r="249" spans="25:58" x14ac:dyDescent="0.25">
      <c r="AO249" s="50"/>
      <c r="AP249" s="51"/>
      <c r="AQ249" s="28"/>
      <c r="AR249" s="78"/>
      <c r="AS249" s="28"/>
      <c r="AT249" s="28"/>
      <c r="AU249" s="28"/>
      <c r="AV249" s="28"/>
      <c r="AX249" s="142">
        <f>BA249</f>
        <v>8911474</v>
      </c>
      <c r="AY249" s="144" t="s">
        <v>563</v>
      </c>
      <c r="AZ249" s="144"/>
      <c r="BA249" s="140">
        <f>D89</f>
        <v>8911474</v>
      </c>
      <c r="BB249" s="28"/>
      <c r="BC249" s="50" t="s">
        <v>565</v>
      </c>
      <c r="BD249" s="28"/>
      <c r="BE249" s="140">
        <f>D90</f>
        <v>9459936.7798202708</v>
      </c>
    </row>
    <row r="250" spans="25:58" x14ac:dyDescent="0.25">
      <c r="AO250" s="52" t="s">
        <v>536</v>
      </c>
      <c r="AP250" s="53">
        <f>D90</f>
        <v>9459936.7798202708</v>
      </c>
      <c r="AQ250" s="28"/>
      <c r="AR250" s="78"/>
      <c r="AS250" s="28"/>
      <c r="AT250" s="28"/>
      <c r="AU250" s="28"/>
      <c r="AV250" s="28"/>
      <c r="AX250" s="143">
        <f>AX248/AX249</f>
        <v>0.97701315765805563</v>
      </c>
      <c r="AY250" s="148" t="s">
        <v>564</v>
      </c>
      <c r="AZ250" s="148"/>
      <c r="BA250" s="141">
        <f>BA248/BA249</f>
        <v>1.0152769278979128</v>
      </c>
      <c r="BB250" s="28"/>
      <c r="BC250" s="52" t="s">
        <v>564</v>
      </c>
      <c r="BD250" s="132"/>
      <c r="BE250" s="141">
        <f>BE248/BE249</f>
        <v>0.99999999999999956</v>
      </c>
      <c r="BF250" s="28"/>
    </row>
    <row r="251" spans="25:58" x14ac:dyDescent="0.25">
      <c r="AP251" s="113" t="e">
        <f>AP248/AP250</f>
        <v>#N/A</v>
      </c>
      <c r="AX251" s="28"/>
      <c r="AY251" s="137"/>
      <c r="AZ251" s="135"/>
      <c r="BA251" s="138"/>
      <c r="BC251" s="135"/>
      <c r="BD251" s="135"/>
      <c r="BE251" s="135"/>
      <c r="BF251" s="28"/>
    </row>
    <row r="252" spans="25:58" x14ac:dyDescent="0.25">
      <c r="AY252" s="52" t="s">
        <v>536</v>
      </c>
      <c r="AZ252" s="132"/>
      <c r="BA252" s="53">
        <f>D90</f>
        <v>9459936.7798202708</v>
      </c>
      <c r="BC252" s="28"/>
      <c r="BD252" s="28"/>
      <c r="BE252" s="28"/>
      <c r="BF252" s="28"/>
    </row>
    <row r="253" spans="25:58" x14ac:dyDescent="0.25">
      <c r="BC253" s="28"/>
      <c r="BD253" s="28"/>
      <c r="BE253" s="28"/>
      <c r="BF253" s="28"/>
    </row>
    <row r="254" spans="25:58" x14ac:dyDescent="0.25">
      <c r="BB254">
        <f>IFERROR( AZ254/$BA$248, "")</f>
        <v>0</v>
      </c>
    </row>
  </sheetData>
  <sortState ref="Y6:Y225">
    <sortCondition ref="Y5"/>
  </sortState>
  <mergeCells count="10">
    <mergeCell ref="BC3:BE3"/>
    <mergeCell ref="U4:W4"/>
    <mergeCell ref="R4:T4"/>
    <mergeCell ref="AY250:AZ250"/>
    <mergeCell ref="B2:W2"/>
    <mergeCell ref="Y3:AK3"/>
    <mergeCell ref="AW3:AZ3"/>
    <mergeCell ref="AY248:AZ248"/>
    <mergeCell ref="AY249:AZ249"/>
    <mergeCell ref="AM3:A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/>
  <dimension ref="C1:AI225"/>
  <sheetViews>
    <sheetView tabSelected="1" topLeftCell="K1" workbookViewId="0">
      <selection activeCell="AA13" sqref="AA13"/>
    </sheetView>
  </sheetViews>
  <sheetFormatPr defaultRowHeight="15" x14ac:dyDescent="0.25"/>
  <cols>
    <col min="3" max="3" width="18.28515625" bestFit="1" customWidth="1"/>
    <col min="4" max="4" width="18.28515625" customWidth="1"/>
    <col min="5" max="5" width="22.7109375" bestFit="1" customWidth="1"/>
    <col min="6" max="6" width="18.140625" customWidth="1"/>
    <col min="7" max="7" width="12" bestFit="1" customWidth="1"/>
    <col min="8" max="8" width="11" bestFit="1" customWidth="1"/>
    <col min="9" max="10" width="12" bestFit="1" customWidth="1"/>
    <col min="11" max="12" width="12" customWidth="1"/>
    <col min="13" max="13" width="12.5703125" customWidth="1"/>
    <col min="14" max="15" width="12" bestFit="1" customWidth="1"/>
    <col min="16" max="16" width="11" bestFit="1" customWidth="1"/>
    <col min="18" max="18" width="0" hidden="1" customWidth="1"/>
    <col min="19" max="19" width="18.5703125" hidden="1" customWidth="1"/>
    <col min="20" max="20" width="14.28515625" hidden="1" customWidth="1"/>
    <col min="21" max="21" width="17.85546875" hidden="1" customWidth="1"/>
    <col min="22" max="22" width="13.42578125" hidden="1" customWidth="1"/>
    <col min="23" max="23" width="4.85546875" hidden="1" customWidth="1"/>
    <col min="24" max="26" width="0" hidden="1" customWidth="1"/>
    <col min="29" max="29" width="13.7109375" customWidth="1"/>
    <col min="30" max="30" width="15" customWidth="1"/>
    <col min="31" max="31" width="17.28515625" customWidth="1"/>
    <col min="32" max="32" width="20.7109375" customWidth="1"/>
  </cols>
  <sheetData>
    <row r="1" spans="3:35" ht="15.75" thickBot="1" x14ac:dyDescent="0.3"/>
    <row r="2" spans="3:35" ht="15.75" thickBot="1" x14ac:dyDescent="0.3">
      <c r="C2" s="159" t="s">
        <v>551</v>
      </c>
      <c r="D2" s="160"/>
      <c r="E2" s="160"/>
      <c r="F2" s="160"/>
      <c r="G2" s="160"/>
      <c r="H2" s="161"/>
      <c r="J2" s="159" t="s">
        <v>552</v>
      </c>
      <c r="K2" s="160"/>
      <c r="L2" s="160"/>
      <c r="M2" s="160"/>
      <c r="N2" s="160"/>
      <c r="O2" s="160"/>
      <c r="P2" s="161"/>
      <c r="AB2" s="165"/>
      <c r="AC2" s="169" t="s">
        <v>553</v>
      </c>
      <c r="AD2" s="169"/>
      <c r="AE2" s="169"/>
      <c r="AF2" s="169"/>
      <c r="AG2" s="169"/>
      <c r="AH2" s="169"/>
      <c r="AI2" s="170"/>
    </row>
    <row r="3" spans="3:35" ht="16.5" thickTop="1" thickBot="1" x14ac:dyDescent="0.3">
      <c r="C3" s="22"/>
      <c r="D3" s="28"/>
      <c r="E3" s="28"/>
      <c r="F3" s="28"/>
      <c r="G3" s="28"/>
      <c r="H3" s="23"/>
      <c r="J3" s="22"/>
      <c r="K3" s="28"/>
      <c r="L3" s="28"/>
      <c r="M3" s="28"/>
      <c r="N3" s="28"/>
      <c r="O3" s="28"/>
      <c r="P3" s="23"/>
      <c r="AB3" s="166"/>
      <c r="AC3" s="171"/>
      <c r="AD3" s="171"/>
      <c r="AE3" s="171"/>
      <c r="AF3" s="171"/>
      <c r="AG3" s="171"/>
      <c r="AH3" s="171"/>
      <c r="AI3" s="172"/>
    </row>
    <row r="4" spans="3:35" ht="15.75" thickBot="1" x14ac:dyDescent="0.3">
      <c r="C4" s="118" t="s">
        <v>224</v>
      </c>
      <c r="D4" s="119" t="s">
        <v>511</v>
      </c>
      <c r="E4" s="119" t="s">
        <v>225</v>
      </c>
      <c r="F4" s="120" t="s">
        <v>527</v>
      </c>
      <c r="G4" s="28" t="s">
        <v>223</v>
      </c>
      <c r="H4" s="23" t="s">
        <v>238</v>
      </c>
      <c r="J4" s="22" t="s">
        <v>239</v>
      </c>
      <c r="K4" s="28" t="s">
        <v>245</v>
      </c>
      <c r="L4" s="28" t="str">
        <f t="shared" ref="L4:L67" si="0">C4</f>
        <v>Group</v>
      </c>
      <c r="M4" s="28" t="s">
        <v>526</v>
      </c>
      <c r="N4" s="28" t="str">
        <f>F4</f>
        <v>2011 CO2</v>
      </c>
      <c r="O4" s="28" t="str">
        <f>G4</f>
        <v>2011 GDP</v>
      </c>
      <c r="P4" s="23" t="str">
        <f>H4</f>
        <v>2011 Pop</v>
      </c>
      <c r="R4" s="7" t="s">
        <v>239</v>
      </c>
      <c r="S4" s="10" t="s">
        <v>224</v>
      </c>
      <c r="T4" s="11" t="s">
        <v>222</v>
      </c>
      <c r="U4" s="11" t="s">
        <v>223</v>
      </c>
      <c r="V4" s="12" t="s">
        <v>238</v>
      </c>
      <c r="W4" s="6"/>
      <c r="X4" s="6" t="s">
        <v>241</v>
      </c>
      <c r="Y4" s="6" t="s">
        <v>242</v>
      </c>
      <c r="AB4" s="167"/>
      <c r="AC4" s="26" t="s">
        <v>224</v>
      </c>
      <c r="AD4" s="65" t="s">
        <v>527</v>
      </c>
      <c r="AE4" s="66" t="s">
        <v>223</v>
      </c>
      <c r="AF4" s="66" t="s">
        <v>238</v>
      </c>
      <c r="AG4" s="67" t="s">
        <v>241</v>
      </c>
      <c r="AH4" s="68" t="s">
        <v>242</v>
      </c>
      <c r="AI4" s="172"/>
    </row>
    <row r="5" spans="3:35" ht="15.75" thickTop="1" x14ac:dyDescent="0.25">
      <c r="C5" s="22" t="s">
        <v>27</v>
      </c>
      <c r="D5" s="28" t="str">
        <f>VLOOKUP(Mapping!E5,CDIAC!$Y$5:$Z$246,2,FALSE)</f>
        <v>BRAZIL</v>
      </c>
      <c r="E5" s="28" t="s">
        <v>27</v>
      </c>
      <c r="F5" s="28">
        <f>VLOOKUP(E5,CDIAC!$BD$5:$BE$246,2,FALSE)</f>
        <v>129214.00115837682</v>
      </c>
      <c r="G5" s="28">
        <f>VLOOKUP(E5,WorldBank!$AG$6:$AJ$222,3,FALSE)</f>
        <v>2816369351334</v>
      </c>
      <c r="H5" s="23">
        <f>VLOOKUP(E5,WorldBank!$AG$6:$AJ$222,4,FALSE)</f>
        <v>196935134</v>
      </c>
      <c r="J5" s="22">
        <f t="shared" ref="J5:J68" si="1">IF(C5=C4,0,1)</f>
        <v>1</v>
      </c>
      <c r="K5" s="28">
        <f t="shared" ref="K5:K68" si="2">IF(C6=C5,0,1)</f>
        <v>1</v>
      </c>
      <c r="L5" s="28" t="str">
        <f t="shared" si="0"/>
        <v>Brazil</v>
      </c>
      <c r="M5" s="28" t="str">
        <f>IF(K5=1,L5,"")</f>
        <v>Brazil</v>
      </c>
      <c r="N5" s="28">
        <f t="shared" ref="N5:N68" si="3">IF($J5=1,$F5,SUM($N4,$F5))</f>
        <v>129214.00115837682</v>
      </c>
      <c r="O5" s="28">
        <f t="shared" ref="O5:O68" si="4">IF($J5=1,$G5,SUM($O4,$G5))</f>
        <v>2816369351334</v>
      </c>
      <c r="P5" s="23">
        <f t="shared" ref="P5:P68" si="5">IF($J5=1,$H5,SUM($P4,$H5))</f>
        <v>196935134</v>
      </c>
      <c r="R5" s="7">
        <v>1</v>
      </c>
      <c r="S5" s="8" t="s">
        <v>35</v>
      </c>
      <c r="T5" s="13">
        <v>499877527.79999995</v>
      </c>
      <c r="U5" s="13">
        <v>1778646918980</v>
      </c>
      <c r="V5" s="14">
        <v>34342780</v>
      </c>
      <c r="W5" s="6"/>
      <c r="X5" s="17">
        <f>U5/V5</f>
        <v>51791</v>
      </c>
      <c r="Y5" s="17">
        <f>1000000*T5/U5</f>
        <v>281.04370938705728</v>
      </c>
      <c r="AB5" s="166"/>
      <c r="AC5" s="22" t="s">
        <v>27</v>
      </c>
      <c r="AD5" s="69">
        <f t="shared" ref="AD5:AD19" si="6">VLOOKUP($AC5,$M$4:$P$224,COLUMN(B5),FALSE) *3.667</f>
        <v>473827.7422477678</v>
      </c>
      <c r="AE5" s="69">
        <f t="shared" ref="AE5:AE19" si="7">VLOOKUP($AC5,$M$4:$P$224,COLUMN(C5),FALSE)</f>
        <v>2816369351334</v>
      </c>
      <c r="AF5" s="69">
        <f t="shared" ref="AF5:AF19" si="8">VLOOKUP($AC5,$M$4:$P$224,COLUMN(D5),FALSE)</f>
        <v>196935134</v>
      </c>
      <c r="AG5" s="13">
        <f>AE5/AF5</f>
        <v>14301</v>
      </c>
      <c r="AH5" s="14">
        <f>10000000000*AD5/AE5</f>
        <v>1682.4062583387183</v>
      </c>
      <c r="AI5" s="172"/>
    </row>
    <row r="6" spans="3:35" x14ac:dyDescent="0.25">
      <c r="C6" s="22" t="s">
        <v>35</v>
      </c>
      <c r="D6" s="28" t="str">
        <f>VLOOKUP(Mapping!E6,CDIAC!$Y$5:$Z$246,2,FALSE)</f>
        <v>CANADA</v>
      </c>
      <c r="E6" s="28" t="s">
        <v>35</v>
      </c>
      <c r="F6" s="28">
        <f>VLOOKUP(E6,CDIAC!$BD$5:$BE$246,2,FALSE)</f>
        <v>146564.44857599228</v>
      </c>
      <c r="G6" s="28">
        <f>VLOOKUP(E6,WorldBank!$AG$6:$AJ$222,3,FALSE)</f>
        <v>1419490125740</v>
      </c>
      <c r="H6" s="23">
        <f>VLOOKUP(E6,WorldBank!$AG$6:$AJ$222,4,FALSE)</f>
        <v>34342780</v>
      </c>
      <c r="J6" s="22">
        <f t="shared" si="1"/>
        <v>1</v>
      </c>
      <c r="K6" s="28">
        <f t="shared" si="2"/>
        <v>1</v>
      </c>
      <c r="L6" s="28" t="str">
        <f t="shared" si="0"/>
        <v>Canada</v>
      </c>
      <c r="M6" s="28" t="str">
        <f t="shared" ref="M6:M69" si="9">IF(K6=1,L6,"")</f>
        <v>Canada</v>
      </c>
      <c r="N6" s="28">
        <f t="shared" si="3"/>
        <v>146564.44857599228</v>
      </c>
      <c r="O6" s="28">
        <f t="shared" si="4"/>
        <v>1419490125740</v>
      </c>
      <c r="P6" s="23">
        <f t="shared" si="5"/>
        <v>34342780</v>
      </c>
      <c r="R6" s="7">
        <v>1</v>
      </c>
      <c r="S6" s="8" t="s">
        <v>226</v>
      </c>
      <c r="T6" s="13">
        <v>5444142792</v>
      </c>
      <c r="U6" s="13">
        <v>15533948728220</v>
      </c>
      <c r="V6" s="14">
        <v>311582564</v>
      </c>
      <c r="W6" s="6"/>
      <c r="X6" s="17">
        <f t="shared" ref="X6:X21" si="10">U6/V6</f>
        <v>49855</v>
      </c>
      <c r="Y6" s="17">
        <f t="shared" ref="Y6:Y21" si="11">1000000*T6/U6</f>
        <v>350.4674109107757</v>
      </c>
      <c r="AB6" s="166"/>
      <c r="AC6" s="22" t="s">
        <v>35</v>
      </c>
      <c r="AD6" s="69">
        <f t="shared" si="6"/>
        <v>537451.8329281637</v>
      </c>
      <c r="AE6" s="69">
        <f t="shared" si="7"/>
        <v>1419490125740</v>
      </c>
      <c r="AF6" s="69">
        <f t="shared" si="8"/>
        <v>34342780</v>
      </c>
      <c r="AG6" s="13">
        <f>AE6/AF6</f>
        <v>41333</v>
      </c>
      <c r="AH6" s="14">
        <f t="shared" ref="AH6:AH19" si="12">10000000000*AD6/AE6</f>
        <v>3786.2315713396215</v>
      </c>
      <c r="AI6" s="172"/>
    </row>
    <row r="7" spans="3:35" x14ac:dyDescent="0.25">
      <c r="C7" s="22" t="s">
        <v>41</v>
      </c>
      <c r="D7" s="28" t="str">
        <f>VLOOKUP(Mapping!E7,CDIAC!$Y$5:$Z$246,2,FALSE)</f>
        <v>CHINA (MAINLAND)</v>
      </c>
      <c r="E7" s="28" t="s">
        <v>41</v>
      </c>
      <c r="F7" s="28">
        <f>VLOOKUP(E7,CDIAC!$BD$5:$BE$246,2,FALSE)</f>
        <v>2605284.0402512257</v>
      </c>
      <c r="G7" s="28">
        <f>VLOOKUP(E7,WorldBank!$AG$6:$AJ$222,3,FALSE)</f>
        <v>13496409330000</v>
      </c>
      <c r="H7" s="23">
        <f>VLOOKUP(E7,WorldBank!$AG$6:$AJ$222,4,FALSE)</f>
        <v>1344130000</v>
      </c>
      <c r="J7" s="22">
        <f t="shared" si="1"/>
        <v>1</v>
      </c>
      <c r="K7" s="28">
        <f t="shared" si="2"/>
        <v>1</v>
      </c>
      <c r="L7" s="28" t="str">
        <f t="shared" si="0"/>
        <v>China</v>
      </c>
      <c r="M7" s="28" t="str">
        <f t="shared" si="9"/>
        <v>China</v>
      </c>
      <c r="N7" s="28">
        <f t="shared" si="3"/>
        <v>2605284.0402512257</v>
      </c>
      <c r="O7" s="28">
        <f t="shared" si="4"/>
        <v>13496409330000</v>
      </c>
      <c r="P7" s="23">
        <f t="shared" si="5"/>
        <v>1344130000</v>
      </c>
      <c r="R7" s="7">
        <v>1</v>
      </c>
      <c r="S7" s="8" t="s">
        <v>227</v>
      </c>
      <c r="T7" s="13">
        <v>67118168</v>
      </c>
      <c r="U7" s="13">
        <v>415980163695</v>
      </c>
      <c r="V7" s="14">
        <v>8406187</v>
      </c>
      <c r="W7" s="6"/>
      <c r="X7" s="17">
        <f>U7/V7</f>
        <v>49485</v>
      </c>
      <c r="Y7" s="17">
        <f t="shared" si="11"/>
        <v>161.34944369417477</v>
      </c>
      <c r="AB7" s="166"/>
      <c r="AC7" s="70" t="s">
        <v>41</v>
      </c>
      <c r="AD7" s="69">
        <f t="shared" si="6"/>
        <v>9553576.5756012443</v>
      </c>
      <c r="AE7" s="69">
        <f t="shared" si="7"/>
        <v>13496409330000</v>
      </c>
      <c r="AF7" s="69">
        <f t="shared" si="8"/>
        <v>1344130000</v>
      </c>
      <c r="AG7" s="13">
        <f>AE7/AF7</f>
        <v>10041</v>
      </c>
      <c r="AH7" s="14">
        <f t="shared" si="12"/>
        <v>7078.6061255310524</v>
      </c>
      <c r="AI7" s="172"/>
    </row>
    <row r="8" spans="3:35" x14ac:dyDescent="0.25">
      <c r="C8" s="22" t="s">
        <v>227</v>
      </c>
      <c r="D8" s="28" t="str">
        <f>VLOOKUP(Mapping!E8,CDIAC!$Y$5:$Z$246,2,FALSE)</f>
        <v>AUSTRIA</v>
      </c>
      <c r="E8" s="28" t="s">
        <v>12</v>
      </c>
      <c r="F8" s="28">
        <f>VLOOKUP(E8,CDIAC!$BD$5:$BE$246,2,FALSE)</f>
        <v>18830.144396054759</v>
      </c>
      <c r="G8" s="28">
        <f>VLOOKUP(E8,WorldBank!$AG$6:$AJ$222,3,FALSE)</f>
        <v>360524548056</v>
      </c>
      <c r="H8" s="23">
        <f>VLOOKUP(E8,WorldBank!$AG$6:$AJ$222,4,FALSE)</f>
        <v>8406187</v>
      </c>
      <c r="J8" s="22">
        <f t="shared" si="1"/>
        <v>1</v>
      </c>
      <c r="K8" s="28">
        <f t="shared" si="2"/>
        <v>0</v>
      </c>
      <c r="L8" s="28" t="str">
        <f t="shared" si="0"/>
        <v>EU</v>
      </c>
      <c r="M8" s="28" t="str">
        <f t="shared" si="9"/>
        <v/>
      </c>
      <c r="N8" s="28">
        <f t="shared" si="3"/>
        <v>18830.144396054759</v>
      </c>
      <c r="O8" s="28">
        <f t="shared" si="4"/>
        <v>360524548056</v>
      </c>
      <c r="P8" s="23">
        <f t="shared" si="5"/>
        <v>8406187</v>
      </c>
      <c r="R8" s="7">
        <v>1</v>
      </c>
      <c r="S8" s="8" t="s">
        <v>228</v>
      </c>
      <c r="T8" s="13">
        <v>1737103380.5999999</v>
      </c>
      <c r="U8" s="13">
        <v>1904751873040</v>
      </c>
      <c r="V8" s="14">
        <v>142956460</v>
      </c>
      <c r="W8" s="6"/>
      <c r="X8" s="17">
        <f t="shared" si="10"/>
        <v>13324</v>
      </c>
      <c r="Y8" s="17">
        <f t="shared" si="11"/>
        <v>911.98407791959187</v>
      </c>
      <c r="AB8" s="166"/>
      <c r="AC8" s="22" t="s">
        <v>232</v>
      </c>
      <c r="AD8" s="69">
        <f t="shared" si="6"/>
        <v>1004262.3894827049</v>
      </c>
      <c r="AE8" s="69">
        <f t="shared" si="7"/>
        <v>1434179207149</v>
      </c>
      <c r="AF8" s="69">
        <f t="shared" si="8"/>
        <v>142547033</v>
      </c>
      <c r="AG8" s="13">
        <f t="shared" ref="AG8:AG19" si="13">AE8/AF8</f>
        <v>10061.094762659844</v>
      </c>
      <c r="AH8" s="14">
        <f t="shared" si="12"/>
        <v>7002.3493889517113</v>
      </c>
      <c r="AI8" s="172"/>
    </row>
    <row r="9" spans="3:35" x14ac:dyDescent="0.25">
      <c r="C9" s="22" t="s">
        <v>227</v>
      </c>
      <c r="D9" s="28" t="str">
        <f>VLOOKUP(Mapping!E9,CDIAC!$Y$5:$Z$246,2,FALSE)</f>
        <v>BELGIUM</v>
      </c>
      <c r="E9" s="28" t="s">
        <v>19</v>
      </c>
      <c r="F9" s="28">
        <f>VLOOKUP(E9,CDIAC!$BD$5:$BE$246,2,FALSE)</f>
        <v>37591.727945119543</v>
      </c>
      <c r="G9" s="28">
        <f>VLOOKUP(E9,WorldBank!$AG$6:$AJ$222,3,FALSE)</f>
        <v>440142120960</v>
      </c>
      <c r="H9" s="23">
        <f>VLOOKUP(E9,WorldBank!$AG$6:$AJ$222,4,FALSE)</f>
        <v>11047744</v>
      </c>
      <c r="J9" s="22">
        <f t="shared" si="1"/>
        <v>0</v>
      </c>
      <c r="K9" s="28">
        <f t="shared" si="2"/>
        <v>0</v>
      </c>
      <c r="L9" s="28" t="str">
        <f t="shared" si="0"/>
        <v>EU</v>
      </c>
      <c r="M9" s="28" t="str">
        <f t="shared" si="9"/>
        <v/>
      </c>
      <c r="N9" s="28">
        <f t="shared" si="3"/>
        <v>56421.872341174298</v>
      </c>
      <c r="O9" s="28">
        <f t="shared" si="4"/>
        <v>800666669016</v>
      </c>
      <c r="P9" s="23">
        <f t="shared" si="5"/>
        <v>19453931</v>
      </c>
      <c r="R9" s="7">
        <v>1</v>
      </c>
      <c r="S9" s="8" t="s">
        <v>97</v>
      </c>
      <c r="T9" s="13">
        <v>1172544222.8</v>
      </c>
      <c r="U9" s="13">
        <v>5905669466508</v>
      </c>
      <c r="V9" s="14">
        <v>127817277</v>
      </c>
      <c r="W9" s="6"/>
      <c r="X9" s="17">
        <f t="shared" si="10"/>
        <v>46204</v>
      </c>
      <c r="Y9" s="17">
        <f t="shared" si="11"/>
        <v>198.54552129097075</v>
      </c>
      <c r="AB9" s="166"/>
      <c r="AC9" s="70" t="s">
        <v>227</v>
      </c>
      <c r="AD9" s="69">
        <f t="shared" si="6"/>
        <v>4079774.1355472379</v>
      </c>
      <c r="AE9" s="69">
        <f t="shared" si="7"/>
        <v>16906105087184</v>
      </c>
      <c r="AF9" s="69">
        <f t="shared" si="8"/>
        <v>506031022</v>
      </c>
      <c r="AG9" s="13">
        <f t="shared" si="13"/>
        <v>33409.226612956547</v>
      </c>
      <c r="AH9" s="14">
        <f t="shared" si="12"/>
        <v>2413.1957742531658</v>
      </c>
      <c r="AI9" s="172"/>
    </row>
    <row r="10" spans="3:35" x14ac:dyDescent="0.25">
      <c r="C10" s="22" t="s">
        <v>227</v>
      </c>
      <c r="D10" s="28" t="str">
        <f>VLOOKUP(Mapping!E10,CDIAC!$Y$5:$Z$246,2,FALSE)</f>
        <v>BULGARIA</v>
      </c>
      <c r="E10" s="28" t="s">
        <v>29</v>
      </c>
      <c r="F10" s="28">
        <f>VLOOKUP(E10,CDIAC!$BD$5:$BE$246,2,FALSE)</f>
        <v>14506.878412386028</v>
      </c>
      <c r="G10" s="28">
        <f>VLOOKUP(E10,WorldBank!$AG$6:$AJ$222,3,FALSE)</f>
        <v>114060747216</v>
      </c>
      <c r="H10" s="23">
        <f>VLOOKUP(E10,WorldBank!$AG$6:$AJ$222,4,FALSE)</f>
        <v>7348328</v>
      </c>
      <c r="J10" s="22">
        <f t="shared" si="1"/>
        <v>0</v>
      </c>
      <c r="K10" s="28">
        <f t="shared" si="2"/>
        <v>0</v>
      </c>
      <c r="L10" s="28" t="str">
        <f t="shared" si="0"/>
        <v>EU</v>
      </c>
      <c r="M10" s="28" t="str">
        <f t="shared" si="9"/>
        <v/>
      </c>
      <c r="N10" s="28">
        <f t="shared" si="3"/>
        <v>70928.750753560322</v>
      </c>
      <c r="O10" s="28">
        <f t="shared" si="4"/>
        <v>914727416232</v>
      </c>
      <c r="P10" s="23">
        <f t="shared" si="5"/>
        <v>26802259</v>
      </c>
      <c r="R10" s="7">
        <v>1</v>
      </c>
      <c r="S10" s="8" t="s">
        <v>41</v>
      </c>
      <c r="T10" s="13">
        <v>8293771000</v>
      </c>
      <c r="U10" s="13">
        <v>7321476110000</v>
      </c>
      <c r="V10" s="14">
        <v>1344130000</v>
      </c>
      <c r="W10" s="6"/>
      <c r="X10" s="17">
        <f t="shared" si="10"/>
        <v>5447</v>
      </c>
      <c r="Y10" s="17">
        <f t="shared" si="11"/>
        <v>1132.800390985637</v>
      </c>
      <c r="AB10" s="166"/>
      <c r="AC10" s="22" t="s">
        <v>88</v>
      </c>
      <c r="AD10" s="69">
        <f t="shared" si="6"/>
        <v>2190636.7163361795</v>
      </c>
      <c r="AE10" s="69">
        <f t="shared" si="7"/>
        <v>5962906305677</v>
      </c>
      <c r="AF10" s="69">
        <f t="shared" si="8"/>
        <v>1221156319</v>
      </c>
      <c r="AG10" s="13">
        <f t="shared" si="13"/>
        <v>4883</v>
      </c>
      <c r="AH10" s="14">
        <f t="shared" si="12"/>
        <v>3673.7734990915055</v>
      </c>
      <c r="AI10" s="172"/>
    </row>
    <row r="11" spans="3:35" x14ac:dyDescent="0.25">
      <c r="C11" s="22" t="s">
        <v>227</v>
      </c>
      <c r="D11" s="28" t="str">
        <f>VLOOKUP(Mapping!E11,CDIAC!$Y$5:$Z$246,2,FALSE)</f>
        <v>CROATIA</v>
      </c>
      <c r="E11" s="28" t="s">
        <v>48</v>
      </c>
      <c r="F11" s="28">
        <f>VLOOKUP(E11,CDIAC!$BD$5:$BE$246,2,FALSE)</f>
        <v>6311.6960962442918</v>
      </c>
      <c r="G11" s="28">
        <f>VLOOKUP(E11,WorldBank!$AG$6:$AJ$222,3,FALSE)</f>
        <v>86507089998</v>
      </c>
      <c r="H11" s="23">
        <f>VLOOKUP(E11,WorldBank!$AG$6:$AJ$222,4,FALSE)</f>
        <v>4280622</v>
      </c>
      <c r="J11" s="22">
        <f t="shared" si="1"/>
        <v>0</v>
      </c>
      <c r="K11" s="28">
        <f t="shared" si="2"/>
        <v>0</v>
      </c>
      <c r="L11" s="28" t="str">
        <f t="shared" si="0"/>
        <v>EU</v>
      </c>
      <c r="M11" s="28" t="str">
        <f t="shared" si="9"/>
        <v/>
      </c>
      <c r="N11" s="28">
        <f t="shared" si="3"/>
        <v>77240.446849804619</v>
      </c>
      <c r="O11" s="28">
        <f t="shared" si="4"/>
        <v>1001234506230</v>
      </c>
      <c r="P11" s="23">
        <f t="shared" si="5"/>
        <v>31082881</v>
      </c>
      <c r="R11" s="7">
        <v>1</v>
      </c>
      <c r="S11" s="8" t="s">
        <v>88</v>
      </c>
      <c r="T11" s="13">
        <v>2049561901.5999999</v>
      </c>
      <c r="U11" s="13">
        <v>1880580731260</v>
      </c>
      <c r="V11" s="14">
        <v>1221156319</v>
      </c>
      <c r="W11" s="6"/>
      <c r="X11" s="17">
        <f t="shared" si="10"/>
        <v>1540</v>
      </c>
      <c r="Y11" s="17">
        <f t="shared" si="11"/>
        <v>1089.855844809588</v>
      </c>
      <c r="AB11" s="166"/>
      <c r="AC11" s="22" t="s">
        <v>97</v>
      </c>
      <c r="AD11" s="69">
        <f t="shared" si="6"/>
        <v>1259413.9821070447</v>
      </c>
      <c r="AE11" s="69">
        <f t="shared" si="7"/>
        <v>4386177677532</v>
      </c>
      <c r="AF11" s="69">
        <f t="shared" si="8"/>
        <v>127817277</v>
      </c>
      <c r="AG11" s="13">
        <f t="shared" si="13"/>
        <v>34316</v>
      </c>
      <c r="AH11" s="14">
        <f t="shared" si="12"/>
        <v>2871.324589877735</v>
      </c>
      <c r="AI11" s="172"/>
    </row>
    <row r="12" spans="3:35" x14ac:dyDescent="0.25">
      <c r="C12" s="22" t="s">
        <v>227</v>
      </c>
      <c r="D12" s="28" t="str">
        <f>VLOOKUP(Mapping!E12,CDIAC!$Y$5:$Z$246,2,FALSE)</f>
        <v>CYPRUS</v>
      </c>
      <c r="E12" s="28" t="s">
        <v>51</v>
      </c>
      <c r="F12" s="28">
        <f>VLOOKUP(E12,CDIAC!$BD$5:$BE$246,2,FALSE)</f>
        <v>2532.8417381072431</v>
      </c>
      <c r="G12" s="28">
        <f>VLOOKUP(E12,WorldBank!$AG$6:$AJ$222,3,FALSE)</f>
        <v>34865351451</v>
      </c>
      <c r="H12" s="23">
        <f>VLOOKUP(E12,WorldBank!$AG$6:$AJ$222,4,FALSE)</f>
        <v>1116513</v>
      </c>
      <c r="J12" s="22">
        <f t="shared" si="1"/>
        <v>0</v>
      </c>
      <c r="K12" s="28">
        <f t="shared" si="2"/>
        <v>0</v>
      </c>
      <c r="L12" s="28" t="str">
        <f t="shared" si="0"/>
        <v>EU</v>
      </c>
      <c r="M12" s="28" t="str">
        <f t="shared" si="9"/>
        <v/>
      </c>
      <c r="N12" s="28">
        <f t="shared" si="3"/>
        <v>79773.288587911869</v>
      </c>
      <c r="O12" s="28">
        <f t="shared" si="4"/>
        <v>1036099857681</v>
      </c>
      <c r="P12" s="23">
        <f t="shared" si="5"/>
        <v>32199394</v>
      </c>
      <c r="R12" s="7">
        <v>1</v>
      </c>
      <c r="S12" s="8" t="s">
        <v>27</v>
      </c>
      <c r="T12" s="13">
        <v>429462338.80000001</v>
      </c>
      <c r="U12" s="13">
        <v>2476656245184</v>
      </c>
      <c r="V12" s="14">
        <v>196935134</v>
      </c>
      <c r="W12" s="6"/>
      <c r="X12" s="17">
        <f t="shared" si="10"/>
        <v>12576</v>
      </c>
      <c r="Y12" s="17">
        <f t="shared" si="11"/>
        <v>173.40409660610516</v>
      </c>
      <c r="AB12" s="166"/>
      <c r="AC12" s="70" t="s">
        <v>230</v>
      </c>
      <c r="AD12" s="69">
        <f t="shared" si="6"/>
        <v>1395504.3790927259</v>
      </c>
      <c r="AE12" s="69">
        <f t="shared" si="7"/>
        <v>5119453985952</v>
      </c>
      <c r="AF12" s="69">
        <f t="shared" si="8"/>
        <v>393699345</v>
      </c>
      <c r="AG12" s="13">
        <f t="shared" si="13"/>
        <v>13003.460765097285</v>
      </c>
      <c r="AH12" s="14">
        <f t="shared" si="12"/>
        <v>2725.8851879947538</v>
      </c>
      <c r="AI12" s="172"/>
    </row>
    <row r="13" spans="3:35" x14ac:dyDescent="0.25">
      <c r="C13" s="22" t="s">
        <v>227</v>
      </c>
      <c r="D13" s="28" t="str">
        <f>VLOOKUP(Mapping!E13,CDIAC!$Y$5:$Z$246,2,FALSE)</f>
        <v>CZECH REPUBLIC</v>
      </c>
      <c r="E13" s="28" t="s">
        <v>52</v>
      </c>
      <c r="F13" s="28">
        <f>VLOOKUP(E13,CDIAC!$BD$5:$BE$246,2,FALSE)</f>
        <v>31494.11413017262</v>
      </c>
      <c r="G13" s="28">
        <f>VLOOKUP(E13,WorldBank!$AG$6:$AJ$222,3,FALSE)</f>
        <v>283887692136</v>
      </c>
      <c r="H13" s="23">
        <f>VLOOKUP(E13,WorldBank!$AG$6:$AJ$222,4,FALSE)</f>
        <v>10496088</v>
      </c>
      <c r="J13" s="22">
        <f t="shared" si="1"/>
        <v>0</v>
      </c>
      <c r="K13" s="28">
        <f t="shared" si="2"/>
        <v>0</v>
      </c>
      <c r="L13" s="28" t="str">
        <f t="shared" si="0"/>
        <v>EU</v>
      </c>
      <c r="M13" s="28" t="str">
        <f t="shared" si="9"/>
        <v/>
      </c>
      <c r="N13" s="28">
        <f t="shared" si="3"/>
        <v>111267.40271808449</v>
      </c>
      <c r="O13" s="28">
        <f t="shared" si="4"/>
        <v>1319987549817</v>
      </c>
      <c r="P13" s="23">
        <f t="shared" si="5"/>
        <v>42695482</v>
      </c>
      <c r="R13" s="7">
        <v>1</v>
      </c>
      <c r="S13" s="8" t="s">
        <v>229</v>
      </c>
      <c r="T13" s="13">
        <v>458061282</v>
      </c>
      <c r="U13" s="13">
        <v>403919839769</v>
      </c>
      <c r="V13" s="14">
        <v>51579599</v>
      </c>
      <c r="W13" s="6"/>
      <c r="X13" s="17">
        <f t="shared" si="10"/>
        <v>7831</v>
      </c>
      <c r="Y13" s="17">
        <f t="shared" si="11"/>
        <v>1134.0400666180776</v>
      </c>
      <c r="AB13" s="166"/>
      <c r="AC13" s="22" t="s">
        <v>233</v>
      </c>
      <c r="AD13" s="69">
        <f t="shared" si="6"/>
        <v>2112884.9423565576</v>
      </c>
      <c r="AE13" s="69">
        <f t="shared" si="7"/>
        <v>5733919629177</v>
      </c>
      <c r="AF13" s="69">
        <f t="shared" si="8"/>
        <v>336860297</v>
      </c>
      <c r="AG13" s="13">
        <f t="shared" si="13"/>
        <v>17021.654615405743</v>
      </c>
      <c r="AH13" s="14">
        <f t="shared" si="12"/>
        <v>3684.8876144080587</v>
      </c>
      <c r="AI13" s="172"/>
    </row>
    <row r="14" spans="3:35" x14ac:dyDescent="0.25">
      <c r="C14" s="22" t="s">
        <v>227</v>
      </c>
      <c r="D14" s="28" t="str">
        <f>VLOOKUP(Mapping!E14,CDIAC!$Y$5:$Z$246,2,FALSE)</f>
        <v>DENMARK</v>
      </c>
      <c r="E14" s="28" t="s">
        <v>53</v>
      </c>
      <c r="F14" s="28">
        <f>VLOOKUP(E14,CDIAC!$BD$5:$BE$246,2,FALSE)</f>
        <v>13136.358137540155</v>
      </c>
      <c r="G14" s="28">
        <f>VLOOKUP(E14,WorldBank!$AG$6:$AJ$222,3,FALSE)</f>
        <v>233022597332</v>
      </c>
      <c r="H14" s="23">
        <f>VLOOKUP(E14,WorldBank!$AG$6:$AJ$222,4,FALSE)</f>
        <v>5570572</v>
      </c>
      <c r="J14" s="22">
        <f t="shared" si="1"/>
        <v>0</v>
      </c>
      <c r="K14" s="28">
        <f t="shared" si="2"/>
        <v>0</v>
      </c>
      <c r="L14" s="28" t="str">
        <f t="shared" si="0"/>
        <v>EU</v>
      </c>
      <c r="M14" s="28" t="str">
        <f t="shared" si="9"/>
        <v/>
      </c>
      <c r="N14" s="28">
        <f t="shared" si="3"/>
        <v>124403.76085562464</v>
      </c>
      <c r="O14" s="28">
        <f t="shared" si="4"/>
        <v>1553010147149</v>
      </c>
      <c r="P14" s="23">
        <f t="shared" si="5"/>
        <v>48266054</v>
      </c>
      <c r="R14" s="7">
        <v>1</v>
      </c>
      <c r="S14" s="8" t="s">
        <v>230</v>
      </c>
      <c r="T14" s="13">
        <v>447968335.19999999</v>
      </c>
      <c r="U14" s="13">
        <v>1170098167099</v>
      </c>
      <c r="V14" s="14">
        <v>119361233</v>
      </c>
      <c r="W14" s="6"/>
      <c r="X14" s="17">
        <f t="shared" si="10"/>
        <v>9803</v>
      </c>
      <c r="Y14" s="17">
        <f t="shared" si="11"/>
        <v>382.84679678683591</v>
      </c>
      <c r="AB14" s="166"/>
      <c r="AC14" s="22" t="s">
        <v>228</v>
      </c>
      <c r="AD14" s="69">
        <f t="shared" si="6"/>
        <v>1914610.419194015</v>
      </c>
      <c r="AE14" s="69">
        <f t="shared" si="7"/>
        <v>3226527302200</v>
      </c>
      <c r="AF14" s="69">
        <f t="shared" si="8"/>
        <v>142956460</v>
      </c>
      <c r="AG14" s="13">
        <f t="shared" si="13"/>
        <v>22570</v>
      </c>
      <c r="AH14" s="14">
        <f t="shared" si="12"/>
        <v>5933.9662735490947</v>
      </c>
      <c r="AI14" s="172"/>
    </row>
    <row r="15" spans="3:35" x14ac:dyDescent="0.25">
      <c r="C15" s="22" t="s">
        <v>227</v>
      </c>
      <c r="D15" s="28" t="str">
        <f>VLOOKUP(Mapping!E15,CDIAC!$Y$5:$Z$246,2,FALSE)</f>
        <v>ESTONIA</v>
      </c>
      <c r="E15" s="28" t="s">
        <v>62</v>
      </c>
      <c r="F15" s="28">
        <f>VLOOKUP(E15,CDIAC!$BD$5:$BE$246,2,FALSE)</f>
        <v>7392.8762897850229</v>
      </c>
      <c r="G15" s="28">
        <f>VLOOKUP(E15,WorldBank!$AG$6:$AJ$222,3,FALSE)</f>
        <v>30942603090</v>
      </c>
      <c r="H15" s="23">
        <f>VLOOKUP(E15,WorldBank!$AG$6:$AJ$222,4,FALSE)</f>
        <v>1327439</v>
      </c>
      <c r="J15" s="22">
        <f t="shared" si="1"/>
        <v>0</v>
      </c>
      <c r="K15" s="28">
        <f t="shared" si="2"/>
        <v>0</v>
      </c>
      <c r="L15" s="28" t="str">
        <f t="shared" si="0"/>
        <v>EU</v>
      </c>
      <c r="M15" s="28" t="str">
        <f t="shared" si="9"/>
        <v/>
      </c>
      <c r="N15" s="28">
        <f t="shared" si="3"/>
        <v>131796.63714540965</v>
      </c>
      <c r="O15" s="28">
        <f t="shared" si="4"/>
        <v>1583952750239</v>
      </c>
      <c r="P15" s="23">
        <f t="shared" si="5"/>
        <v>49593493</v>
      </c>
      <c r="R15" s="7">
        <v>1</v>
      </c>
      <c r="S15" s="8" t="s">
        <v>231</v>
      </c>
      <c r="T15" s="13">
        <v>31278598.400000002</v>
      </c>
      <c r="U15" s="13">
        <v>104111147910</v>
      </c>
      <c r="V15" s="14">
        <v>20180490</v>
      </c>
      <c r="W15" s="6"/>
      <c r="X15" s="17">
        <f t="shared" si="10"/>
        <v>5159</v>
      </c>
      <c r="Y15" s="17">
        <f t="shared" si="11"/>
        <v>300.43467032982022</v>
      </c>
      <c r="AB15" s="166"/>
      <c r="AC15" s="70" t="s">
        <v>229</v>
      </c>
      <c r="AD15" s="69">
        <f t="shared" si="6"/>
        <v>486297.42077347293</v>
      </c>
      <c r="AE15" s="69">
        <f t="shared" si="7"/>
        <v>614313024090</v>
      </c>
      <c r="AF15" s="69">
        <f t="shared" si="8"/>
        <v>51579599</v>
      </c>
      <c r="AG15" s="13">
        <f t="shared" si="13"/>
        <v>11910</v>
      </c>
      <c r="AH15" s="14">
        <f t="shared" si="12"/>
        <v>7916.1177071549091</v>
      </c>
      <c r="AI15" s="172"/>
    </row>
    <row r="16" spans="3:35" x14ac:dyDescent="0.25">
      <c r="C16" s="22" t="s">
        <v>227</v>
      </c>
      <c r="D16" s="28" t="str">
        <f>VLOOKUP(Mapping!E16,CDIAC!$Y$5:$Z$246,2,FALSE)</f>
        <v>FINLAND</v>
      </c>
      <c r="E16" s="28" t="s">
        <v>66</v>
      </c>
      <c r="F16" s="28">
        <f>VLOOKUP(E16,CDIAC!$BD$5:$BE$246,2,FALSE)</f>
        <v>15848.759333046184</v>
      </c>
      <c r="G16" s="28">
        <f>VLOOKUP(E16,WorldBank!$AG$6:$AJ$222,3,FALSE)</f>
        <v>208084288096</v>
      </c>
      <c r="H16" s="23">
        <f>VLOOKUP(E16,WorldBank!$AG$6:$AJ$222,4,FALSE)</f>
        <v>5388272</v>
      </c>
      <c r="J16" s="22">
        <f t="shared" si="1"/>
        <v>0</v>
      </c>
      <c r="K16" s="28">
        <f t="shared" si="2"/>
        <v>0</v>
      </c>
      <c r="L16" s="28" t="str">
        <f t="shared" si="0"/>
        <v>EU</v>
      </c>
      <c r="M16" s="28" t="str">
        <f t="shared" si="9"/>
        <v/>
      </c>
      <c r="N16" s="28">
        <f t="shared" si="3"/>
        <v>147645.39647845583</v>
      </c>
      <c r="O16" s="28">
        <f t="shared" si="4"/>
        <v>1792037038335</v>
      </c>
      <c r="P16" s="23">
        <f t="shared" si="5"/>
        <v>54981765</v>
      </c>
      <c r="R16" s="7">
        <v>1</v>
      </c>
      <c r="S16" s="8" t="s">
        <v>232</v>
      </c>
      <c r="T16" s="13">
        <v>4148894.4</v>
      </c>
      <c r="U16" s="13">
        <v>10143218640</v>
      </c>
      <c r="V16" s="14">
        <v>2964120</v>
      </c>
      <c r="W16" s="6"/>
      <c r="X16" s="17">
        <f t="shared" si="10"/>
        <v>3422</v>
      </c>
      <c r="Y16" s="17">
        <f t="shared" si="11"/>
        <v>409.03134865285722</v>
      </c>
      <c r="AB16" s="166"/>
      <c r="AC16" s="22" t="s">
        <v>234</v>
      </c>
      <c r="AD16" s="69">
        <f t="shared" si="6"/>
        <v>2452059.8197610956</v>
      </c>
      <c r="AE16" s="69">
        <f t="shared" si="7"/>
        <v>5787020468419</v>
      </c>
      <c r="AF16" s="69">
        <f t="shared" si="8"/>
        <v>367008677</v>
      </c>
      <c r="AG16" s="13">
        <f t="shared" si="13"/>
        <v>15768.075337409529</v>
      </c>
      <c r="AH16" s="14">
        <f t="shared" si="12"/>
        <v>4237.1714998115294</v>
      </c>
      <c r="AI16" s="172"/>
    </row>
    <row r="17" spans="3:35" x14ac:dyDescent="0.25">
      <c r="C17" s="22" t="s">
        <v>227</v>
      </c>
      <c r="D17" s="28" t="str">
        <f>VLOOKUP(Mapping!E17,CDIAC!$Y$5:$Z$246,2,FALSE)</f>
        <v>FRANCE (INCLUDING MONACO)</v>
      </c>
      <c r="E17" s="28" t="s">
        <v>68</v>
      </c>
      <c r="F17" s="28">
        <f>VLOOKUP(E17,CDIAC!$BD$5:$BE$246,2,FALSE)</f>
        <v>103821.71912116624</v>
      </c>
      <c r="G17" s="28">
        <f>VLOOKUP(E17,WorldBank!$AG$6:$AJ$222,3,FALSE)</f>
        <v>2369619875232</v>
      </c>
      <c r="H17" s="23">
        <f>VLOOKUP(E17,WorldBank!$AG$6:$AJ$222,4,FALSE)</f>
        <v>65343588</v>
      </c>
      <c r="J17" s="22">
        <f t="shared" si="1"/>
        <v>0</v>
      </c>
      <c r="K17" s="28">
        <f t="shared" si="2"/>
        <v>0</v>
      </c>
      <c r="L17" s="28" t="str">
        <f t="shared" si="0"/>
        <v>EU</v>
      </c>
      <c r="M17" s="28" t="str">
        <f t="shared" si="9"/>
        <v/>
      </c>
      <c r="N17" s="28">
        <f t="shared" si="3"/>
        <v>251467.11559962208</v>
      </c>
      <c r="O17" s="28">
        <f t="shared" si="4"/>
        <v>4161656913567</v>
      </c>
      <c r="P17" s="23">
        <f t="shared" si="5"/>
        <v>120325353</v>
      </c>
      <c r="R17" s="7">
        <v>1</v>
      </c>
      <c r="S17" s="8" t="s">
        <v>233</v>
      </c>
      <c r="T17" s="13">
        <v>573359817.80000007</v>
      </c>
      <c r="U17" s="13">
        <v>528422540710</v>
      </c>
      <c r="V17" s="14">
        <v>75424285</v>
      </c>
      <c r="W17" s="6"/>
      <c r="X17" s="17">
        <f t="shared" si="10"/>
        <v>7006</v>
      </c>
      <c r="Y17" s="17">
        <f t="shared" si="11"/>
        <v>1085.0404243347027</v>
      </c>
      <c r="AB17" s="166"/>
      <c r="AC17" s="22" t="s">
        <v>231</v>
      </c>
      <c r="AD17" s="69">
        <f t="shared" si="6"/>
        <v>296757.94084356097</v>
      </c>
      <c r="AE17" s="69">
        <f t="shared" si="7"/>
        <v>2075769196150</v>
      </c>
      <c r="AF17" s="69">
        <f t="shared" si="8"/>
        <v>776448986</v>
      </c>
      <c r="AG17" s="13">
        <f t="shared" si="13"/>
        <v>2673.4134934526141</v>
      </c>
      <c r="AH17" s="14">
        <f t="shared" si="12"/>
        <v>1429.6287920351069</v>
      </c>
      <c r="AI17" s="172"/>
    </row>
    <row r="18" spans="3:35" x14ac:dyDescent="0.25">
      <c r="C18" s="22" t="s">
        <v>227</v>
      </c>
      <c r="D18" s="28" t="str">
        <f>VLOOKUP(Mapping!E18,CDIAC!$Y$5:$Z$246,2,FALSE)</f>
        <v>GERMANY</v>
      </c>
      <c r="E18" s="28" t="s">
        <v>73</v>
      </c>
      <c r="F18" s="28">
        <f>VLOOKUP(E18,CDIAC!$BD$5:$BE$246,2,FALSE)</f>
        <v>214712.28838446681</v>
      </c>
      <c r="G18" s="28">
        <f>VLOOKUP(E18,WorldBank!$AG$6:$AJ$222,3,FALSE)</f>
        <v>3352068639540</v>
      </c>
      <c r="H18" s="23">
        <f>VLOOKUP(E18,WorldBank!$AG$6:$AJ$222,4,FALSE)</f>
        <v>81797673</v>
      </c>
      <c r="J18" s="22">
        <f t="shared" si="1"/>
        <v>0</v>
      </c>
      <c r="K18" s="28">
        <f t="shared" si="2"/>
        <v>0</v>
      </c>
      <c r="L18" s="28" t="str">
        <f t="shared" si="0"/>
        <v>EU</v>
      </c>
      <c r="M18" s="28" t="str">
        <f t="shared" si="9"/>
        <v/>
      </c>
      <c r="N18" s="28">
        <f t="shared" si="3"/>
        <v>466179.40398408892</v>
      </c>
      <c r="O18" s="28">
        <f t="shared" si="4"/>
        <v>7513725553107</v>
      </c>
      <c r="P18" s="23">
        <f t="shared" si="5"/>
        <v>202123026</v>
      </c>
      <c r="R18" s="7">
        <v>1</v>
      </c>
      <c r="S18" s="8" t="s">
        <v>234</v>
      </c>
      <c r="T18" s="13">
        <v>36525840</v>
      </c>
      <c r="U18" s="13">
        <v>248517238800</v>
      </c>
      <c r="V18" s="14">
        <v>7071600</v>
      </c>
      <c r="W18" s="6"/>
      <c r="X18" s="17">
        <f t="shared" si="10"/>
        <v>35143</v>
      </c>
      <c r="Y18" s="17">
        <f t="shared" si="11"/>
        <v>146.97507575880888</v>
      </c>
      <c r="AB18" s="166"/>
      <c r="AC18" s="22" t="s">
        <v>226</v>
      </c>
      <c r="AD18" s="69">
        <f t="shared" si="6"/>
        <v>5714846.8002216378</v>
      </c>
      <c r="AE18" s="69">
        <f t="shared" si="7"/>
        <v>15533948728220</v>
      </c>
      <c r="AF18" s="69">
        <f t="shared" si="8"/>
        <v>311582564</v>
      </c>
      <c r="AG18" s="13">
        <f>AE18/AF18</f>
        <v>49855</v>
      </c>
      <c r="AH18" s="14">
        <f t="shared" si="12"/>
        <v>3678.9401717540554</v>
      </c>
      <c r="AI18" s="172"/>
    </row>
    <row r="19" spans="3:35" x14ac:dyDescent="0.25">
      <c r="C19" s="22" t="s">
        <v>227</v>
      </c>
      <c r="D19" s="28" t="str">
        <f>VLOOKUP(Mapping!E19,CDIAC!$Y$5:$Z$246,2,FALSE)</f>
        <v>GREECE</v>
      </c>
      <c r="E19" s="28" t="s">
        <v>75</v>
      </c>
      <c r="F19" s="28">
        <f>VLOOKUP(E19,CDIAC!$BD$5:$BE$246,2,FALSE)</f>
        <v>27651.932013238395</v>
      </c>
      <c r="G19" s="28">
        <f>VLOOKUP(E19,WorldBank!$AG$6:$AJ$222,3,FALSE)</f>
        <v>300838418798</v>
      </c>
      <c r="H19" s="23">
        <f>VLOOKUP(E19,WorldBank!$AG$6:$AJ$222,4,FALSE)</f>
        <v>11123213</v>
      </c>
      <c r="J19" s="22">
        <f t="shared" si="1"/>
        <v>0</v>
      </c>
      <c r="K19" s="28">
        <f t="shared" si="2"/>
        <v>0</v>
      </c>
      <c r="L19" s="28" t="str">
        <f t="shared" si="0"/>
        <v>EU</v>
      </c>
      <c r="M19" s="28" t="str">
        <f t="shared" si="9"/>
        <v/>
      </c>
      <c r="N19" s="28">
        <f t="shared" si="3"/>
        <v>493831.33599732729</v>
      </c>
      <c r="O19" s="28">
        <f t="shared" si="4"/>
        <v>7814563971905</v>
      </c>
      <c r="P19" s="23">
        <f t="shared" si="5"/>
        <v>213246239</v>
      </c>
      <c r="R19" s="7">
        <v>1</v>
      </c>
      <c r="S19" s="8" t="s">
        <v>230</v>
      </c>
      <c r="T19" s="13">
        <v>74311676.799999997</v>
      </c>
      <c r="U19" s="13">
        <v>335436393000</v>
      </c>
      <c r="V19" s="14">
        <v>47078792</v>
      </c>
      <c r="W19" s="6"/>
      <c r="X19" s="17">
        <f t="shared" si="10"/>
        <v>7125</v>
      </c>
      <c r="Y19" s="17">
        <f t="shared" si="11"/>
        <v>221.53731184439488</v>
      </c>
      <c r="AB19" s="166"/>
      <c r="AC19" s="22" t="s">
        <v>236</v>
      </c>
      <c r="AD19" s="69">
        <f t="shared" si="6"/>
        <v>1315010.1295186302</v>
      </c>
      <c r="AE19" s="69">
        <f t="shared" si="7"/>
        <v>5705299370078</v>
      </c>
      <c r="AF19" s="69">
        <f t="shared" si="8"/>
        <v>1035239386</v>
      </c>
      <c r="AG19" s="13">
        <f t="shared" si="13"/>
        <v>5511.0918761721068</v>
      </c>
      <c r="AH19" s="14">
        <f t="shared" si="12"/>
        <v>2304.8924240773927</v>
      </c>
      <c r="AI19" s="172"/>
    </row>
    <row r="20" spans="3:35" x14ac:dyDescent="0.25">
      <c r="C20" s="22" t="s">
        <v>227</v>
      </c>
      <c r="D20" s="28" t="str">
        <f>VLOOKUP(Mapping!E20,CDIAC!$Y$5:$Z$246,2,FALSE)</f>
        <v>HUNGARY</v>
      </c>
      <c r="E20" s="28" t="s">
        <v>86</v>
      </c>
      <c r="F20" s="28">
        <f>VLOOKUP(E20,CDIAC!$BD$5:$BE$246,2,FALSE)</f>
        <v>14210.727707637629</v>
      </c>
      <c r="G20" s="28">
        <f>VLOOKUP(E20,WorldBank!$AG$6:$AJ$222,3,FALSE)</f>
        <v>223496317251</v>
      </c>
      <c r="H20" s="23">
        <f>VLOOKUP(E20,WorldBank!$AG$6:$AJ$222,4,FALSE)</f>
        <v>9971727</v>
      </c>
      <c r="J20" s="22">
        <f t="shared" si="1"/>
        <v>0</v>
      </c>
      <c r="K20" s="28">
        <f t="shared" si="2"/>
        <v>0</v>
      </c>
      <c r="L20" s="28" t="str">
        <f t="shared" si="0"/>
        <v>EU</v>
      </c>
      <c r="M20" s="28" t="str">
        <f t="shared" si="9"/>
        <v/>
      </c>
      <c r="N20" s="28">
        <f t="shared" si="3"/>
        <v>508042.06370496494</v>
      </c>
      <c r="O20" s="28">
        <f t="shared" si="4"/>
        <v>8038060289156</v>
      </c>
      <c r="P20" s="23">
        <f t="shared" si="5"/>
        <v>223217966</v>
      </c>
      <c r="R20" s="7">
        <v>1</v>
      </c>
      <c r="S20" s="8" t="s">
        <v>236</v>
      </c>
      <c r="T20" s="13">
        <f>T21-SUM(T5:T19)</f>
        <v>11211775362.599991</v>
      </c>
      <c r="U20" s="13">
        <f t="shared" ref="U20:V20" si="14">U21-SUM(U5:U19)</f>
        <v>32812397109981</v>
      </c>
      <c r="V20" s="14">
        <f t="shared" si="14"/>
        <v>3761281909</v>
      </c>
      <c r="W20" s="6"/>
      <c r="X20" s="17">
        <f t="shared" si="10"/>
        <v>8723.7271504343917</v>
      </c>
      <c r="Y20" s="17">
        <f t="shared" si="11"/>
        <v>341.69327297302362</v>
      </c>
      <c r="AB20" s="166"/>
      <c r="AC20" s="71" t="s">
        <v>290</v>
      </c>
      <c r="AD20" s="72">
        <f>SUM(AD5:AD19)</f>
        <v>34786915.226012036</v>
      </c>
      <c r="AE20" s="72">
        <f>SUM(AE5:AE19)</f>
        <v>90217888788902</v>
      </c>
      <c r="AF20" s="72">
        <f>SUM(AF5:AF19)</f>
        <v>6988334879</v>
      </c>
      <c r="AG20" s="73">
        <f>AE20/AF20</f>
        <v>12909.783281852655</v>
      </c>
      <c r="AH20" s="74">
        <f>10000000000*AD20/AE20</f>
        <v>3855.8777746848905</v>
      </c>
      <c r="AI20" s="172"/>
    </row>
    <row r="21" spans="3:35" ht="15.75" thickBot="1" x14ac:dyDescent="0.3">
      <c r="C21" s="22" t="s">
        <v>227</v>
      </c>
      <c r="D21" s="28" t="str">
        <f>VLOOKUP(Mapping!E21,CDIAC!$Y$5:$Z$246,2,FALSE)</f>
        <v>IRELAND</v>
      </c>
      <c r="E21" s="28" t="s">
        <v>92</v>
      </c>
      <c r="F21" s="28">
        <f>VLOOKUP(E21,CDIAC!$BD$5:$BE$246,2,FALSE)</f>
        <v>12294.467022619096</v>
      </c>
      <c r="G21" s="28">
        <f>VLOOKUP(E21,WorldBank!$AG$6:$AJ$222,3,FALSE)</f>
        <v>196554995124</v>
      </c>
      <c r="H21" s="23">
        <f>VLOOKUP(E21,WorldBank!$AG$6:$AJ$222,4,FALSE)</f>
        <v>4576794</v>
      </c>
      <c r="J21" s="22">
        <f t="shared" si="1"/>
        <v>0</v>
      </c>
      <c r="K21" s="28">
        <f t="shared" si="2"/>
        <v>0</v>
      </c>
      <c r="L21" s="28" t="str">
        <f t="shared" si="0"/>
        <v>EU</v>
      </c>
      <c r="M21" s="28" t="str">
        <f t="shared" si="9"/>
        <v/>
      </c>
      <c r="N21" s="28">
        <f t="shared" si="3"/>
        <v>520336.53072758403</v>
      </c>
      <c r="O21" s="28">
        <f t="shared" si="4"/>
        <v>8234615284280</v>
      </c>
      <c r="P21" s="23">
        <f t="shared" si="5"/>
        <v>227794760</v>
      </c>
      <c r="R21" s="7">
        <v>1</v>
      </c>
      <c r="S21" s="9" t="s">
        <v>237</v>
      </c>
      <c r="T21" s="15">
        <v>32531011138.799988</v>
      </c>
      <c r="U21" s="15">
        <v>72830755892796</v>
      </c>
      <c r="V21" s="16">
        <v>7472268749</v>
      </c>
      <c r="W21" s="6"/>
      <c r="X21" s="17">
        <f t="shared" si="10"/>
        <v>9746.8062698551639</v>
      </c>
      <c r="Y21" s="17">
        <f t="shared" si="11"/>
        <v>446.66584521907686</v>
      </c>
      <c r="AB21" s="166"/>
      <c r="AC21" s="24" t="s">
        <v>237</v>
      </c>
      <c r="AD21" s="75">
        <f>CDIAC!D90*3.667</f>
        <v>34689588.17160093</v>
      </c>
      <c r="AE21" s="75">
        <f>WorldBank!AI222</f>
        <v>91305970753368</v>
      </c>
      <c r="AF21" s="75">
        <f>WorldBank!AJ222</f>
        <v>6941297620</v>
      </c>
      <c r="AG21" s="15">
        <f t="shared" ref="AG21" si="15">AE21/AF21</f>
        <v>13154.020437084788</v>
      </c>
      <c r="AH21" s="16">
        <f>10000000000*AD21/AE21</f>
        <v>3799.2683156836524</v>
      </c>
      <c r="AI21" s="172"/>
    </row>
    <row r="22" spans="3:35" x14ac:dyDescent="0.25">
      <c r="C22" s="22" t="s">
        <v>227</v>
      </c>
      <c r="D22" s="28" t="str">
        <f>VLOOKUP(Mapping!E22,CDIAC!$Y$5:$Z$246,2,FALSE)</f>
        <v>ITALY (INCLUDING SAN MARINO)</v>
      </c>
      <c r="E22" s="28" t="s">
        <v>95</v>
      </c>
      <c r="F22" s="28">
        <f>VLOOKUP(E22,CDIAC!$BD$5:$BE$246,2,FALSE)</f>
        <v>118570.24408010616</v>
      </c>
      <c r="G22" s="28">
        <f>VLOOKUP(E22,WorldBank!$AG$6:$AJ$222,3,FALSE)</f>
        <v>2056072801074</v>
      </c>
      <c r="H22" s="23">
        <f>VLOOKUP(E22,WorldBank!$AG$6:$AJ$222,4,FALSE)</f>
        <v>59379449</v>
      </c>
      <c r="J22" s="22">
        <f t="shared" si="1"/>
        <v>0</v>
      </c>
      <c r="K22" s="28">
        <f t="shared" si="2"/>
        <v>0</v>
      </c>
      <c r="L22" s="28" t="str">
        <f t="shared" si="0"/>
        <v>EU</v>
      </c>
      <c r="M22" s="28" t="str">
        <f t="shared" si="9"/>
        <v/>
      </c>
      <c r="N22" s="28">
        <f t="shared" si="3"/>
        <v>638906.77480769018</v>
      </c>
      <c r="O22" s="28">
        <f t="shared" si="4"/>
        <v>10290688085354</v>
      </c>
      <c r="P22" s="23">
        <f t="shared" si="5"/>
        <v>287174209</v>
      </c>
      <c r="AB22" s="166"/>
      <c r="AC22" s="171"/>
      <c r="AD22" s="175">
        <f>AD20/AD21</f>
        <v>1.0028056560928211</v>
      </c>
      <c r="AE22" s="175">
        <f>AE20/AE21</f>
        <v>0.98808312363925155</v>
      </c>
      <c r="AF22" s="175">
        <f>AF20/AF21</f>
        <v>1.0067764359886358</v>
      </c>
      <c r="AG22" s="171"/>
      <c r="AH22" s="171"/>
      <c r="AI22" s="172"/>
    </row>
    <row r="23" spans="3:35" ht="15.75" thickBot="1" x14ac:dyDescent="0.3">
      <c r="C23" s="22" t="s">
        <v>227</v>
      </c>
      <c r="D23" s="28" t="str">
        <f>VLOOKUP(Mapping!E23,CDIAC!$Y$5:$Z$246,2,FALSE)</f>
        <v>LATVIA</v>
      </c>
      <c r="E23" s="28" t="s">
        <v>108</v>
      </c>
      <c r="F23" s="28">
        <f>VLOOKUP(E23,CDIAC!$BD$5:$BE$246,2,FALSE)</f>
        <v>3001.8626328857463</v>
      </c>
      <c r="G23" s="28">
        <f>VLOOKUP(E23,WorldBank!$AG$6:$AJ$222,3,FALSE)</f>
        <v>41136508148</v>
      </c>
      <c r="H23" s="23">
        <f>VLOOKUP(E23,WorldBank!$AG$6:$AJ$222,4,FALSE)</f>
        <v>2059709</v>
      </c>
      <c r="J23" s="22">
        <f t="shared" si="1"/>
        <v>0</v>
      </c>
      <c r="K23" s="28">
        <f t="shared" si="2"/>
        <v>0</v>
      </c>
      <c r="L23" s="28" t="str">
        <f t="shared" si="0"/>
        <v>EU</v>
      </c>
      <c r="M23" s="28" t="str">
        <f t="shared" si="9"/>
        <v/>
      </c>
      <c r="N23" s="28">
        <f t="shared" si="3"/>
        <v>641908.63744057587</v>
      </c>
      <c r="O23" s="28">
        <f t="shared" si="4"/>
        <v>10331824593502</v>
      </c>
      <c r="P23" s="23">
        <f t="shared" si="5"/>
        <v>289233918</v>
      </c>
      <c r="AB23" s="168"/>
      <c r="AC23" s="174"/>
      <c r="AD23" s="174"/>
      <c r="AE23" s="174"/>
      <c r="AF23" s="174"/>
      <c r="AG23" s="174"/>
      <c r="AH23" s="174"/>
      <c r="AI23" s="173"/>
    </row>
    <row r="24" spans="3:35" x14ac:dyDescent="0.25">
      <c r="C24" s="22" t="s">
        <v>227</v>
      </c>
      <c r="D24" s="28">
        <f>VLOOKUP(Mapping!E24,CDIAC!$Y$5:$Z$246,2,FALSE)</f>
        <v>0</v>
      </c>
      <c r="E24" s="28" t="s">
        <v>114</v>
      </c>
      <c r="F24" s="28">
        <f>VLOOKUP(E24,CDIAC!$BD$5:$BE$246,2,FALSE)</f>
        <v>4390.8709592999085</v>
      </c>
      <c r="G24" s="28">
        <f>VLOOKUP(E24,WorldBank!$AG$6:$AJ$222,3,FALSE)</f>
        <v>67869141495</v>
      </c>
      <c r="H24" s="23">
        <f>VLOOKUP(E24,WorldBank!$AG$6:$AJ$222,4,FALSE)</f>
        <v>3028115</v>
      </c>
      <c r="J24" s="22">
        <f t="shared" si="1"/>
        <v>0</v>
      </c>
      <c r="K24" s="28">
        <f t="shared" si="2"/>
        <v>0</v>
      </c>
      <c r="L24" s="28" t="str">
        <f t="shared" si="0"/>
        <v>EU</v>
      </c>
      <c r="M24" s="28" t="str">
        <f t="shared" si="9"/>
        <v/>
      </c>
      <c r="N24" s="28">
        <f t="shared" si="3"/>
        <v>646299.50839987583</v>
      </c>
      <c r="O24" s="28">
        <f t="shared" si="4"/>
        <v>10399693734997</v>
      </c>
      <c r="P24" s="23">
        <f t="shared" si="5"/>
        <v>292262033</v>
      </c>
      <c r="AC24" t="s">
        <v>550</v>
      </c>
    </row>
    <row r="25" spans="3:35" x14ac:dyDescent="0.25">
      <c r="C25" s="22" t="s">
        <v>227</v>
      </c>
      <c r="D25" s="28" t="str">
        <f>VLOOKUP(Mapping!E25,CDIAC!$Y$5:$Z$246,2,FALSE)</f>
        <v>LUXEMBOURG</v>
      </c>
      <c r="E25" s="28" t="s">
        <v>115</v>
      </c>
      <c r="F25" s="28">
        <f>VLOOKUP(E25,CDIAC!$BD$5:$BE$246,2,FALSE)</f>
        <v>3639.8279423119911</v>
      </c>
      <c r="G25" s="28">
        <f>VLOOKUP(E25,WorldBank!$AG$6:$AJ$222,3,FALSE)</f>
        <v>46054094256</v>
      </c>
      <c r="H25" s="23">
        <f>VLOOKUP(E25,WorldBank!$AG$6:$AJ$222,4,FALSE)</f>
        <v>518347</v>
      </c>
      <c r="J25" s="22">
        <f t="shared" si="1"/>
        <v>0</v>
      </c>
      <c r="K25" s="28">
        <f t="shared" si="2"/>
        <v>0</v>
      </c>
      <c r="L25" s="28" t="str">
        <f t="shared" si="0"/>
        <v>EU</v>
      </c>
      <c r="M25" s="28" t="str">
        <f t="shared" si="9"/>
        <v/>
      </c>
      <c r="N25" s="28">
        <f t="shared" si="3"/>
        <v>649939.33634218783</v>
      </c>
      <c r="O25" s="28">
        <f t="shared" si="4"/>
        <v>10445747829253</v>
      </c>
      <c r="P25" s="23">
        <f t="shared" si="5"/>
        <v>292780380</v>
      </c>
    </row>
    <row r="26" spans="3:35" x14ac:dyDescent="0.25">
      <c r="C26" s="22" t="s">
        <v>227</v>
      </c>
      <c r="D26" s="28" t="str">
        <f>VLOOKUP(Mapping!E26,CDIAC!$Y$5:$Z$246,2,FALSE)</f>
        <v>MALTA</v>
      </c>
      <c r="E26" s="28" t="s">
        <v>123</v>
      </c>
      <c r="F26" s="28">
        <f>VLOOKUP(E26,CDIAC!$BD$5:$BE$246,2,FALSE)</f>
        <v>2672.4625813429466</v>
      </c>
      <c r="G26" s="28">
        <f>VLOOKUP(E26,WorldBank!$AG$6:$AJ$222,3,FALSE)</f>
        <v>11790374832</v>
      </c>
      <c r="H26" s="23">
        <f>VLOOKUP(E26,WorldBank!$AG$6:$AJ$222,4,FALSE)</f>
        <v>416268</v>
      </c>
      <c r="J26" s="22">
        <f t="shared" si="1"/>
        <v>0</v>
      </c>
      <c r="K26" s="28">
        <f t="shared" si="2"/>
        <v>0</v>
      </c>
      <c r="L26" s="28" t="str">
        <f t="shared" si="0"/>
        <v>EU</v>
      </c>
      <c r="M26" s="28" t="str">
        <f t="shared" si="9"/>
        <v/>
      </c>
      <c r="N26" s="28">
        <f t="shared" si="3"/>
        <v>652611.79892353073</v>
      </c>
      <c r="O26" s="28">
        <f t="shared" si="4"/>
        <v>10457538204085</v>
      </c>
      <c r="P26" s="23">
        <f t="shared" si="5"/>
        <v>293196648</v>
      </c>
      <c r="AC26" s="5"/>
      <c r="AD26" s="5"/>
      <c r="AE26" s="5"/>
      <c r="AF26" s="5"/>
      <c r="AG26" s="19"/>
      <c r="AH26" s="19"/>
    </row>
    <row r="27" spans="3:35" x14ac:dyDescent="0.25">
      <c r="C27" s="22" t="s">
        <v>227</v>
      </c>
      <c r="D27" s="28" t="str">
        <f>VLOOKUP(Mapping!E27,CDIAC!$Y$5:$Z$246,2,FALSE)</f>
        <v>NETHERLANDS</v>
      </c>
      <c r="E27" s="28" t="s">
        <v>138</v>
      </c>
      <c r="F27" s="28">
        <f>VLOOKUP(E27,CDIAC!$BD$5:$BE$246,2,FALSE)</f>
        <v>64329.369228296346</v>
      </c>
      <c r="G27" s="28">
        <f>VLOOKUP(E27,WorldBank!$AG$6:$AJ$222,3,FALSE)</f>
        <v>720272756952</v>
      </c>
      <c r="H27" s="23">
        <f>VLOOKUP(E27,WorldBank!$AG$6:$AJ$222,4,FALSE)</f>
        <v>16693074</v>
      </c>
      <c r="J27" s="22">
        <f t="shared" si="1"/>
        <v>0</v>
      </c>
      <c r="K27" s="28">
        <f t="shared" si="2"/>
        <v>0</v>
      </c>
      <c r="L27" s="28" t="str">
        <f t="shared" si="0"/>
        <v>EU</v>
      </c>
      <c r="M27" s="28" t="str">
        <f t="shared" si="9"/>
        <v/>
      </c>
      <c r="N27" s="28">
        <f t="shared" si="3"/>
        <v>716941.16815182706</v>
      </c>
      <c r="O27" s="28">
        <f t="shared" si="4"/>
        <v>11177810961037</v>
      </c>
      <c r="P27" s="23">
        <f t="shared" si="5"/>
        <v>309889722</v>
      </c>
      <c r="AD27" s="18"/>
      <c r="AE27" s="18"/>
      <c r="AF27" s="18"/>
      <c r="AG27" s="17"/>
      <c r="AH27" s="17"/>
    </row>
    <row r="28" spans="3:35" x14ac:dyDescent="0.25">
      <c r="C28" s="22" t="s">
        <v>227</v>
      </c>
      <c r="D28" s="28" t="str">
        <f>VLOOKUP(Mapping!E28,CDIAC!$Y$5:$Z$246,2,FALSE)</f>
        <v>POLAND</v>
      </c>
      <c r="E28" s="28" t="s">
        <v>154</v>
      </c>
      <c r="F28" s="28">
        <f>VLOOKUP(E28,CDIAC!$BD$5:$BE$246,2,FALSE)</f>
        <v>91196.433057761315</v>
      </c>
      <c r="G28" s="28">
        <f>VLOOKUP(E28,WorldBank!$AG$6:$AJ$222,3,FALSE)</f>
        <v>838040846436</v>
      </c>
      <c r="H28" s="23">
        <f>VLOOKUP(E28,WorldBank!$AG$6:$AJ$222,4,FALSE)</f>
        <v>38534157</v>
      </c>
      <c r="J28" s="22">
        <f t="shared" si="1"/>
        <v>0</v>
      </c>
      <c r="K28" s="28">
        <f t="shared" si="2"/>
        <v>0</v>
      </c>
      <c r="L28" s="28" t="str">
        <f t="shared" si="0"/>
        <v>EU</v>
      </c>
      <c r="M28" s="28" t="str">
        <f t="shared" si="9"/>
        <v/>
      </c>
      <c r="N28" s="28">
        <f t="shared" si="3"/>
        <v>808137.60120958835</v>
      </c>
      <c r="O28" s="28">
        <f t="shared" si="4"/>
        <v>12015851807473</v>
      </c>
      <c r="P28" s="23">
        <f t="shared" si="5"/>
        <v>348423879</v>
      </c>
      <c r="AD28" s="18"/>
      <c r="AE28" s="18"/>
      <c r="AF28" s="18"/>
      <c r="AG28" s="17"/>
      <c r="AH28" s="17"/>
    </row>
    <row r="29" spans="3:35" x14ac:dyDescent="0.25">
      <c r="C29" s="22" t="s">
        <v>227</v>
      </c>
      <c r="D29" s="28" t="str">
        <f>VLOOKUP(Mapping!E29,CDIAC!$Y$5:$Z$246,2,FALSE)</f>
        <v>PORTUGAL</v>
      </c>
      <c r="E29" s="28" t="s">
        <v>155</v>
      </c>
      <c r="F29" s="28">
        <f>VLOOKUP(E29,CDIAC!$BD$5:$BE$246,2,FALSE)</f>
        <v>16213.093719447312</v>
      </c>
      <c r="G29" s="28">
        <f>VLOOKUP(E29,WorldBank!$AG$6:$AJ$222,3,FALSE)</f>
        <v>272680659680</v>
      </c>
      <c r="H29" s="23">
        <f>VLOOKUP(E29,WorldBank!$AG$6:$AJ$222,4,FALSE)</f>
        <v>10557560</v>
      </c>
      <c r="J29" s="22">
        <f t="shared" si="1"/>
        <v>0</v>
      </c>
      <c r="K29" s="28">
        <f t="shared" si="2"/>
        <v>0</v>
      </c>
      <c r="L29" s="28" t="str">
        <f t="shared" si="0"/>
        <v>EU</v>
      </c>
      <c r="M29" s="28" t="str">
        <f t="shared" si="9"/>
        <v/>
      </c>
      <c r="N29" s="28">
        <f t="shared" si="3"/>
        <v>824350.69492903561</v>
      </c>
      <c r="O29" s="28">
        <f t="shared" si="4"/>
        <v>12288532467153</v>
      </c>
      <c r="P29" s="23">
        <f t="shared" si="5"/>
        <v>358981439</v>
      </c>
      <c r="AC29" s="18"/>
      <c r="AD29" s="18"/>
      <c r="AE29" s="18"/>
      <c r="AF29" s="18"/>
      <c r="AG29" s="17"/>
      <c r="AH29" s="17"/>
    </row>
    <row r="30" spans="3:35" x14ac:dyDescent="0.25">
      <c r="C30" s="22" t="s">
        <v>227</v>
      </c>
      <c r="D30" s="28" t="str">
        <f>VLOOKUP(Mapping!E30,CDIAC!$Y$5:$Z$246,2,FALSE)</f>
        <v>ROMANIA</v>
      </c>
      <c r="E30" s="28" t="s">
        <v>158</v>
      </c>
      <c r="F30" s="28">
        <f>VLOOKUP(E30,CDIAC!$BD$5:$BE$246,2,FALSE)</f>
        <v>24693.601416718797</v>
      </c>
      <c r="G30" s="28">
        <f>VLOOKUP(E30,WorldBank!$AG$6:$AJ$222,3,FALSE)</f>
        <v>344845089248</v>
      </c>
      <c r="H30" s="23">
        <f>VLOOKUP(E30,WorldBank!$AG$6:$AJ$222,4,FALSE)</f>
        <v>20147528</v>
      </c>
      <c r="J30" s="22">
        <f t="shared" si="1"/>
        <v>0</v>
      </c>
      <c r="K30" s="28">
        <f t="shared" si="2"/>
        <v>0</v>
      </c>
      <c r="L30" s="28" t="str">
        <f t="shared" si="0"/>
        <v>EU</v>
      </c>
      <c r="M30" s="28" t="str">
        <f t="shared" si="9"/>
        <v/>
      </c>
      <c r="N30" s="28">
        <f t="shared" si="3"/>
        <v>849044.29634575441</v>
      </c>
      <c r="O30" s="28">
        <f t="shared" si="4"/>
        <v>12633377556401</v>
      </c>
      <c r="P30" s="23">
        <f t="shared" si="5"/>
        <v>379128967</v>
      </c>
      <c r="AD30" s="18"/>
      <c r="AE30" s="18"/>
      <c r="AF30" s="18"/>
      <c r="AG30" s="17"/>
      <c r="AH30" s="17"/>
    </row>
    <row r="31" spans="3:35" x14ac:dyDescent="0.25">
      <c r="C31" s="22" t="s">
        <v>227</v>
      </c>
      <c r="D31" s="28" t="str">
        <f>VLOOKUP(Mapping!E31,CDIAC!$Y$5:$Z$246,2,FALSE)</f>
        <v>SLOVAKIA</v>
      </c>
      <c r="E31" s="28" t="s">
        <v>171</v>
      </c>
      <c r="F31" s="28">
        <f>VLOOKUP(E31,CDIAC!$BD$5:$BE$246,2,FALSE)</f>
        <v>11070.060261482642</v>
      </c>
      <c r="G31" s="28">
        <f>VLOOKUP(E31,WorldBank!$AG$6:$AJ$222,3,FALSE)</f>
        <v>135650593152</v>
      </c>
      <c r="H31" s="23">
        <f>VLOOKUP(E31,WorldBank!$AG$6:$AJ$222,4,FALSE)</f>
        <v>5398384</v>
      </c>
      <c r="J31" s="22">
        <f t="shared" si="1"/>
        <v>0</v>
      </c>
      <c r="K31" s="28">
        <f t="shared" si="2"/>
        <v>0</v>
      </c>
      <c r="L31" s="28" t="str">
        <f t="shared" si="0"/>
        <v>EU</v>
      </c>
      <c r="M31" s="28" t="str">
        <f t="shared" si="9"/>
        <v/>
      </c>
      <c r="N31" s="28">
        <f t="shared" si="3"/>
        <v>860114.35660723702</v>
      </c>
      <c r="O31" s="28">
        <f t="shared" si="4"/>
        <v>12769028149553</v>
      </c>
      <c r="P31" s="23">
        <f t="shared" si="5"/>
        <v>384527351</v>
      </c>
      <c r="AC31" s="18"/>
      <c r="AD31" s="18"/>
      <c r="AE31" s="18"/>
      <c r="AF31" s="18"/>
      <c r="AG31" s="17"/>
      <c r="AH31" s="17"/>
    </row>
    <row r="32" spans="3:35" x14ac:dyDescent="0.25">
      <c r="C32" s="22" t="s">
        <v>227</v>
      </c>
      <c r="D32" s="28" t="str">
        <f>VLOOKUP(Mapping!E32,CDIAC!$Y$5:$Z$246,2,FALSE)</f>
        <v>SLOVENIA</v>
      </c>
      <c r="E32" s="28" t="s">
        <v>172</v>
      </c>
      <c r="F32" s="28">
        <f>VLOOKUP(E32,CDIAC!$BD$5:$BE$246,2,FALSE)</f>
        <v>4590.3058314968439</v>
      </c>
      <c r="G32" s="28">
        <f>VLOOKUP(E32,WorldBank!$AG$6:$AJ$222,3,FALSE)</f>
        <v>57799847508</v>
      </c>
      <c r="H32" s="23">
        <f>VLOOKUP(E32,WorldBank!$AG$6:$AJ$222,4,FALSE)</f>
        <v>2052843</v>
      </c>
      <c r="J32" s="22">
        <f t="shared" si="1"/>
        <v>0</v>
      </c>
      <c r="K32" s="28">
        <f t="shared" si="2"/>
        <v>0</v>
      </c>
      <c r="L32" s="28" t="str">
        <f t="shared" si="0"/>
        <v>EU</v>
      </c>
      <c r="M32" s="28" t="str">
        <f t="shared" si="9"/>
        <v/>
      </c>
      <c r="N32" s="28">
        <f t="shared" si="3"/>
        <v>864704.66243873385</v>
      </c>
      <c r="O32" s="28">
        <f t="shared" si="4"/>
        <v>12826827997061</v>
      </c>
      <c r="P32" s="23">
        <f t="shared" si="5"/>
        <v>386580194</v>
      </c>
      <c r="AD32" s="18"/>
      <c r="AE32" s="18"/>
      <c r="AF32" s="18"/>
      <c r="AG32" s="17"/>
      <c r="AH32" s="17"/>
    </row>
    <row r="33" spans="3:34" x14ac:dyDescent="0.25">
      <c r="C33" s="22" t="s">
        <v>227</v>
      </c>
      <c r="D33" s="28" t="str">
        <f>VLOOKUP(Mapping!E33,CDIAC!$Y$5:$Z$246,2,FALSE)</f>
        <v>SPAIN</v>
      </c>
      <c r="E33" s="28" t="s">
        <v>177</v>
      </c>
      <c r="F33" s="28">
        <f>VLOOKUP(E33,CDIAC!$BD$5:$BE$246,2,FALSE)</f>
        <v>89838.039283923135</v>
      </c>
      <c r="G33" s="28">
        <f>VLOOKUP(E33,WorldBank!$AG$6:$AJ$222,3,FALSE)</f>
        <v>1483239261204</v>
      </c>
      <c r="H33" s="23">
        <f>VLOOKUP(E33,WorldBank!$AG$6:$AJ$222,4,FALSE)</f>
        <v>46742697</v>
      </c>
      <c r="J33" s="22">
        <f t="shared" si="1"/>
        <v>0</v>
      </c>
      <c r="K33" s="28">
        <f t="shared" si="2"/>
        <v>0</v>
      </c>
      <c r="L33" s="28" t="str">
        <f t="shared" si="0"/>
        <v>EU</v>
      </c>
      <c r="M33" s="28" t="str">
        <f t="shared" si="9"/>
        <v/>
      </c>
      <c r="N33" s="28">
        <f t="shared" si="3"/>
        <v>954542.70172265696</v>
      </c>
      <c r="O33" s="28">
        <f t="shared" si="4"/>
        <v>14310067258265</v>
      </c>
      <c r="P33" s="23">
        <f t="shared" si="5"/>
        <v>433322891</v>
      </c>
      <c r="AD33" s="18"/>
      <c r="AE33" s="18"/>
      <c r="AF33" s="18"/>
      <c r="AG33" s="17"/>
      <c r="AH33" s="17"/>
    </row>
    <row r="34" spans="3:34" x14ac:dyDescent="0.25">
      <c r="C34" s="22" t="s">
        <v>227</v>
      </c>
      <c r="D34" s="28" t="str">
        <f>VLOOKUP(Mapping!E34,CDIAC!$Y$5:$Z$246,2,FALSE)</f>
        <v>SWEDEN</v>
      </c>
      <c r="E34" s="28" t="s">
        <v>186</v>
      </c>
      <c r="F34" s="28">
        <f>VLOOKUP(E34,CDIAC!$BD$5:$BE$246,2,FALSE)</f>
        <v>16392.815401294822</v>
      </c>
      <c r="G34" s="28">
        <f>VLOOKUP(E34,WorldBank!$AG$6:$AJ$222,3,FALSE)</f>
        <v>394627482519</v>
      </c>
      <c r="H34" s="23">
        <f>VLOOKUP(E34,WorldBank!$AG$6:$AJ$222,4,FALSE)</f>
        <v>9449213</v>
      </c>
      <c r="J34" s="22">
        <f t="shared" si="1"/>
        <v>0</v>
      </c>
      <c r="K34" s="28">
        <f t="shared" si="2"/>
        <v>0</v>
      </c>
      <c r="L34" s="28" t="str">
        <f t="shared" si="0"/>
        <v>EU</v>
      </c>
      <c r="M34" s="28" t="str">
        <f t="shared" si="9"/>
        <v/>
      </c>
      <c r="N34" s="28">
        <f t="shared" si="3"/>
        <v>970935.51712395181</v>
      </c>
      <c r="O34" s="28">
        <f t="shared" si="4"/>
        <v>14704694740784</v>
      </c>
      <c r="P34" s="23">
        <f t="shared" si="5"/>
        <v>442772104</v>
      </c>
      <c r="AC34" s="18"/>
      <c r="AD34" s="18"/>
      <c r="AE34" s="18"/>
      <c r="AF34" s="18"/>
      <c r="AG34" s="17"/>
      <c r="AH34" s="17"/>
    </row>
    <row r="35" spans="3:34" x14ac:dyDescent="0.25">
      <c r="C35" s="22" t="s">
        <v>227</v>
      </c>
      <c r="D35" s="28" t="str">
        <f>VLOOKUP(Mapping!E35,CDIAC!$Y$5:$Z$246,2,FALSE)</f>
        <v>UNITED KINGDOM</v>
      </c>
      <c r="E35" s="28" t="s">
        <v>204</v>
      </c>
      <c r="F35" s="28">
        <f>VLOOKUP(E35,CDIAC!$BD$5:$BE$246,2,FALSE)</f>
        <v>141629.01397701303</v>
      </c>
      <c r="G35" s="28">
        <f>VLOOKUP(E35,WorldBank!$AG$6:$AJ$222,3,FALSE)</f>
        <v>2201410346400</v>
      </c>
      <c r="H35" s="23">
        <f>VLOOKUP(E35,WorldBank!$AG$6:$AJ$222,4,FALSE)</f>
        <v>63258918</v>
      </c>
      <c r="J35" s="22">
        <f t="shared" si="1"/>
        <v>0</v>
      </c>
      <c r="K35" s="28">
        <f t="shared" si="2"/>
        <v>1</v>
      </c>
      <c r="L35" s="28" t="str">
        <f t="shared" si="0"/>
        <v>EU</v>
      </c>
      <c r="M35" s="28" t="str">
        <f t="shared" si="9"/>
        <v>EU</v>
      </c>
      <c r="N35" s="28">
        <f t="shared" si="3"/>
        <v>1112564.5311009649</v>
      </c>
      <c r="O35" s="28">
        <f t="shared" si="4"/>
        <v>16906105087184</v>
      </c>
      <c r="P35" s="23">
        <f t="shared" si="5"/>
        <v>506031022</v>
      </c>
      <c r="AD35" s="18"/>
      <c r="AE35" s="18"/>
      <c r="AF35" s="18"/>
      <c r="AG35" s="17"/>
      <c r="AH35" s="17"/>
    </row>
    <row r="36" spans="3:34" x14ac:dyDescent="0.25">
      <c r="C36" s="121" t="s">
        <v>232</v>
      </c>
      <c r="D36" s="28" t="str">
        <f>VLOOKUP(Mapping!E36,CDIAC!$Y$5:$Z$246,2,FALSE)</f>
        <v>ARMENIA</v>
      </c>
      <c r="E36" s="28" t="s">
        <v>9</v>
      </c>
      <c r="F36" s="28">
        <f>VLOOKUP(E36,CDIAC!$BD$5:$BE$246,2,FALSE)</f>
        <v>1308.8995875251976</v>
      </c>
      <c r="G36" s="28">
        <f>VLOOKUP(E36,WorldBank!$AG$6:$AJ$222,3,FALSE)</f>
        <v>20191585440</v>
      </c>
      <c r="H36" s="23">
        <f>VLOOKUP(E36,WorldBank!$AG$6:$AJ$222,4,FALSE)</f>
        <v>2964120</v>
      </c>
      <c r="J36" s="22">
        <f t="shared" si="1"/>
        <v>1</v>
      </c>
      <c r="K36" s="28">
        <f t="shared" si="2"/>
        <v>0</v>
      </c>
      <c r="L36" s="28" t="str">
        <f t="shared" si="0"/>
        <v>Ex.USSR</v>
      </c>
      <c r="M36" s="28" t="str">
        <f t="shared" si="9"/>
        <v/>
      </c>
      <c r="N36" s="28">
        <f t="shared" si="3"/>
        <v>1308.8995875251976</v>
      </c>
      <c r="O36" s="28">
        <f t="shared" si="4"/>
        <v>20191585440</v>
      </c>
      <c r="P36" s="23">
        <f t="shared" si="5"/>
        <v>2964120</v>
      </c>
      <c r="AD36" s="18"/>
      <c r="AE36" s="18"/>
      <c r="AF36" s="18"/>
      <c r="AG36" s="17"/>
      <c r="AH36" s="17"/>
    </row>
    <row r="37" spans="3:34" x14ac:dyDescent="0.25">
      <c r="C37" s="121" t="s">
        <v>232</v>
      </c>
      <c r="D37" s="28" t="str">
        <f>VLOOKUP(Mapping!E37,CDIAC!$Y$5:$Z$246,2,FALSE)</f>
        <v>AZERBAIJAN</v>
      </c>
      <c r="E37" s="28" t="s">
        <v>13</v>
      </c>
      <c r="F37" s="28">
        <f>VLOOKUP(E37,CDIAC!$BD$5:$BE$246,2,FALSE)</f>
        <v>14550.765920171583</v>
      </c>
      <c r="G37" s="28">
        <f>VLOOKUP(E37,WorldBank!$AG$6:$AJ$222,3,FALSE)</f>
        <v>144512733828</v>
      </c>
      <c r="H37" s="23">
        <f>VLOOKUP(E37,WorldBank!$AG$6:$AJ$222,4,FALSE)</f>
        <v>9173082</v>
      </c>
      <c r="J37" s="22">
        <f t="shared" si="1"/>
        <v>0</v>
      </c>
      <c r="K37" s="28">
        <f t="shared" si="2"/>
        <v>0</v>
      </c>
      <c r="L37" s="28" t="str">
        <f t="shared" si="0"/>
        <v>Ex.USSR</v>
      </c>
      <c r="M37" s="28" t="str">
        <f t="shared" si="9"/>
        <v/>
      </c>
      <c r="N37" s="28">
        <f t="shared" si="3"/>
        <v>15859.66550769678</v>
      </c>
      <c r="O37" s="28">
        <f t="shared" si="4"/>
        <v>164704319268</v>
      </c>
      <c r="P37" s="23">
        <f t="shared" si="5"/>
        <v>12137202</v>
      </c>
      <c r="AC37" s="18"/>
      <c r="AD37" s="18"/>
      <c r="AE37" s="18"/>
      <c r="AF37" s="18"/>
      <c r="AG37" s="17"/>
      <c r="AH37" s="17"/>
    </row>
    <row r="38" spans="3:34" x14ac:dyDescent="0.25">
      <c r="C38" s="121" t="s">
        <v>232</v>
      </c>
      <c r="D38" s="28" t="str">
        <f>VLOOKUP(Mapping!E38,CDIAC!$Y$5:$Z$246,2,FALSE)</f>
        <v>BELARUS</v>
      </c>
      <c r="E38" s="28" t="s">
        <v>18</v>
      </c>
      <c r="F38" s="28">
        <f>VLOOKUP(E38,CDIAC!$BD$5:$BE$246,2,FALSE)</f>
        <v>17443.847313877533</v>
      </c>
      <c r="G38" s="28">
        <f>VLOOKUP(E38,WorldBank!$AG$6:$AJ$222,3,FALSE)</f>
        <v>157280219000</v>
      </c>
      <c r="H38" s="23">
        <f>VLOOKUP(E38,WorldBank!$AG$6:$AJ$222,4,FALSE)</f>
        <v>9473000</v>
      </c>
      <c r="J38" s="22">
        <f t="shared" si="1"/>
        <v>0</v>
      </c>
      <c r="K38" s="28">
        <f t="shared" si="2"/>
        <v>0</v>
      </c>
      <c r="L38" s="28" t="str">
        <f t="shared" si="0"/>
        <v>Ex.USSR</v>
      </c>
      <c r="M38" s="28" t="str">
        <f t="shared" si="9"/>
        <v/>
      </c>
      <c r="N38" s="28">
        <f t="shared" si="3"/>
        <v>33303.512821574317</v>
      </c>
      <c r="O38" s="28">
        <f t="shared" si="4"/>
        <v>321984538268</v>
      </c>
      <c r="P38" s="23">
        <f t="shared" si="5"/>
        <v>21610202</v>
      </c>
      <c r="AD38" s="18"/>
      <c r="AE38" s="18"/>
      <c r="AF38" s="18"/>
      <c r="AG38" s="17"/>
      <c r="AH38" s="17"/>
    </row>
    <row r="39" spans="3:34" x14ac:dyDescent="0.25">
      <c r="C39" s="121" t="s">
        <v>232</v>
      </c>
      <c r="D39" s="28" t="str">
        <f>VLOOKUP(Mapping!E39,CDIAC!$Y$5:$Z$246,2,FALSE)</f>
        <v>ESTONIA</v>
      </c>
      <c r="E39" s="28" t="s">
        <v>62</v>
      </c>
      <c r="F39" s="28">
        <f>VLOOKUP(E39,CDIAC!$BD$5:$BE$246,2,FALSE)</f>
        <v>7392.8762897850229</v>
      </c>
      <c r="G39" s="28">
        <f>VLOOKUP(E39,WorldBank!$AG$6:$AJ$222,3,FALSE)</f>
        <v>30942603090</v>
      </c>
      <c r="H39" s="23">
        <f>VLOOKUP(E39,WorldBank!$AG$6:$AJ$222,4,FALSE)</f>
        <v>1327439</v>
      </c>
      <c r="J39" s="22">
        <f t="shared" si="1"/>
        <v>0</v>
      </c>
      <c r="K39" s="28">
        <f t="shared" si="2"/>
        <v>0</v>
      </c>
      <c r="L39" s="28" t="str">
        <f t="shared" si="0"/>
        <v>Ex.USSR</v>
      </c>
      <c r="M39" s="28" t="str">
        <f t="shared" si="9"/>
        <v/>
      </c>
      <c r="N39" s="28">
        <f t="shared" si="3"/>
        <v>40696.389111359342</v>
      </c>
      <c r="O39" s="28">
        <f t="shared" si="4"/>
        <v>352927141358</v>
      </c>
      <c r="P39" s="23">
        <f t="shared" si="5"/>
        <v>22937641</v>
      </c>
      <c r="AD39" s="18"/>
      <c r="AE39" s="18"/>
      <c r="AF39" s="18"/>
      <c r="AG39" s="17"/>
      <c r="AH39" s="17"/>
    </row>
    <row r="40" spans="3:34" x14ac:dyDescent="0.25">
      <c r="C40" s="121" t="s">
        <v>232</v>
      </c>
      <c r="D40" s="28" t="str">
        <f>VLOOKUP(Mapping!E40,CDIAC!$Y$5:$Z$246,2,FALSE)</f>
        <v>GEORGIA</v>
      </c>
      <c r="E40" s="28" t="s">
        <v>72</v>
      </c>
      <c r="F40" s="28">
        <f>VLOOKUP(E40,CDIAC!$BD$5:$BE$246,2,FALSE)</f>
        <v>1924.4761069032115</v>
      </c>
      <c r="G40" s="28">
        <f>VLOOKUP(E40,WorldBank!$AG$6:$AJ$222,3,FALSE)</f>
        <v>28343738700</v>
      </c>
      <c r="H40" s="23">
        <f>VLOOKUP(E40,WorldBank!$AG$6:$AJ$222,4,FALSE)</f>
        <v>4483350</v>
      </c>
      <c r="J40" s="22">
        <f t="shared" si="1"/>
        <v>0</v>
      </c>
      <c r="K40" s="28">
        <f t="shared" si="2"/>
        <v>0</v>
      </c>
      <c r="L40" s="28" t="str">
        <f t="shared" si="0"/>
        <v>Ex.USSR</v>
      </c>
      <c r="M40" s="28" t="str">
        <f t="shared" si="9"/>
        <v/>
      </c>
      <c r="N40" s="28">
        <f t="shared" si="3"/>
        <v>42620.865218262552</v>
      </c>
      <c r="O40" s="28">
        <f t="shared" si="4"/>
        <v>381270880058</v>
      </c>
      <c r="P40" s="23">
        <f t="shared" si="5"/>
        <v>27420991</v>
      </c>
      <c r="AD40" s="18"/>
      <c r="AE40" s="18"/>
      <c r="AF40" s="18"/>
      <c r="AG40" s="17"/>
      <c r="AH40" s="17"/>
    </row>
    <row r="41" spans="3:34" x14ac:dyDescent="0.25">
      <c r="C41" s="121" t="s">
        <v>232</v>
      </c>
      <c r="D41" s="28" t="str">
        <f>VLOOKUP(Mapping!E41,CDIAC!$Y$5:$Z$246,2,FALSE)</f>
        <v>KAZAKHSTAN</v>
      </c>
      <c r="E41" s="28" t="s">
        <v>99</v>
      </c>
      <c r="F41" s="28">
        <f>VLOOKUP(E41,CDIAC!$BD$5:$BE$246,2,FALSE)</f>
        <v>79806.162041085394</v>
      </c>
      <c r="G41" s="28">
        <f>VLOOKUP(E41,WorldBank!$AG$6:$AJ$222,3,FALSE)</f>
        <v>343913695200</v>
      </c>
      <c r="H41" s="23">
        <f>VLOOKUP(E41,WorldBank!$AG$6:$AJ$222,4,FALSE)</f>
        <v>16556600</v>
      </c>
      <c r="J41" s="22">
        <f t="shared" si="1"/>
        <v>0</v>
      </c>
      <c r="K41" s="28">
        <f t="shared" si="2"/>
        <v>0</v>
      </c>
      <c r="L41" s="28" t="str">
        <f t="shared" si="0"/>
        <v>Ex.USSR</v>
      </c>
      <c r="M41" s="28" t="str">
        <f t="shared" si="9"/>
        <v/>
      </c>
      <c r="N41" s="28">
        <f t="shared" si="3"/>
        <v>122427.02725934795</v>
      </c>
      <c r="O41" s="28">
        <f t="shared" si="4"/>
        <v>725184575258</v>
      </c>
      <c r="P41" s="23">
        <f t="shared" si="5"/>
        <v>43977591</v>
      </c>
      <c r="AD41" s="18"/>
      <c r="AE41" s="18"/>
      <c r="AF41" s="18"/>
      <c r="AG41" s="17"/>
      <c r="AH41" s="17"/>
    </row>
    <row r="42" spans="3:34" x14ac:dyDescent="0.25">
      <c r="C42" s="121" t="s">
        <v>232</v>
      </c>
      <c r="D42" s="28" t="str">
        <f>VLOOKUP(Mapping!E42,CDIAC!$Y$5:$Z$246,2,FALSE)</f>
        <v>KYRGYZSTAN</v>
      </c>
      <c r="E42" s="28" t="s">
        <v>106</v>
      </c>
      <c r="F42" s="28">
        <f>VLOOKUP(E42,CDIAC!$BD$5:$BE$246,2,FALSE)</f>
        <v>2313.601909371389</v>
      </c>
      <c r="G42" s="28">
        <f>VLOOKUP(E42,WorldBank!$AG$6:$AJ$222,3,FALSE)</f>
        <v>16108146600</v>
      </c>
      <c r="H42" s="23">
        <f>VLOOKUP(E42,WorldBank!$AG$6:$AJ$222,4,FALSE)</f>
        <v>5514600</v>
      </c>
      <c r="J42" s="22">
        <f t="shared" si="1"/>
        <v>0</v>
      </c>
      <c r="K42" s="28">
        <f t="shared" si="2"/>
        <v>0</v>
      </c>
      <c r="L42" s="28" t="str">
        <f t="shared" si="0"/>
        <v>Ex.USSR</v>
      </c>
      <c r="M42" s="28" t="str">
        <f t="shared" si="9"/>
        <v/>
      </c>
      <c r="N42" s="28">
        <f t="shared" si="3"/>
        <v>124740.62916871933</v>
      </c>
      <c r="O42" s="28">
        <f t="shared" si="4"/>
        <v>741292721858</v>
      </c>
      <c r="P42" s="23">
        <f t="shared" si="5"/>
        <v>49492191</v>
      </c>
      <c r="AC42" s="32"/>
      <c r="AD42" s="33"/>
      <c r="AE42" s="33"/>
      <c r="AF42" s="33"/>
      <c r="AG42" s="34"/>
      <c r="AH42" s="34"/>
    </row>
    <row r="43" spans="3:34" x14ac:dyDescent="0.25">
      <c r="C43" s="121" t="s">
        <v>232</v>
      </c>
      <c r="D43" s="28" t="str">
        <f>VLOOKUP(Mapping!E43,CDIAC!$Y$5:$Z$246,2,FALSE)</f>
        <v>LATVIA</v>
      </c>
      <c r="E43" s="28" t="s">
        <v>108</v>
      </c>
      <c r="F43" s="28">
        <f>VLOOKUP(E43,CDIAC!$BD$5:$BE$246,2,FALSE)</f>
        <v>3001.8626328857463</v>
      </c>
      <c r="G43" s="28">
        <f>VLOOKUP(E43,WorldBank!$AG$6:$AJ$222,3,FALSE)</f>
        <v>41136508148</v>
      </c>
      <c r="H43" s="23">
        <f>VLOOKUP(E43,WorldBank!$AG$6:$AJ$222,4,FALSE)</f>
        <v>2059709</v>
      </c>
      <c r="J43" s="22">
        <f t="shared" si="1"/>
        <v>0</v>
      </c>
      <c r="K43" s="28">
        <f t="shared" si="2"/>
        <v>0</v>
      </c>
      <c r="L43" s="28" t="str">
        <f t="shared" si="0"/>
        <v>Ex.USSR</v>
      </c>
      <c r="M43" s="28" t="str">
        <f t="shared" si="9"/>
        <v/>
      </c>
      <c r="N43" s="28">
        <f t="shared" si="3"/>
        <v>127742.49180160508</v>
      </c>
      <c r="O43" s="28">
        <f t="shared" si="4"/>
        <v>782429230006</v>
      </c>
      <c r="P43" s="23">
        <f t="shared" si="5"/>
        <v>51551900</v>
      </c>
      <c r="AD43" s="18"/>
      <c r="AE43" s="18"/>
      <c r="AF43" s="18"/>
      <c r="AG43" s="17"/>
      <c r="AH43" s="17"/>
    </row>
    <row r="44" spans="3:34" x14ac:dyDescent="0.25">
      <c r="C44" s="121" t="s">
        <v>232</v>
      </c>
      <c r="D44" s="28">
        <f>VLOOKUP(Mapping!E44,CDIAC!$Y$5:$Z$246,2,FALSE)</f>
        <v>0</v>
      </c>
      <c r="E44" s="28" t="s">
        <v>114</v>
      </c>
      <c r="F44" s="28">
        <f>VLOOKUP(E44,CDIAC!$BD$5:$BE$246,2,FALSE)</f>
        <v>4390.8709592999085</v>
      </c>
      <c r="G44" s="28">
        <f>VLOOKUP(E44,WorldBank!$AG$6:$AJ$222,3,FALSE)</f>
        <v>67869141495</v>
      </c>
      <c r="H44" s="23">
        <f>VLOOKUP(E44,WorldBank!$AG$6:$AJ$222,4,FALSE)</f>
        <v>3028115</v>
      </c>
      <c r="J44" s="22">
        <f t="shared" si="1"/>
        <v>0</v>
      </c>
      <c r="K44" s="28">
        <f t="shared" si="2"/>
        <v>0</v>
      </c>
      <c r="L44" s="28" t="str">
        <f t="shared" si="0"/>
        <v>Ex.USSR</v>
      </c>
      <c r="M44" s="28" t="str">
        <f t="shared" si="9"/>
        <v/>
      </c>
      <c r="N44" s="28">
        <f t="shared" si="3"/>
        <v>132133.362760905</v>
      </c>
      <c r="O44" s="28">
        <f t="shared" si="4"/>
        <v>850298371501</v>
      </c>
      <c r="P44" s="23">
        <f t="shared" si="5"/>
        <v>54580015</v>
      </c>
      <c r="AG44" s="17"/>
      <c r="AH44" s="17"/>
    </row>
    <row r="45" spans="3:34" x14ac:dyDescent="0.25">
      <c r="C45" s="121" t="s">
        <v>232</v>
      </c>
      <c r="D45" s="28" t="str">
        <f>VLOOKUP(Mapping!E45,CDIAC!$Y$5:$Z$246,2,FALSE)</f>
        <v>TAJIKISTAN</v>
      </c>
      <c r="E45" s="28" t="s">
        <v>189</v>
      </c>
      <c r="F45" s="28">
        <f>VLOOKUP(E45,CDIAC!$BD$5:$BE$246,2,FALSE)</f>
        <v>843.01956690635041</v>
      </c>
      <c r="G45" s="28">
        <f>VLOOKUP(E45,WorldBank!$AG$6:$AJ$222,3,FALSE)</f>
        <v>17286448200</v>
      </c>
      <c r="H45" s="23">
        <f>VLOOKUP(E45,WorldBank!$AG$6:$AJ$222,4,FALSE)</f>
        <v>7814850</v>
      </c>
      <c r="J45" s="22">
        <f t="shared" si="1"/>
        <v>0</v>
      </c>
      <c r="K45" s="28">
        <f t="shared" si="2"/>
        <v>0</v>
      </c>
      <c r="L45" s="28" t="str">
        <f t="shared" si="0"/>
        <v>Ex.USSR</v>
      </c>
      <c r="M45" s="28" t="str">
        <f t="shared" si="9"/>
        <v/>
      </c>
      <c r="N45" s="28">
        <f t="shared" si="3"/>
        <v>132976.38232781136</v>
      </c>
      <c r="O45" s="28">
        <f t="shared" si="4"/>
        <v>867584819701</v>
      </c>
      <c r="P45" s="23">
        <f t="shared" si="5"/>
        <v>62394865</v>
      </c>
      <c r="AG45" s="17"/>
      <c r="AH45" s="17"/>
    </row>
    <row r="46" spans="3:34" x14ac:dyDescent="0.25">
      <c r="C46" s="121" t="s">
        <v>232</v>
      </c>
      <c r="D46" s="28" t="str">
        <f>VLOOKUP(Mapping!E46,CDIAC!$Y$5:$Z$246,2,FALSE)</f>
        <v>TURKMENISTAN</v>
      </c>
      <c r="E46" s="28" t="s">
        <v>198</v>
      </c>
      <c r="F46" s="28">
        <f>VLOOKUP(E46,CDIAC!$BD$5:$BE$246,2,FALSE)</f>
        <v>16750.795820319458</v>
      </c>
      <c r="G46" s="28">
        <f>VLOOKUP(E46,WorldBank!$AG$6:$AJ$222,3,FALSE)</f>
        <v>58016855148</v>
      </c>
      <c r="H46" s="23">
        <f>VLOOKUP(E46,WorldBank!$AG$6:$AJ$222,4,FALSE)</f>
        <v>5106668</v>
      </c>
      <c r="J46" s="22">
        <f t="shared" si="1"/>
        <v>0</v>
      </c>
      <c r="K46" s="28">
        <f t="shared" si="2"/>
        <v>0</v>
      </c>
      <c r="L46" s="28" t="str">
        <f t="shared" si="0"/>
        <v>Ex.USSR</v>
      </c>
      <c r="M46" s="28" t="str">
        <f t="shared" si="9"/>
        <v/>
      </c>
      <c r="N46" s="28">
        <f t="shared" si="3"/>
        <v>149727.17814813083</v>
      </c>
      <c r="O46" s="28">
        <f t="shared" si="4"/>
        <v>925601674849</v>
      </c>
      <c r="P46" s="23">
        <f t="shared" si="5"/>
        <v>67501533</v>
      </c>
      <c r="AG46" s="17"/>
      <c r="AH46" s="17"/>
    </row>
    <row r="47" spans="3:34" x14ac:dyDescent="0.25">
      <c r="C47" s="121" t="s">
        <v>232</v>
      </c>
      <c r="D47" s="28" t="str">
        <f>VLOOKUP(Mapping!E47,CDIAC!$Y$5:$Z$246,2,FALSE)</f>
        <v>UKRAINE</v>
      </c>
      <c r="E47" s="28" t="s">
        <v>202</v>
      </c>
      <c r="F47" s="28">
        <f>VLOOKUP(E47,CDIAC!$BD$5:$BE$246,2,FALSE)</f>
        <v>92117.366972302683</v>
      </c>
      <c r="G47" s="28">
        <f>VLOOKUP(E47,WorldBank!$AG$6:$AJ$222,3,FALSE)</f>
        <v>379132099500</v>
      </c>
      <c r="H47" s="23">
        <f>VLOOKUP(E47,WorldBank!$AG$6:$AJ$222,4,FALSE)</f>
        <v>45706100</v>
      </c>
      <c r="J47" s="22">
        <f t="shared" si="1"/>
        <v>0</v>
      </c>
      <c r="K47" s="28">
        <f t="shared" si="2"/>
        <v>0</v>
      </c>
      <c r="L47" s="28" t="str">
        <f t="shared" si="0"/>
        <v>Ex.USSR</v>
      </c>
      <c r="M47" s="28" t="str">
        <f t="shared" si="9"/>
        <v/>
      </c>
      <c r="N47" s="28">
        <f t="shared" si="3"/>
        <v>241844.5451204335</v>
      </c>
      <c r="O47" s="28">
        <f t="shared" si="4"/>
        <v>1304733774349</v>
      </c>
      <c r="P47" s="23">
        <f t="shared" si="5"/>
        <v>113207633</v>
      </c>
      <c r="AG47" s="17"/>
      <c r="AH47" s="17"/>
    </row>
    <row r="48" spans="3:34" x14ac:dyDescent="0.25">
      <c r="C48" s="121" t="s">
        <v>232</v>
      </c>
      <c r="D48" s="28" t="str">
        <f>VLOOKUP(Mapping!E48,CDIAC!$Y$5:$Z$246,2,FALSE)</f>
        <v>UZBEKISTAN</v>
      </c>
      <c r="E48" s="28" t="s">
        <v>207</v>
      </c>
      <c r="F48" s="28">
        <f>VLOOKUP(E48,CDIAC!$BD$5:$BE$246,2,FALSE)</f>
        <v>32020.300661596761</v>
      </c>
      <c r="G48" s="28">
        <f>VLOOKUP(E48,WorldBank!$AG$6:$AJ$222,3,FALSE)</f>
        <v>129445432800</v>
      </c>
      <c r="H48" s="23">
        <f>VLOOKUP(E48,WorldBank!$AG$6:$AJ$222,4,FALSE)</f>
        <v>29339400</v>
      </c>
      <c r="J48" s="22">
        <f t="shared" si="1"/>
        <v>0</v>
      </c>
      <c r="K48" s="28">
        <f t="shared" si="2"/>
        <v>1</v>
      </c>
      <c r="L48" s="28" t="str">
        <f t="shared" si="0"/>
        <v>Ex.USSR</v>
      </c>
      <c r="M48" s="28" t="str">
        <f t="shared" si="9"/>
        <v>Ex.USSR</v>
      </c>
      <c r="N48" s="28">
        <f t="shared" si="3"/>
        <v>273864.84578203026</v>
      </c>
      <c r="O48" s="28">
        <f t="shared" si="4"/>
        <v>1434179207149</v>
      </c>
      <c r="P48" s="23">
        <f t="shared" si="5"/>
        <v>142547033</v>
      </c>
    </row>
    <row r="49" spans="3:16" x14ac:dyDescent="0.25">
      <c r="C49" s="22" t="s">
        <v>88</v>
      </c>
      <c r="D49" s="28" t="str">
        <f>VLOOKUP(Mapping!E49,CDIAC!$Y$5:$Z$246,2,FALSE)</f>
        <v>INDIA</v>
      </c>
      <c r="E49" s="28" t="s">
        <v>88</v>
      </c>
      <c r="F49" s="28">
        <f>VLOOKUP(E49,CDIAC!$BD$5:$BE$246,2,FALSE)</f>
        <v>597392.06881270243</v>
      </c>
      <c r="G49" s="28">
        <f>VLOOKUP(E49,WorldBank!$AG$6:$AJ$222,3,FALSE)</f>
        <v>5962906305677</v>
      </c>
      <c r="H49" s="23">
        <f>VLOOKUP(E49,WorldBank!$AG$6:$AJ$222,4,FALSE)</f>
        <v>1221156319</v>
      </c>
      <c r="J49" s="22">
        <f t="shared" si="1"/>
        <v>1</v>
      </c>
      <c r="K49" s="28">
        <f t="shared" si="2"/>
        <v>1</v>
      </c>
      <c r="L49" s="28" t="str">
        <f t="shared" si="0"/>
        <v>India</v>
      </c>
      <c r="M49" s="28" t="str">
        <f t="shared" si="9"/>
        <v>India</v>
      </c>
      <c r="N49" s="28">
        <f t="shared" si="3"/>
        <v>597392.06881270243</v>
      </c>
      <c r="O49" s="28">
        <f t="shared" si="4"/>
        <v>5962906305677</v>
      </c>
      <c r="P49" s="23">
        <f t="shared" si="5"/>
        <v>1221156319</v>
      </c>
    </row>
    <row r="50" spans="3:16" x14ac:dyDescent="0.25">
      <c r="C50" s="22" t="s">
        <v>97</v>
      </c>
      <c r="D50" s="28" t="str">
        <f>VLOOKUP(Mapping!E50,CDIAC!$Y$5:$Z$246,2,FALSE)</f>
        <v>JAPAN</v>
      </c>
      <c r="E50" s="28" t="s">
        <v>97</v>
      </c>
      <c r="F50" s="28">
        <f>VLOOKUP(E50,CDIAC!$BD$5:$BE$246,2,FALSE)</f>
        <v>343445.31827298738</v>
      </c>
      <c r="G50" s="28">
        <f>VLOOKUP(E50,WorldBank!$AG$6:$AJ$222,3,FALSE)</f>
        <v>4386177677532</v>
      </c>
      <c r="H50" s="23">
        <f>VLOOKUP(E50,WorldBank!$AG$6:$AJ$222,4,FALSE)</f>
        <v>127817277</v>
      </c>
      <c r="J50" s="22">
        <f t="shared" si="1"/>
        <v>1</v>
      </c>
      <c r="K50" s="28">
        <f t="shared" si="2"/>
        <v>1</v>
      </c>
      <c r="L50" s="28" t="str">
        <f t="shared" si="0"/>
        <v>Japan</v>
      </c>
      <c r="M50" s="28" t="str">
        <f t="shared" si="9"/>
        <v>Japan</v>
      </c>
      <c r="N50" s="28">
        <f t="shared" si="3"/>
        <v>343445.31827298738</v>
      </c>
      <c r="O50" s="28">
        <f t="shared" si="4"/>
        <v>4386177677532</v>
      </c>
      <c r="P50" s="23">
        <f t="shared" si="5"/>
        <v>127817277</v>
      </c>
    </row>
    <row r="51" spans="3:16" x14ac:dyDescent="0.25">
      <c r="C51" s="121" t="s">
        <v>230</v>
      </c>
      <c r="D51" s="28" t="str">
        <f>VLOOKUP(Mapping!E51,CDIAC!$Y$5:$Z$246,2,FALSE)</f>
        <v>MEXICO</v>
      </c>
      <c r="E51" s="28" t="s">
        <v>127</v>
      </c>
      <c r="F51" s="28">
        <f>VLOOKUP(E51,CDIAC!$BD$5:$BE$246,2,FALSE)</f>
        <v>133492.89848642432</v>
      </c>
      <c r="G51" s="28">
        <f>VLOOKUP(E51,WorldBank!$AG$6:$AJ$222,3,FALSE)</f>
        <v>1896291908671</v>
      </c>
      <c r="H51" s="23">
        <f>VLOOKUP(E51,WorldBank!$AG$6:$AJ$222,4,FALSE)</f>
        <v>119361233</v>
      </c>
      <c r="J51" s="22">
        <f t="shared" si="1"/>
        <v>1</v>
      </c>
      <c r="K51" s="28">
        <f t="shared" si="2"/>
        <v>0</v>
      </c>
      <c r="L51" s="28" t="str">
        <f t="shared" si="0"/>
        <v>Latin.America</v>
      </c>
      <c r="M51" s="28" t="str">
        <f t="shared" si="9"/>
        <v/>
      </c>
      <c r="N51" s="28">
        <f t="shared" si="3"/>
        <v>133492.89848642432</v>
      </c>
      <c r="O51" s="28">
        <f t="shared" si="4"/>
        <v>1896291908671</v>
      </c>
      <c r="P51" s="23">
        <f t="shared" si="5"/>
        <v>119361233</v>
      </c>
    </row>
    <row r="52" spans="3:16" x14ac:dyDescent="0.25">
      <c r="C52" s="121" t="s">
        <v>230</v>
      </c>
      <c r="D52" s="28" t="str">
        <f>VLOOKUP(Mapping!E52,CDIAC!$Y$5:$Z$246,2,FALSE)</f>
        <v>COLOMBIA</v>
      </c>
      <c r="E52" s="28" t="s">
        <v>42</v>
      </c>
      <c r="F52" s="28">
        <f>VLOOKUP(E52,CDIAC!$BD$5:$BE$246,2,FALSE)</f>
        <v>23688.646707483505</v>
      </c>
      <c r="G52" s="28">
        <f>VLOOKUP(E52,WorldBank!$AG$6:$AJ$222,3,FALSE)</f>
        <v>533496870944</v>
      </c>
      <c r="H52" s="23">
        <f>VLOOKUP(E52,WorldBank!$AG$6:$AJ$222,4,FALSE)</f>
        <v>47078792</v>
      </c>
      <c r="J52" s="22">
        <f t="shared" si="1"/>
        <v>0</v>
      </c>
      <c r="K52" s="28">
        <f t="shared" si="2"/>
        <v>0</v>
      </c>
      <c r="L52" s="28" t="str">
        <f t="shared" si="0"/>
        <v>Latin.America</v>
      </c>
      <c r="M52" s="28" t="str">
        <f t="shared" si="9"/>
        <v/>
      </c>
      <c r="N52" s="28">
        <f t="shared" si="3"/>
        <v>157181.54519390783</v>
      </c>
      <c r="O52" s="28">
        <f t="shared" si="4"/>
        <v>2429788779615</v>
      </c>
      <c r="P52" s="23">
        <f t="shared" si="5"/>
        <v>166440025</v>
      </c>
    </row>
    <row r="53" spans="3:16" x14ac:dyDescent="0.25">
      <c r="C53" s="121" t="s">
        <v>230</v>
      </c>
      <c r="D53" s="28" t="str">
        <f>VLOOKUP(Mapping!E53,CDIAC!$Y$5:$Z$246,2,FALSE)</f>
        <v>ANTIGUA &amp; BARBUDA</v>
      </c>
      <c r="E53" s="28" t="s">
        <v>8</v>
      </c>
      <c r="F53" s="28">
        <f>VLOOKUP(E53,CDIAC!$BD$5:$BE$246,2,FALSE)</f>
        <v>54408.965826721185</v>
      </c>
      <c r="G53" s="28">
        <f>VLOOKUP(E53,WorldBank!$AG$6:$AJ$222,3,FALSE)</f>
        <v>557739338172</v>
      </c>
      <c r="H53" s="23">
        <f>VLOOKUP(E53,WorldBank!$AG$6:$AJ$222,4,FALSE)</f>
        <v>40728738</v>
      </c>
      <c r="J53" s="22">
        <f t="shared" si="1"/>
        <v>0</v>
      </c>
      <c r="K53" s="28">
        <f t="shared" si="2"/>
        <v>0</v>
      </c>
      <c r="L53" s="28" t="str">
        <f t="shared" si="0"/>
        <v>Latin.America</v>
      </c>
      <c r="M53" s="28" t="str">
        <f t="shared" si="9"/>
        <v/>
      </c>
      <c r="N53" s="28">
        <f t="shared" si="3"/>
        <v>211590.51102062903</v>
      </c>
      <c r="O53" s="28">
        <f t="shared" si="4"/>
        <v>2987528117787</v>
      </c>
      <c r="P53" s="23">
        <f t="shared" si="5"/>
        <v>207168763</v>
      </c>
    </row>
    <row r="54" spans="3:16" x14ac:dyDescent="0.25">
      <c r="C54" s="121" t="s">
        <v>230</v>
      </c>
      <c r="D54" s="28" t="str">
        <f>VLOOKUP(Mapping!E54,CDIAC!$Y$5:$Z$246,2,FALSE)</f>
        <v>PERU</v>
      </c>
      <c r="E54" s="28" t="s">
        <v>152</v>
      </c>
      <c r="F54" s="28">
        <f>VLOOKUP(E54,CDIAC!$BD$5:$BE$246,2,FALSE)</f>
        <v>18180.673836419341</v>
      </c>
      <c r="G54" s="28">
        <f>VLOOKUP(E54,WorldBank!$AG$6:$AJ$222,3,FALSE)</f>
        <v>308853656523</v>
      </c>
      <c r="H54" s="23">
        <f>VLOOKUP(E54,WorldBank!$AG$6:$AJ$222,4,FALSE)</f>
        <v>29614887</v>
      </c>
      <c r="J54" s="22">
        <f t="shared" si="1"/>
        <v>0</v>
      </c>
      <c r="K54" s="28">
        <f t="shared" si="2"/>
        <v>0</v>
      </c>
      <c r="L54" s="28" t="str">
        <f t="shared" si="0"/>
        <v>Latin.America</v>
      </c>
      <c r="M54" s="28" t="str">
        <f t="shared" si="9"/>
        <v/>
      </c>
      <c r="N54" s="28">
        <f t="shared" si="3"/>
        <v>229771.18485704836</v>
      </c>
      <c r="O54" s="28">
        <f t="shared" si="4"/>
        <v>3296381774310</v>
      </c>
      <c r="P54" s="23">
        <f t="shared" si="5"/>
        <v>236783650</v>
      </c>
    </row>
    <row r="55" spans="3:16" x14ac:dyDescent="0.25">
      <c r="C55" s="121" t="s">
        <v>230</v>
      </c>
      <c r="D55" s="28" t="str">
        <f>VLOOKUP(Mapping!E55,CDIAC!$Y$5:$Z$246,2,FALSE)</f>
        <v>VENEZUELA</v>
      </c>
      <c r="E55" s="122" t="s">
        <v>209</v>
      </c>
      <c r="F55" s="28">
        <f>VLOOKUP(E55,CDIAC!$BD$5:$BE$246,2,FALSE)</f>
        <v>68483.217494446697</v>
      </c>
      <c r="G55" s="28">
        <f>VLOOKUP(E55,WorldBank!$AG$6:$AJ$222,3,FALSE)</f>
        <v>500330600000</v>
      </c>
      <c r="H55" s="23">
        <f>VLOOKUP(E55,WorldBank!$AG$6:$AJ$222,4,FALSE)</f>
        <v>29500625</v>
      </c>
      <c r="J55" s="22">
        <f t="shared" si="1"/>
        <v>0</v>
      </c>
      <c r="K55" s="28">
        <f t="shared" si="2"/>
        <v>0</v>
      </c>
      <c r="L55" s="28" t="str">
        <f t="shared" si="0"/>
        <v>Latin.America</v>
      </c>
      <c r="M55" s="28" t="str">
        <f t="shared" si="9"/>
        <v/>
      </c>
      <c r="N55" s="28">
        <f t="shared" si="3"/>
        <v>298254.40235149505</v>
      </c>
      <c r="O55" s="28">
        <f t="shared" si="4"/>
        <v>3796712374310</v>
      </c>
      <c r="P55" s="23">
        <f t="shared" si="5"/>
        <v>266284275</v>
      </c>
    </row>
    <row r="56" spans="3:16" x14ac:dyDescent="0.25">
      <c r="C56" s="121" t="s">
        <v>230</v>
      </c>
      <c r="D56" s="28" t="str">
        <f>VLOOKUP(Mapping!E56,CDIAC!$Y$5:$Z$246,2,FALSE)</f>
        <v>CHILE</v>
      </c>
      <c r="E56" s="28" t="s">
        <v>40</v>
      </c>
      <c r="F56" s="28">
        <f>VLOOKUP(E56,CDIAC!$BD$5:$BE$246,2,FALSE)</f>
        <v>24519.108443248962</v>
      </c>
      <c r="G56" s="28">
        <f>VLOOKUP(E56,WorldBank!$AG$6:$AJ$222,3,FALSE)</f>
        <v>348834481146</v>
      </c>
      <c r="H56" s="23">
        <f>VLOOKUP(E56,WorldBank!$AG$6:$AJ$222,4,FALSE)</f>
        <v>17308449</v>
      </c>
      <c r="J56" s="22">
        <f t="shared" si="1"/>
        <v>0</v>
      </c>
      <c r="K56" s="28">
        <f t="shared" si="2"/>
        <v>0</v>
      </c>
      <c r="L56" s="28" t="str">
        <f t="shared" si="0"/>
        <v>Latin.America</v>
      </c>
      <c r="M56" s="28" t="str">
        <f t="shared" si="9"/>
        <v/>
      </c>
      <c r="N56" s="28">
        <f t="shared" si="3"/>
        <v>322773.51079474401</v>
      </c>
      <c r="O56" s="28">
        <f t="shared" si="4"/>
        <v>4145546855456</v>
      </c>
      <c r="P56" s="23">
        <f t="shared" si="5"/>
        <v>283592724</v>
      </c>
    </row>
    <row r="57" spans="3:16" x14ac:dyDescent="0.25">
      <c r="C57" s="121" t="s">
        <v>230</v>
      </c>
      <c r="D57" s="28" t="str">
        <f>VLOOKUP(Mapping!E57,CDIAC!$Y$5:$Z$246,2,FALSE)</f>
        <v>ECUADOR</v>
      </c>
      <c r="E57" s="28" t="s">
        <v>57</v>
      </c>
      <c r="F57" s="28">
        <f>VLOOKUP(E57,CDIAC!$BD$5:$BE$246,2,FALSE)</f>
        <v>10736.771490317631</v>
      </c>
      <c r="G57" s="28">
        <f>VLOOKUP(E57,WorldBank!$AG$6:$AJ$222,3,FALSE)</f>
        <v>145893576689</v>
      </c>
      <c r="H57" s="23">
        <f>VLOOKUP(E57,WorldBank!$AG$6:$AJ$222,4,FALSE)</f>
        <v>15246481</v>
      </c>
      <c r="J57" s="22">
        <f t="shared" si="1"/>
        <v>0</v>
      </c>
      <c r="K57" s="28">
        <f t="shared" si="2"/>
        <v>0</v>
      </c>
      <c r="L57" s="28" t="str">
        <f t="shared" si="0"/>
        <v>Latin.America</v>
      </c>
      <c r="M57" s="28" t="str">
        <f t="shared" si="9"/>
        <v/>
      </c>
      <c r="N57" s="28">
        <f t="shared" si="3"/>
        <v>333510.28228506166</v>
      </c>
      <c r="O57" s="28">
        <f t="shared" si="4"/>
        <v>4291440432145</v>
      </c>
      <c r="P57" s="23">
        <f t="shared" si="5"/>
        <v>298839205</v>
      </c>
    </row>
    <row r="58" spans="3:16" x14ac:dyDescent="0.25">
      <c r="C58" s="121" t="s">
        <v>230</v>
      </c>
      <c r="D58" s="28" t="str">
        <f>VLOOKUP(Mapping!E58,CDIAC!$Y$5:$Z$246,2,FALSE)</f>
        <v>GUATEMALA</v>
      </c>
      <c r="E58" s="28" t="s">
        <v>79</v>
      </c>
      <c r="F58" s="28">
        <f>VLOOKUP(E58,CDIAC!$BD$5:$BE$246,2,FALSE)</f>
        <v>3345.8618250487507</v>
      </c>
      <c r="G58" s="28">
        <f>VLOOKUP(E58,WorldBank!$AG$6:$AJ$222,3,FALSE)</f>
        <v>102313663146</v>
      </c>
      <c r="H58" s="23">
        <f>VLOOKUP(E58,WorldBank!$AG$6:$AJ$222,4,FALSE)</f>
        <v>14706578</v>
      </c>
      <c r="J58" s="22">
        <f t="shared" si="1"/>
        <v>0</v>
      </c>
      <c r="K58" s="28">
        <f t="shared" si="2"/>
        <v>0</v>
      </c>
      <c r="L58" s="28" t="str">
        <f t="shared" si="0"/>
        <v>Latin.America</v>
      </c>
      <c r="M58" s="28" t="str">
        <f t="shared" si="9"/>
        <v/>
      </c>
      <c r="N58" s="28">
        <f t="shared" si="3"/>
        <v>336856.14411011041</v>
      </c>
      <c r="O58" s="28">
        <f t="shared" si="4"/>
        <v>4393754095291</v>
      </c>
      <c r="P58" s="23">
        <f t="shared" si="5"/>
        <v>313545783</v>
      </c>
    </row>
    <row r="59" spans="3:16" x14ac:dyDescent="0.25">
      <c r="C59" s="121" t="s">
        <v>230</v>
      </c>
      <c r="D59" s="28" t="str">
        <f>VLOOKUP(Mapping!E59,CDIAC!$Y$5:$Z$246,2,FALSE)</f>
        <v>CUBA</v>
      </c>
      <c r="E59" s="28" t="s">
        <v>49</v>
      </c>
      <c r="F59" s="28">
        <f>VLOOKUP(E59,CDIAC!$BD$5:$BE$246,2,FALSE)</f>
        <v>14320.401238397586</v>
      </c>
      <c r="G59" s="28">
        <f>VLOOKUP(E59,WorldBank!$AG$6:$AJ$222,3,FALSE)</f>
        <v>211944692188</v>
      </c>
      <c r="H59" s="23">
        <f>VLOOKUP(E59,WorldBank!$AG$6:$AJ$222,4,FALSE)</f>
        <v>11276053</v>
      </c>
      <c r="J59" s="22">
        <f t="shared" si="1"/>
        <v>0</v>
      </c>
      <c r="K59" s="28">
        <f t="shared" si="2"/>
        <v>0</v>
      </c>
      <c r="L59" s="28" t="str">
        <f t="shared" si="0"/>
        <v>Latin.America</v>
      </c>
      <c r="M59" s="28" t="str">
        <f t="shared" si="9"/>
        <v/>
      </c>
      <c r="N59" s="28">
        <f t="shared" si="3"/>
        <v>351176.54534850799</v>
      </c>
      <c r="O59" s="28">
        <f t="shared" si="4"/>
        <v>4605698787479</v>
      </c>
      <c r="P59" s="23">
        <f t="shared" si="5"/>
        <v>324821836</v>
      </c>
    </row>
    <row r="60" spans="3:16" x14ac:dyDescent="0.25">
      <c r="C60" s="121" t="s">
        <v>230</v>
      </c>
      <c r="D60" s="28" t="str">
        <f>VLOOKUP(Mapping!E60,CDIAC!$Y$5:$Z$246,2,FALSE)</f>
        <v>HAITI</v>
      </c>
      <c r="E60" s="28" t="s">
        <v>83</v>
      </c>
      <c r="F60" s="28">
        <f>VLOOKUP(E60,CDIAC!$BD$5:$BE$246,2,FALSE)</f>
        <v>659.33091551619475</v>
      </c>
      <c r="G60" s="28">
        <f>VLOOKUP(E60,WorldBank!$AG$6:$AJ$222,3,FALSE)</f>
        <v>15851925120</v>
      </c>
      <c r="H60" s="23">
        <f>VLOOKUP(E60,WorldBank!$AG$6:$AJ$222,4,FALSE)</f>
        <v>10032864</v>
      </c>
      <c r="J60" s="22">
        <f t="shared" si="1"/>
        <v>0</v>
      </c>
      <c r="K60" s="28">
        <f t="shared" si="2"/>
        <v>0</v>
      </c>
      <c r="L60" s="28" t="str">
        <f t="shared" si="0"/>
        <v>Latin.America</v>
      </c>
      <c r="M60" s="28" t="str">
        <f t="shared" si="9"/>
        <v/>
      </c>
      <c r="N60" s="28">
        <f t="shared" si="3"/>
        <v>351835.87626402418</v>
      </c>
      <c r="O60" s="28">
        <f t="shared" si="4"/>
        <v>4621550712599</v>
      </c>
      <c r="P60" s="23">
        <f t="shared" si="5"/>
        <v>334854700</v>
      </c>
    </row>
    <row r="61" spans="3:16" x14ac:dyDescent="0.25">
      <c r="C61" s="121" t="s">
        <v>230</v>
      </c>
      <c r="D61" s="28">
        <f>VLOOKUP(Mapping!E61,CDIAC!$Y$5:$Z$246,2,FALSE)</f>
        <v>0</v>
      </c>
      <c r="E61" s="28" t="s">
        <v>24</v>
      </c>
      <c r="F61" s="28">
        <f>VLOOKUP(E61,CDIAC!$BD$5:$BE$246,2,FALSE)</f>
        <v>4814.1696668883533</v>
      </c>
      <c r="G61" s="28">
        <f>VLOOKUP(E61,WorldBank!$AG$6:$AJ$222,3,FALSE)</f>
        <v>56392118590</v>
      </c>
      <c r="H61" s="23">
        <f>VLOOKUP(E61,WorldBank!$AG$6:$AJ$222,4,FALSE)</f>
        <v>10324445</v>
      </c>
      <c r="J61" s="22">
        <f t="shared" si="1"/>
        <v>0</v>
      </c>
      <c r="K61" s="28">
        <f t="shared" si="2"/>
        <v>0</v>
      </c>
      <c r="L61" s="28" t="str">
        <f t="shared" si="0"/>
        <v>Latin.America</v>
      </c>
      <c r="M61" s="28" t="str">
        <f t="shared" si="9"/>
        <v/>
      </c>
      <c r="N61" s="28">
        <f t="shared" si="3"/>
        <v>356650.04593091254</v>
      </c>
      <c r="O61" s="28">
        <f t="shared" si="4"/>
        <v>4677942831189</v>
      </c>
      <c r="P61" s="23">
        <f t="shared" si="5"/>
        <v>345179145</v>
      </c>
    </row>
    <row r="62" spans="3:16" x14ac:dyDescent="0.25">
      <c r="C62" s="121" t="s">
        <v>230</v>
      </c>
      <c r="D62" s="28" t="str">
        <f>VLOOKUP(Mapping!E62,CDIAC!$Y$5:$Z$246,2,FALSE)</f>
        <v>DOMINICAN REPUBLIC</v>
      </c>
      <c r="E62" s="28" t="s">
        <v>56</v>
      </c>
      <c r="F62" s="28">
        <f>VLOOKUP(E62,CDIAC!$BD$5:$BE$246,2,FALSE)</f>
        <v>6105.5826668528662</v>
      </c>
      <c r="G62" s="28">
        <f>VLOOKUP(E62,WorldBank!$AG$6:$AJ$222,3,FALSE)</f>
        <v>108964907324</v>
      </c>
      <c r="H62" s="23">
        <f>VLOOKUP(E62,WorldBank!$AG$6:$AJ$222,4,FALSE)</f>
        <v>10147598</v>
      </c>
      <c r="J62" s="22">
        <f t="shared" si="1"/>
        <v>0</v>
      </c>
      <c r="K62" s="28">
        <f t="shared" si="2"/>
        <v>0</v>
      </c>
      <c r="L62" s="28" t="str">
        <f t="shared" si="0"/>
        <v>Latin.America</v>
      </c>
      <c r="M62" s="28" t="str">
        <f t="shared" si="9"/>
        <v/>
      </c>
      <c r="N62" s="28">
        <f t="shared" si="3"/>
        <v>362755.6285977654</v>
      </c>
      <c r="O62" s="28">
        <f t="shared" si="4"/>
        <v>4786907738513</v>
      </c>
      <c r="P62" s="23">
        <f t="shared" si="5"/>
        <v>355326743</v>
      </c>
    </row>
    <row r="63" spans="3:16" x14ac:dyDescent="0.25">
      <c r="C63" s="121" t="s">
        <v>230</v>
      </c>
      <c r="D63" s="28" t="str">
        <f>VLOOKUP(Mapping!E63,CDIAC!$Y$5:$Z$246,2,FALSE)</f>
        <v>HONDURAS</v>
      </c>
      <c r="E63" s="28" t="s">
        <v>84</v>
      </c>
      <c r="F63" s="28">
        <f>VLOOKUP(E63,CDIAC!$BD$5:$BE$246,2,FALSE)</f>
        <v>2441.6682847041675</v>
      </c>
      <c r="G63" s="28">
        <f>VLOOKUP(E63,WorldBank!$AG$6:$AJ$222,3,FALSE)</f>
        <v>33789626805</v>
      </c>
      <c r="H63" s="23">
        <f>VLOOKUP(E63,WorldBank!$AG$6:$AJ$222,4,FALSE)</f>
        <v>7776669</v>
      </c>
      <c r="J63" s="22">
        <f t="shared" si="1"/>
        <v>0</v>
      </c>
      <c r="K63" s="28">
        <f t="shared" si="2"/>
        <v>0</v>
      </c>
      <c r="L63" s="28" t="str">
        <f t="shared" si="0"/>
        <v>Latin.America</v>
      </c>
      <c r="M63" s="28" t="str">
        <f t="shared" si="9"/>
        <v/>
      </c>
      <c r="N63" s="28">
        <f t="shared" si="3"/>
        <v>365197.29688246956</v>
      </c>
      <c r="O63" s="28">
        <f t="shared" si="4"/>
        <v>4820697365318</v>
      </c>
      <c r="P63" s="23">
        <f t="shared" si="5"/>
        <v>363103412</v>
      </c>
    </row>
    <row r="64" spans="3:16" x14ac:dyDescent="0.25">
      <c r="C64" s="121" t="s">
        <v>230</v>
      </c>
      <c r="D64" s="28" t="str">
        <f>VLOOKUP(Mapping!E64,CDIAC!$Y$5:$Z$246,2,FALSE)</f>
        <v>PARAGUAY</v>
      </c>
      <c r="E64" s="28" t="s">
        <v>151</v>
      </c>
      <c r="F64" s="28">
        <f>VLOOKUP(E64,CDIAC!$BD$5:$BE$246,2,FALSE)</f>
        <v>1536.9467950572293</v>
      </c>
      <c r="G64" s="28">
        <f>VLOOKUP(E64,WorldBank!$AG$6:$AJ$222,3,FALSE)</f>
        <v>47234275042</v>
      </c>
      <c r="H64" s="23">
        <f>VLOOKUP(E64,WorldBank!$AG$6:$AJ$222,4,FALSE)</f>
        <v>6573097</v>
      </c>
      <c r="J64" s="22">
        <f t="shared" si="1"/>
        <v>0</v>
      </c>
      <c r="K64" s="28">
        <f t="shared" si="2"/>
        <v>0</v>
      </c>
      <c r="L64" s="28" t="str">
        <f t="shared" si="0"/>
        <v>Latin.America</v>
      </c>
      <c r="M64" s="28" t="str">
        <f t="shared" si="9"/>
        <v/>
      </c>
      <c r="N64" s="28">
        <f t="shared" si="3"/>
        <v>366734.24367752677</v>
      </c>
      <c r="O64" s="28">
        <f t="shared" si="4"/>
        <v>4867931640360</v>
      </c>
      <c r="P64" s="23">
        <f t="shared" si="5"/>
        <v>369676509</v>
      </c>
    </row>
    <row r="65" spans="3:16" x14ac:dyDescent="0.25">
      <c r="C65" s="121" t="s">
        <v>230</v>
      </c>
      <c r="D65" s="28" t="str">
        <f>VLOOKUP(Mapping!E65,CDIAC!$Y$5:$Z$246,2,FALSE)</f>
        <v>EL SALVADOR</v>
      </c>
      <c r="E65" s="28" t="s">
        <v>59</v>
      </c>
      <c r="F65" s="28">
        <f>VLOOKUP(E65,CDIAC!$BD$5:$BE$246,2,FALSE)</f>
        <v>1840.7469196583322</v>
      </c>
      <c r="G65" s="28">
        <f>VLOOKUP(E65,WorldBank!$AG$6:$AJ$222,3,FALSE)</f>
        <v>45995891184</v>
      </c>
      <c r="H65" s="23">
        <f>VLOOKUP(E65,WorldBank!$AG$6:$AJ$222,4,FALSE)</f>
        <v>6256242</v>
      </c>
      <c r="J65" s="22">
        <f t="shared" si="1"/>
        <v>0</v>
      </c>
      <c r="K65" s="28">
        <f t="shared" si="2"/>
        <v>0</v>
      </c>
      <c r="L65" s="28" t="str">
        <f t="shared" si="0"/>
        <v>Latin.America</v>
      </c>
      <c r="M65" s="28" t="str">
        <f t="shared" si="9"/>
        <v/>
      </c>
      <c r="N65" s="28">
        <f t="shared" si="3"/>
        <v>368574.9905971851</v>
      </c>
      <c r="O65" s="28">
        <f t="shared" si="4"/>
        <v>4913927531544</v>
      </c>
      <c r="P65" s="23">
        <f t="shared" si="5"/>
        <v>375932751</v>
      </c>
    </row>
    <row r="66" spans="3:16" x14ac:dyDescent="0.25">
      <c r="C66" s="121" t="s">
        <v>230</v>
      </c>
      <c r="D66" s="28" t="str">
        <f>VLOOKUP(Mapping!E66,CDIAC!$Y$5:$Z$246,2,FALSE)</f>
        <v>NICARAGUA</v>
      </c>
      <c r="E66" s="28" t="s">
        <v>141</v>
      </c>
      <c r="F66" s="28">
        <f>VLOOKUP(E66,CDIAC!$BD$5:$BE$246,2,FALSE)</f>
        <v>1387.9287976634234</v>
      </c>
      <c r="G66" s="28">
        <f>VLOOKUP(E66,WorldBank!$AG$6:$AJ$222,3,FALSE)</f>
        <v>24890190390</v>
      </c>
      <c r="H66" s="23">
        <f>VLOOKUP(E66,WorldBank!$AG$6:$AJ$222,4,FALSE)</f>
        <v>5905146</v>
      </c>
      <c r="J66" s="22">
        <f t="shared" si="1"/>
        <v>0</v>
      </c>
      <c r="K66" s="28">
        <f t="shared" si="2"/>
        <v>0</v>
      </c>
      <c r="L66" s="28" t="str">
        <f t="shared" si="0"/>
        <v>Latin.America</v>
      </c>
      <c r="M66" s="28" t="str">
        <f t="shared" si="9"/>
        <v/>
      </c>
      <c r="N66" s="28">
        <f t="shared" si="3"/>
        <v>369962.91939484852</v>
      </c>
      <c r="O66" s="28">
        <f t="shared" si="4"/>
        <v>4938817721934</v>
      </c>
      <c r="P66" s="23">
        <f t="shared" si="5"/>
        <v>381837897</v>
      </c>
    </row>
    <row r="67" spans="3:16" x14ac:dyDescent="0.25">
      <c r="C67" s="121" t="s">
        <v>230</v>
      </c>
      <c r="D67" s="28" t="str">
        <f>VLOOKUP(Mapping!E67,CDIAC!$Y$5:$Z$246,2,FALSE)</f>
        <v>COSTA RICA</v>
      </c>
      <c r="E67" s="28" t="s">
        <v>46</v>
      </c>
      <c r="F67" s="28">
        <f>VLOOKUP(E67,CDIAC!$BD$5:$BE$246,2,FALSE)</f>
        <v>2209.2681373761502</v>
      </c>
      <c r="G67" s="28">
        <f>VLOOKUP(E67,WorldBank!$AG$6:$AJ$222,3,FALSE)</f>
        <v>60140109920</v>
      </c>
      <c r="H67" s="23">
        <f>VLOOKUP(E67,WorldBank!$AG$6:$AJ$222,4,FALSE)</f>
        <v>4737680</v>
      </c>
      <c r="J67" s="22">
        <f t="shared" si="1"/>
        <v>0</v>
      </c>
      <c r="K67" s="28">
        <f t="shared" si="2"/>
        <v>0</v>
      </c>
      <c r="L67" s="28" t="str">
        <f t="shared" si="0"/>
        <v>Latin.America</v>
      </c>
      <c r="M67" s="28" t="str">
        <f t="shared" si="9"/>
        <v/>
      </c>
      <c r="N67" s="28">
        <f t="shared" si="3"/>
        <v>372172.18753222469</v>
      </c>
      <c r="O67" s="28">
        <f t="shared" si="4"/>
        <v>4998957831854</v>
      </c>
      <c r="P67" s="23">
        <f t="shared" si="5"/>
        <v>386575577</v>
      </c>
    </row>
    <row r="68" spans="3:16" x14ac:dyDescent="0.25">
      <c r="C68" s="121" t="s">
        <v>230</v>
      </c>
      <c r="D68" s="28" t="str">
        <f>VLOOKUP(Mapping!E68,CDIAC!$Y$5:$Z$246,2,FALSE)</f>
        <v>PANAMA</v>
      </c>
      <c r="E68" s="28" t="s">
        <v>149</v>
      </c>
      <c r="F68" s="28">
        <f>VLOOKUP(E68,CDIAC!$BD$5:$BE$246,2,FALSE)</f>
        <v>6355.1669276722278</v>
      </c>
      <c r="G68" s="28">
        <f>VLOOKUP(E68,WorldBank!$AG$6:$AJ$222,3,FALSE)</f>
        <v>60794543628</v>
      </c>
      <c r="H68" s="23">
        <f>VLOOKUP(E68,WorldBank!$AG$6:$AJ$222,4,FALSE)</f>
        <v>3740282</v>
      </c>
      <c r="J68" s="22">
        <f t="shared" si="1"/>
        <v>0</v>
      </c>
      <c r="K68" s="28">
        <f t="shared" si="2"/>
        <v>0</v>
      </c>
      <c r="L68" s="28" t="str">
        <f t="shared" ref="L68:L131" si="16">C68</f>
        <v>Latin.America</v>
      </c>
      <c r="M68" s="28" t="str">
        <f t="shared" si="9"/>
        <v/>
      </c>
      <c r="N68" s="28">
        <f t="shared" si="3"/>
        <v>378527.35445989692</v>
      </c>
      <c r="O68" s="28">
        <f t="shared" si="4"/>
        <v>5059752375482</v>
      </c>
      <c r="P68" s="23">
        <f t="shared" si="5"/>
        <v>390315859</v>
      </c>
    </row>
    <row r="69" spans="3:16" x14ac:dyDescent="0.25">
      <c r="C69" s="121" t="s">
        <v>230</v>
      </c>
      <c r="D69" s="28" t="str">
        <f>VLOOKUP(Mapping!E69,CDIAC!$Y$5:$Z$246,2,FALSE)</f>
        <v>URUGUAY</v>
      </c>
      <c r="E69" s="28" t="s">
        <v>206</v>
      </c>
      <c r="F69" s="28">
        <f>VLOOKUP(E69,CDIAC!$BD$5:$BE$246,2,FALSE)</f>
        <v>2030.1527920054375</v>
      </c>
      <c r="G69" s="28">
        <f>VLOOKUP(E69,WorldBank!$AG$6:$AJ$222,3,FALSE)</f>
        <v>59701610470</v>
      </c>
      <c r="H69" s="23">
        <f>VLOOKUP(E69,WorldBank!$AG$6:$AJ$222,4,FALSE)</f>
        <v>3383486</v>
      </c>
      <c r="J69" s="22">
        <f t="shared" ref="J69:J132" si="17">IF(C69=C68,0,1)</f>
        <v>0</v>
      </c>
      <c r="K69" s="28">
        <f t="shared" ref="K69:K132" si="18">IF(C70=C69,0,1)</f>
        <v>1</v>
      </c>
      <c r="L69" s="28" t="str">
        <f t="shared" si="16"/>
        <v>Latin.America</v>
      </c>
      <c r="M69" s="28" t="str">
        <f t="shared" si="9"/>
        <v>Latin.America</v>
      </c>
      <c r="N69" s="28">
        <f t="shared" ref="N69:N132" si="19">IF($J69=1,$F69,SUM($N68,$F69))</f>
        <v>380557.50725190237</v>
      </c>
      <c r="O69" s="28">
        <f t="shared" ref="O69:O132" si="20">IF($J69=1,$G69,SUM($O68,$G69))</f>
        <v>5119453985952</v>
      </c>
      <c r="P69" s="23">
        <f t="shared" ref="P69:P132" si="21">IF($J69=1,$H69,SUM($P68,$H69))</f>
        <v>393699345</v>
      </c>
    </row>
    <row r="70" spans="3:16" x14ac:dyDescent="0.25">
      <c r="C70" s="121" t="s">
        <v>233</v>
      </c>
      <c r="D70" s="28">
        <f>VLOOKUP(Mapping!E70,CDIAC!$Y$5:$Z$246,2,FALSE)</f>
        <v>0</v>
      </c>
      <c r="E70" s="122" t="s">
        <v>90</v>
      </c>
      <c r="F70" s="28">
        <f>VLOOKUP(E70,CDIAC!$BD$5:$BE$246,2,FALSE)</f>
        <v>158107.4529617675</v>
      </c>
      <c r="G70" s="28">
        <f>VLOOKUP(E70,WorldBank!$AG$6:$AJ$222,3,FALSE)</f>
        <v>1204525831450</v>
      </c>
      <c r="H70" s="23">
        <f>VLOOKUP(E70,WorldBank!$AG$6:$AJ$222,4,FALSE)</f>
        <v>75424285</v>
      </c>
      <c r="J70" s="22">
        <f t="shared" si="17"/>
        <v>1</v>
      </c>
      <c r="K70" s="28">
        <f t="shared" si="18"/>
        <v>0</v>
      </c>
      <c r="L70" s="28" t="str">
        <f t="shared" si="16"/>
        <v>Mideast.OIL</v>
      </c>
      <c r="M70" s="28" t="str">
        <f t="shared" ref="M70:M133" si="22">IF(K70=1,L70,"")</f>
        <v/>
      </c>
      <c r="N70" s="28">
        <f t="shared" si="19"/>
        <v>158107.4529617675</v>
      </c>
      <c r="O70" s="28">
        <f t="shared" si="20"/>
        <v>1204525831450</v>
      </c>
      <c r="P70" s="23">
        <f t="shared" si="21"/>
        <v>75424285</v>
      </c>
    </row>
    <row r="71" spans="3:16" x14ac:dyDescent="0.25">
      <c r="C71" s="121" t="s">
        <v>233</v>
      </c>
      <c r="D71" s="28" t="str">
        <f>VLOOKUP(Mapping!E71,CDIAC!$Y$5:$Z$246,2,FALSE)</f>
        <v>IRAQ</v>
      </c>
      <c r="E71" s="28" t="s">
        <v>91</v>
      </c>
      <c r="F71" s="28">
        <f>VLOOKUP(E71,CDIAC!$BD$5:$BE$246,2,FALSE)</f>
        <v>36335.515761905423</v>
      </c>
      <c r="G71" s="28">
        <f>VLOOKUP(E71,WorldBank!$AG$6:$AJ$222,3,FALSE)</f>
        <v>433047872700</v>
      </c>
      <c r="H71" s="23">
        <f>VLOOKUP(E71,WorldBank!$AG$6:$AJ$222,4,FALSE)</f>
        <v>31760020</v>
      </c>
      <c r="J71" s="22">
        <f t="shared" si="17"/>
        <v>0</v>
      </c>
      <c r="K71" s="28">
        <f t="shared" si="18"/>
        <v>0</v>
      </c>
      <c r="L71" s="28" t="str">
        <f t="shared" si="16"/>
        <v>Mideast.OIL</v>
      </c>
      <c r="M71" s="28" t="str">
        <f t="shared" si="22"/>
        <v/>
      </c>
      <c r="N71" s="28">
        <f t="shared" si="19"/>
        <v>194442.96872367291</v>
      </c>
      <c r="O71" s="28">
        <f t="shared" si="20"/>
        <v>1637573704150</v>
      </c>
      <c r="P71" s="23">
        <f t="shared" si="21"/>
        <v>107184305</v>
      </c>
    </row>
    <row r="72" spans="3:16" x14ac:dyDescent="0.25">
      <c r="C72" s="121" t="s">
        <v>233</v>
      </c>
      <c r="D72" s="28" t="str">
        <f>VLOOKUP(Mapping!E72,CDIAC!$Y$5:$Z$246,2,FALSE)</f>
        <v>KUWAIT</v>
      </c>
      <c r="E72" s="28" t="s">
        <v>105</v>
      </c>
      <c r="F72" s="28">
        <f>VLOOKUP(E72,CDIAC!$BD$5:$BE$246,2,FALSE)</f>
        <v>28016.297816602746</v>
      </c>
      <c r="G72" s="28">
        <f>VLOOKUP(E72,WorldBank!$AG$6:$AJ$222,3,FALSE)</f>
        <v>257710044875</v>
      </c>
      <c r="H72" s="23">
        <f>VLOOKUP(E72,WorldBank!$AG$6:$AJ$222,4,FALSE)</f>
        <v>3124705</v>
      </c>
      <c r="J72" s="22">
        <f t="shared" si="17"/>
        <v>0</v>
      </c>
      <c r="K72" s="28">
        <f t="shared" si="18"/>
        <v>0</v>
      </c>
      <c r="L72" s="28" t="str">
        <f t="shared" si="16"/>
        <v>Mideast.OIL</v>
      </c>
      <c r="M72" s="28" t="str">
        <f t="shared" si="22"/>
        <v/>
      </c>
      <c r="N72" s="28">
        <f t="shared" si="19"/>
        <v>222459.26654027565</v>
      </c>
      <c r="O72" s="28">
        <f t="shared" si="20"/>
        <v>1895283749025</v>
      </c>
      <c r="P72" s="23">
        <f t="shared" si="21"/>
        <v>110309010</v>
      </c>
    </row>
    <row r="73" spans="3:16" x14ac:dyDescent="0.25">
      <c r="C73" s="121" t="s">
        <v>233</v>
      </c>
      <c r="D73" s="28" t="str">
        <f>VLOOKUP(Mapping!E73,CDIAC!$Y$5:$Z$246,2,FALSE)</f>
        <v>SAUDI ARABIA</v>
      </c>
      <c r="E73" s="122" t="s">
        <v>164</v>
      </c>
      <c r="F73" s="28">
        <f>VLOOKUP(E73,CDIAC!$BD$5:$BE$246,2,FALSE)</f>
        <v>141000.01238413571</v>
      </c>
      <c r="G73" s="28">
        <f>VLOOKUP(E73,WorldBank!$AG$6:$AJ$222,3,FALSE)</f>
        <v>1366709869440</v>
      </c>
      <c r="H73" s="23">
        <f>VLOOKUP(E73,WorldBank!$AG$6:$AJ$222,4,FALSE)</f>
        <v>27761728</v>
      </c>
      <c r="J73" s="22">
        <f t="shared" si="17"/>
        <v>0</v>
      </c>
      <c r="K73" s="28">
        <f t="shared" si="18"/>
        <v>0</v>
      </c>
      <c r="L73" s="28" t="str">
        <f t="shared" si="16"/>
        <v>Mideast.OIL</v>
      </c>
      <c r="M73" s="28" t="str">
        <f t="shared" si="22"/>
        <v/>
      </c>
      <c r="N73" s="28">
        <f t="shared" si="19"/>
        <v>363459.2789244114</v>
      </c>
      <c r="O73" s="28">
        <f t="shared" si="20"/>
        <v>3261993618465</v>
      </c>
      <c r="P73" s="23">
        <f t="shared" si="21"/>
        <v>138070738</v>
      </c>
    </row>
    <row r="74" spans="3:16" x14ac:dyDescent="0.25">
      <c r="C74" s="121" t="s">
        <v>233</v>
      </c>
      <c r="D74" s="28" t="str">
        <f>VLOOKUP(Mapping!E74,CDIAC!$Y$5:$Z$246,2,FALSE)</f>
        <v>TUNISIA</v>
      </c>
      <c r="E74" s="28" t="s">
        <v>196</v>
      </c>
      <c r="F74" s="28">
        <f>VLOOKUP(E74,CDIAC!$BD$5:$BE$246,2,FALSE)</f>
        <v>7468.367604407792</v>
      </c>
      <c r="G74" s="28">
        <f>VLOOKUP(E74,WorldBank!$AG$6:$AJ$222,3,FALSE)</f>
        <v>109246343000</v>
      </c>
      <c r="H74" s="23">
        <f>VLOOKUP(E74,WorldBank!$AG$6:$AJ$222,4,FALSE)</f>
        <v>10673800</v>
      </c>
      <c r="J74" s="22">
        <f t="shared" si="17"/>
        <v>0</v>
      </c>
      <c r="K74" s="28">
        <f t="shared" si="18"/>
        <v>0</v>
      </c>
      <c r="L74" s="28" t="str">
        <f t="shared" si="16"/>
        <v>Mideast.OIL</v>
      </c>
      <c r="M74" s="28" t="str">
        <f t="shared" si="22"/>
        <v/>
      </c>
      <c r="N74" s="28">
        <f t="shared" si="19"/>
        <v>370927.64652881917</v>
      </c>
      <c r="O74" s="28">
        <f t="shared" si="20"/>
        <v>3371239961465</v>
      </c>
      <c r="P74" s="23">
        <f t="shared" si="21"/>
        <v>148744538</v>
      </c>
    </row>
    <row r="75" spans="3:16" x14ac:dyDescent="0.25">
      <c r="C75" s="121" t="s">
        <v>233</v>
      </c>
      <c r="D75" s="28" t="str">
        <f>VLOOKUP(Mapping!E75,CDIAC!$Y$5:$Z$246,2,FALSE)</f>
        <v>EGYPT</v>
      </c>
      <c r="E75" s="28" t="s">
        <v>58</v>
      </c>
      <c r="F75" s="28">
        <f>VLOOKUP(E75,CDIAC!$BD$5:$BE$246,2,FALSE)</f>
        <v>59996.33733799863</v>
      </c>
      <c r="G75" s="28">
        <f>VLOOKUP(E75,WorldBank!$AG$6:$AJ$222,3,FALSE)</f>
        <v>843862521114</v>
      </c>
      <c r="H75" s="23">
        <f>VLOOKUP(E75,WorldBank!$AG$6:$AJ$222,4,FALSE)</f>
        <v>79392466</v>
      </c>
      <c r="J75" s="22">
        <f t="shared" si="17"/>
        <v>0</v>
      </c>
      <c r="K75" s="28">
        <f t="shared" si="18"/>
        <v>0</v>
      </c>
      <c r="L75" s="28" t="str">
        <f t="shared" si="16"/>
        <v>Mideast.OIL</v>
      </c>
      <c r="M75" s="28" t="str">
        <f t="shared" si="22"/>
        <v/>
      </c>
      <c r="N75" s="28">
        <f t="shared" si="19"/>
        <v>430923.98386681778</v>
      </c>
      <c r="O75" s="28">
        <f t="shared" si="20"/>
        <v>4215102482579</v>
      </c>
      <c r="P75" s="23">
        <f t="shared" si="21"/>
        <v>228137004</v>
      </c>
    </row>
    <row r="76" spans="3:16" x14ac:dyDescent="0.25">
      <c r="C76" s="121" t="s">
        <v>233</v>
      </c>
      <c r="D76" s="28" t="str">
        <f>VLOOKUP(Mapping!E76,CDIAC!$Y$5:$Z$246,2,FALSE)</f>
        <v>MOROCCO</v>
      </c>
      <c r="E76" s="28" t="s">
        <v>133</v>
      </c>
      <c r="F76" s="28">
        <f>VLOOKUP(E76,CDIAC!$BD$5:$BE$246,2,FALSE)</f>
        <v>15637.059087617597</v>
      </c>
      <c r="G76" s="28">
        <f>VLOOKUP(E76,WorldBank!$AG$6:$AJ$222,3,FALSE)</f>
        <v>214734021952</v>
      </c>
      <c r="H76" s="23">
        <f>VLOOKUP(E76,WorldBank!$AG$6:$AJ$222,4,FALSE)</f>
        <v>32059424</v>
      </c>
      <c r="J76" s="22">
        <f t="shared" si="17"/>
        <v>0</v>
      </c>
      <c r="K76" s="28">
        <f t="shared" si="18"/>
        <v>0</v>
      </c>
      <c r="L76" s="28" t="str">
        <f t="shared" si="16"/>
        <v>Mideast.OIL</v>
      </c>
      <c r="M76" s="28" t="str">
        <f t="shared" si="22"/>
        <v/>
      </c>
      <c r="N76" s="28">
        <f t="shared" si="19"/>
        <v>446561.0429544354</v>
      </c>
      <c r="O76" s="28">
        <f t="shared" si="20"/>
        <v>4429836504531</v>
      </c>
      <c r="P76" s="23">
        <f t="shared" si="21"/>
        <v>260196428</v>
      </c>
    </row>
    <row r="77" spans="3:16" x14ac:dyDescent="0.25">
      <c r="C77" s="121" t="s">
        <v>233</v>
      </c>
      <c r="D77" s="28" t="str">
        <f>VLOOKUP(Mapping!E77,CDIAC!$Y$5:$Z$246,2,FALSE)</f>
        <v>SYRIAN ARAB REPUBLIC</v>
      </c>
      <c r="E77" s="28" t="s">
        <v>188</v>
      </c>
      <c r="F77" s="28">
        <f>VLOOKUP(E77,CDIAC!$BD$5:$BE$246,2,FALSE)</f>
        <v>0</v>
      </c>
      <c r="G77" s="28">
        <f>VLOOKUP(E77,WorldBank!$AG$6:$AJ$222,3,FALSE)</f>
        <v>0</v>
      </c>
      <c r="H77" s="23">
        <f>VLOOKUP(E77,WorldBank!$AG$6:$AJ$222,4,FALSE)</f>
        <v>21961676</v>
      </c>
      <c r="J77" s="22">
        <f t="shared" si="17"/>
        <v>0</v>
      </c>
      <c r="K77" s="28">
        <f t="shared" si="18"/>
        <v>0</v>
      </c>
      <c r="L77" s="28" t="str">
        <f t="shared" si="16"/>
        <v>Mideast.OIL</v>
      </c>
      <c r="M77" s="28" t="str">
        <f t="shared" si="22"/>
        <v/>
      </c>
      <c r="N77" s="28">
        <f t="shared" si="19"/>
        <v>446561.0429544354</v>
      </c>
      <c r="O77" s="28">
        <f t="shared" si="20"/>
        <v>4429836504531</v>
      </c>
      <c r="P77" s="23">
        <f t="shared" si="21"/>
        <v>282158104</v>
      </c>
    </row>
    <row r="78" spans="3:16" x14ac:dyDescent="0.25">
      <c r="C78" s="121" t="s">
        <v>233</v>
      </c>
      <c r="D78" s="28" t="str">
        <f>VLOOKUP(Mapping!E78,CDIAC!$Y$5:$Z$246,2,FALSE)</f>
        <v>QATAR</v>
      </c>
      <c r="E78" s="28" t="s">
        <v>157</v>
      </c>
      <c r="F78" s="28">
        <f>VLOOKUP(E78,CDIAC!$BD$5:$BE$246,2,FALSE)</f>
        <v>23069.652945607322</v>
      </c>
      <c r="G78" s="28">
        <f>VLOOKUP(E78,WorldBank!$AG$6:$AJ$222,3,FALSE)</f>
        <v>255552568068</v>
      </c>
      <c r="H78" s="23">
        <f>VLOOKUP(E78,WorldBank!$AG$6:$AJ$222,4,FALSE)</f>
        <v>1910902</v>
      </c>
      <c r="J78" s="22">
        <f t="shared" si="17"/>
        <v>0</v>
      </c>
      <c r="K78" s="28">
        <f t="shared" si="18"/>
        <v>0</v>
      </c>
      <c r="L78" s="28" t="str">
        <f t="shared" si="16"/>
        <v>Mideast.OIL</v>
      </c>
      <c r="M78" s="28" t="str">
        <f t="shared" si="22"/>
        <v/>
      </c>
      <c r="N78" s="28">
        <f t="shared" si="19"/>
        <v>469630.69590004272</v>
      </c>
      <c r="O78" s="28">
        <f t="shared" si="20"/>
        <v>4685389072599</v>
      </c>
      <c r="P78" s="23">
        <f t="shared" si="21"/>
        <v>284069006</v>
      </c>
    </row>
    <row r="79" spans="3:16" x14ac:dyDescent="0.25">
      <c r="C79" s="121" t="s">
        <v>233</v>
      </c>
      <c r="D79" s="28" t="str">
        <f>VLOOKUP(Mapping!E79,CDIAC!$Y$5:$Z$246,2,FALSE)</f>
        <v>LIBYAN ARAB JAMAHIRIYAH</v>
      </c>
      <c r="E79" s="28" t="s">
        <v>112</v>
      </c>
      <c r="F79" s="28">
        <f>VLOOKUP(E79,CDIAC!$BD$5:$BE$246,2,FALSE)</f>
        <v>5459.1734102434866</v>
      </c>
      <c r="G79" s="28">
        <f>VLOOKUP(E79,WorldBank!$AG$6:$AJ$222,3,FALSE)</f>
        <v>69320520414</v>
      </c>
      <c r="H79" s="23">
        <f>VLOOKUP(E79,WorldBank!$AG$6:$AJ$222,4,FALSE)</f>
        <v>6103233</v>
      </c>
      <c r="J79" s="22">
        <f t="shared" si="17"/>
        <v>0</v>
      </c>
      <c r="K79" s="28">
        <f t="shared" si="18"/>
        <v>0</v>
      </c>
      <c r="L79" s="28" t="str">
        <f t="shared" si="16"/>
        <v>Mideast.OIL</v>
      </c>
      <c r="M79" s="28" t="str">
        <f t="shared" si="22"/>
        <v/>
      </c>
      <c r="N79" s="28">
        <f t="shared" si="19"/>
        <v>475089.86931028619</v>
      </c>
      <c r="O79" s="28">
        <f t="shared" si="20"/>
        <v>4754709593013</v>
      </c>
      <c r="P79" s="23">
        <f t="shared" si="21"/>
        <v>290172239</v>
      </c>
    </row>
    <row r="80" spans="3:16" x14ac:dyDescent="0.25">
      <c r="C80" s="121" t="s">
        <v>233</v>
      </c>
      <c r="D80" s="28" t="str">
        <f>VLOOKUP(Mapping!E80,CDIAC!$Y$5:$Z$246,2,FALSE)</f>
        <v>UNITED ARAB EMIRATES</v>
      </c>
      <c r="E80" s="28" t="s">
        <v>203</v>
      </c>
      <c r="F80" s="28">
        <f>VLOOKUP(E80,CDIAC!$BD$5:$BE$246,2,FALSE)</f>
        <v>63840.049544209069</v>
      </c>
      <c r="G80" s="28">
        <f>VLOOKUP(E80,WorldBank!$AG$6:$AJ$222,3,FALSE)</f>
        <v>503170137192</v>
      </c>
      <c r="H80" s="23">
        <f>VLOOKUP(E80,WorldBank!$AG$6:$AJ$222,4,FALSE)</f>
        <v>8925096</v>
      </c>
      <c r="J80" s="22">
        <f t="shared" si="17"/>
        <v>0</v>
      </c>
      <c r="K80" s="28">
        <f t="shared" si="18"/>
        <v>0</v>
      </c>
      <c r="L80" s="28" t="str">
        <f t="shared" si="16"/>
        <v>Mideast.OIL</v>
      </c>
      <c r="M80" s="28" t="str">
        <f t="shared" si="22"/>
        <v/>
      </c>
      <c r="N80" s="28">
        <f t="shared" si="19"/>
        <v>538929.91885449528</v>
      </c>
      <c r="O80" s="28">
        <f t="shared" si="20"/>
        <v>5257879730205</v>
      </c>
      <c r="P80" s="23">
        <f t="shared" si="21"/>
        <v>299097335</v>
      </c>
    </row>
    <row r="81" spans="3:16" x14ac:dyDescent="0.25">
      <c r="C81" s="121" t="s">
        <v>233</v>
      </c>
      <c r="D81" s="28" t="str">
        <f>VLOOKUP(Mapping!E81,CDIAC!$Y$5:$Z$246,2,FALSE)</f>
        <v>ALGERIA</v>
      </c>
      <c r="E81" s="28" t="s">
        <v>3</v>
      </c>
      <c r="F81" s="28">
        <f>VLOOKUP(E81,CDIAC!$BD$5:$BE$246,2,FALSE)</f>
        <v>37259.048245738602</v>
      </c>
      <c r="G81" s="28">
        <f>VLOOKUP(E81,WorldBank!$AG$6:$AJ$222,3,FALSE)</f>
        <v>476039898972</v>
      </c>
      <c r="H81" s="23">
        <f>VLOOKUP(E81,WorldBank!$AG$6:$AJ$222,4,FALSE)</f>
        <v>37762962</v>
      </c>
      <c r="J81" s="22">
        <f t="shared" si="17"/>
        <v>0</v>
      </c>
      <c r="K81" s="28">
        <f t="shared" si="18"/>
        <v>1</v>
      </c>
      <c r="L81" s="28" t="str">
        <f t="shared" si="16"/>
        <v>Mideast.OIL</v>
      </c>
      <c r="M81" s="28" t="str">
        <f t="shared" si="22"/>
        <v>Mideast.OIL</v>
      </c>
      <c r="N81" s="28">
        <f t="shared" si="19"/>
        <v>576188.96710023389</v>
      </c>
      <c r="O81" s="28">
        <f t="shared" si="20"/>
        <v>5733919629177</v>
      </c>
      <c r="P81" s="23">
        <f t="shared" si="21"/>
        <v>336860297</v>
      </c>
    </row>
    <row r="82" spans="3:16" x14ac:dyDescent="0.25">
      <c r="C82" s="22" t="s">
        <v>228</v>
      </c>
      <c r="D82" s="28" t="str">
        <f>VLOOKUP(Mapping!E82,CDIAC!$Y$5:$Z$246,2,FALSE)</f>
        <v>RUSSIAN FEDERATION</v>
      </c>
      <c r="E82" s="28" t="s">
        <v>159</v>
      </c>
      <c r="F82" s="28">
        <f>VLOOKUP(E82,CDIAC!$BD$5:$BE$246,2,FALSE)</f>
        <v>522119.01259722252</v>
      </c>
      <c r="G82" s="28">
        <f>VLOOKUP(E82,WorldBank!$AG$6:$AJ$222,3,FALSE)</f>
        <v>3226527302200</v>
      </c>
      <c r="H82" s="23">
        <f>VLOOKUP(E82,WorldBank!$AG$6:$AJ$222,4,FALSE)</f>
        <v>142956460</v>
      </c>
      <c r="J82" s="22">
        <f t="shared" si="17"/>
        <v>1</v>
      </c>
      <c r="K82" s="28">
        <f t="shared" si="18"/>
        <v>1</v>
      </c>
      <c r="L82" s="28" t="str">
        <f t="shared" si="16"/>
        <v>Russian.Federation</v>
      </c>
      <c r="M82" s="28" t="str">
        <f t="shared" si="22"/>
        <v>Russian.Federation</v>
      </c>
      <c r="N82" s="28">
        <f t="shared" si="19"/>
        <v>522119.01259722252</v>
      </c>
      <c r="O82" s="28">
        <f t="shared" si="20"/>
        <v>3226527302200</v>
      </c>
      <c r="P82" s="23">
        <f t="shared" si="21"/>
        <v>142956460</v>
      </c>
    </row>
    <row r="83" spans="3:16" x14ac:dyDescent="0.25">
      <c r="C83" s="22" t="s">
        <v>229</v>
      </c>
      <c r="D83" s="28" t="str">
        <f>VLOOKUP(Mapping!E83,CDIAC!$Y$5:$Z$246,2,FALSE)</f>
        <v>SOUTH AFRICA</v>
      </c>
      <c r="E83" s="28" t="s">
        <v>175</v>
      </c>
      <c r="F83" s="28">
        <f>VLOOKUP(E83,CDIAC!$BD$5:$BE$246,2,FALSE)</f>
        <v>132614.51343699836</v>
      </c>
      <c r="G83" s="28">
        <f>VLOOKUP(E83,WorldBank!$AG$6:$AJ$222,3,FALSE)</f>
        <v>614313024090</v>
      </c>
      <c r="H83" s="23">
        <f>VLOOKUP(E83,WorldBank!$AG$6:$AJ$222,4,FALSE)</f>
        <v>51579599</v>
      </c>
      <c r="J83" s="22">
        <f t="shared" si="17"/>
        <v>1</v>
      </c>
      <c r="K83" s="28">
        <f t="shared" si="18"/>
        <v>1</v>
      </c>
      <c r="L83" s="28" t="str">
        <f t="shared" si="16"/>
        <v>South.Africa</v>
      </c>
      <c r="M83" s="28" t="str">
        <f t="shared" si="22"/>
        <v>South.Africa</v>
      </c>
      <c r="N83" s="28">
        <f t="shared" si="19"/>
        <v>132614.51343699836</v>
      </c>
      <c r="O83" s="28">
        <f t="shared" si="20"/>
        <v>614313024090</v>
      </c>
      <c r="P83" s="23">
        <f t="shared" si="21"/>
        <v>51579599</v>
      </c>
    </row>
    <row r="84" spans="3:16" x14ac:dyDescent="0.25">
      <c r="C84" s="121" t="s">
        <v>234</v>
      </c>
      <c r="D84" s="28" t="str">
        <f>VLOOKUP(Mapping!E84,CDIAC!$Y$5:$Z$246,2,FALSE)</f>
        <v>HONG KONG SPECIAL ADMINSTRATIVE REGION OF CHINA</v>
      </c>
      <c r="E84" s="122" t="s">
        <v>85</v>
      </c>
      <c r="F84" s="28">
        <f>VLOOKUP(E84,CDIAC!$BD$5:$BE$246,2,FALSE)</f>
        <v>22995.78676777106</v>
      </c>
      <c r="G84" s="28">
        <f>VLOOKUP(E84,WorldBank!$AG$6:$AJ$222,3,FALSE)</f>
        <v>354188157600</v>
      </c>
      <c r="H84" s="23">
        <f>VLOOKUP(E84,WorldBank!$AG$6:$AJ$222,4,FALSE)</f>
        <v>7071600</v>
      </c>
      <c r="J84" s="22">
        <f t="shared" si="17"/>
        <v>1</v>
      </c>
      <c r="K84" s="28">
        <f t="shared" si="18"/>
        <v>0</v>
      </c>
      <c r="L84" s="28" t="str">
        <f t="shared" si="16"/>
        <v>Southeast.Asia</v>
      </c>
      <c r="M84" s="28" t="str">
        <f t="shared" si="22"/>
        <v/>
      </c>
      <c r="N84" s="28">
        <f t="shared" si="19"/>
        <v>22995.78676777106</v>
      </c>
      <c r="O84" s="28">
        <f t="shared" si="20"/>
        <v>354188157600</v>
      </c>
      <c r="P84" s="23">
        <f t="shared" si="21"/>
        <v>7071600</v>
      </c>
    </row>
    <row r="85" spans="3:16" x14ac:dyDescent="0.25">
      <c r="C85" s="121" t="s">
        <v>234</v>
      </c>
      <c r="D85" s="28" t="str">
        <f>VLOOKUP(Mapping!E85,CDIAC!$Y$5:$Z$246,2,FALSE)</f>
        <v>SINGAPORE</v>
      </c>
      <c r="E85" s="28" t="s">
        <v>169</v>
      </c>
      <c r="F85" s="28">
        <f>VLOOKUP(E85,CDIAC!$BD$5:$BE$246,2,FALSE)</f>
        <v>44940.578392317824</v>
      </c>
      <c r="G85" s="28">
        <f>VLOOKUP(E85,WorldBank!$AG$6:$AJ$222,3,FALSE)</f>
        <v>386672917800</v>
      </c>
      <c r="H85" s="23">
        <f>VLOOKUP(E85,WorldBank!$AG$6:$AJ$222,4,FALSE)</f>
        <v>5183700</v>
      </c>
      <c r="J85" s="22">
        <f t="shared" si="17"/>
        <v>0</v>
      </c>
      <c r="K85" s="28">
        <f t="shared" si="18"/>
        <v>0</v>
      </c>
      <c r="L85" s="28" t="str">
        <f t="shared" si="16"/>
        <v>Southeast.Asia</v>
      </c>
      <c r="M85" s="28" t="str">
        <f t="shared" si="22"/>
        <v/>
      </c>
      <c r="N85" s="28">
        <f t="shared" si="19"/>
        <v>67936.365160088884</v>
      </c>
      <c r="O85" s="28">
        <f t="shared" si="20"/>
        <v>740861075400</v>
      </c>
      <c r="P85" s="23">
        <f t="shared" si="21"/>
        <v>12255300</v>
      </c>
    </row>
    <row r="86" spans="3:16" x14ac:dyDescent="0.25">
      <c r="C86" s="121" t="s">
        <v>234</v>
      </c>
      <c r="D86" s="28">
        <f>VLOOKUP(Mapping!E86,CDIAC!$Y$5:$Z$246,2,FALSE)</f>
        <v>0</v>
      </c>
      <c r="E86" s="122" t="s">
        <v>103</v>
      </c>
      <c r="F86" s="28">
        <f>VLOOKUP(E86,CDIAC!$BD$5:$BE$246,2,FALSE)</f>
        <v>173990.51629592912</v>
      </c>
      <c r="G86" s="28">
        <f>VLOOKUP(E86,WorldBank!$AG$6:$AJ$222,3,FALSE)</f>
        <v>1559440516880</v>
      </c>
      <c r="H86" s="23">
        <f>VLOOKUP(E86,WorldBank!$AG$6:$AJ$222,4,FALSE)</f>
        <v>49779440</v>
      </c>
      <c r="J86" s="22">
        <f t="shared" si="17"/>
        <v>0</v>
      </c>
      <c r="K86" s="28">
        <f t="shared" si="18"/>
        <v>0</v>
      </c>
      <c r="L86" s="28" t="str">
        <f t="shared" si="16"/>
        <v>Southeast.Asia</v>
      </c>
      <c r="M86" s="28" t="str">
        <f t="shared" si="22"/>
        <v/>
      </c>
      <c r="N86" s="28">
        <f t="shared" si="19"/>
        <v>241926.88145601802</v>
      </c>
      <c r="O86" s="28">
        <f t="shared" si="20"/>
        <v>2300301592280</v>
      </c>
      <c r="P86" s="23">
        <f t="shared" si="21"/>
        <v>62034740</v>
      </c>
    </row>
    <row r="87" spans="3:16" x14ac:dyDescent="0.25">
      <c r="C87" s="121" t="s">
        <v>234</v>
      </c>
      <c r="D87" s="28" t="str">
        <f>VLOOKUP(Mapping!E87,CDIAC!$Y$5:$Z$246,2,FALSE)</f>
        <v>VIET NAM</v>
      </c>
      <c r="E87" s="122" t="s">
        <v>210</v>
      </c>
      <c r="F87" s="28">
        <f>VLOOKUP(E87,CDIAC!$BD$5:$BE$246,2,FALSE)</f>
        <v>47280.888829189549</v>
      </c>
      <c r="G87" s="28">
        <f>VLOOKUP(E87,WorldBank!$AG$6:$AJ$222,3,FALSE)</f>
        <v>414341280000</v>
      </c>
      <c r="H87" s="23">
        <f>VLOOKUP(E87,WorldBank!$AG$6:$AJ$222,4,FALSE)</f>
        <v>87840000</v>
      </c>
      <c r="J87" s="22">
        <f t="shared" si="17"/>
        <v>0</v>
      </c>
      <c r="K87" s="28">
        <f t="shared" si="18"/>
        <v>0</v>
      </c>
      <c r="L87" s="28" t="str">
        <f t="shared" si="16"/>
        <v>Southeast.Asia</v>
      </c>
      <c r="M87" s="28" t="str">
        <f t="shared" si="22"/>
        <v/>
      </c>
      <c r="N87" s="28">
        <f t="shared" si="19"/>
        <v>289207.77028520755</v>
      </c>
      <c r="O87" s="28">
        <f t="shared" si="20"/>
        <v>2714642872280</v>
      </c>
      <c r="P87" s="23">
        <f t="shared" si="21"/>
        <v>149874740</v>
      </c>
    </row>
    <row r="88" spans="3:16" x14ac:dyDescent="0.25">
      <c r="C88" s="121" t="s">
        <v>234</v>
      </c>
      <c r="D88" s="28" t="str">
        <f>VLOOKUP(Mapping!E88,CDIAC!$Y$5:$Z$246,2,FALSE)</f>
        <v>THAILAND</v>
      </c>
      <c r="E88" s="122" t="s">
        <v>191</v>
      </c>
      <c r="F88" s="28">
        <f>VLOOKUP(E88,CDIAC!$BD$5:$BE$246,2,FALSE)</f>
        <v>84054.292123688851</v>
      </c>
      <c r="G88" s="28">
        <f>VLOOKUP(E88,WorldBank!$AG$6:$AJ$222,3,FALSE)</f>
        <v>852043896936</v>
      </c>
      <c r="H88" s="23">
        <f>VLOOKUP(E88,WorldBank!$AG$6:$AJ$222,4,FALSE)</f>
        <v>66576332</v>
      </c>
      <c r="J88" s="22">
        <f t="shared" si="17"/>
        <v>0</v>
      </c>
      <c r="K88" s="28">
        <f t="shared" si="18"/>
        <v>0</v>
      </c>
      <c r="L88" s="28" t="str">
        <f t="shared" si="16"/>
        <v>Southeast.Asia</v>
      </c>
      <c r="M88" s="28" t="str">
        <f t="shared" si="22"/>
        <v/>
      </c>
      <c r="N88" s="28">
        <f t="shared" si="19"/>
        <v>373262.0624088964</v>
      </c>
      <c r="O88" s="28">
        <f t="shared" si="20"/>
        <v>3566686769216</v>
      </c>
      <c r="P88" s="23">
        <f t="shared" si="21"/>
        <v>216451072</v>
      </c>
    </row>
    <row r="89" spans="3:16" x14ac:dyDescent="0.25">
      <c r="C89" s="121" t="s">
        <v>234</v>
      </c>
      <c r="D89" s="28" t="str">
        <f>VLOOKUP(Mapping!E89,CDIAC!$Y$5:$Z$246,2,FALSE)</f>
        <v>AUSTRALIA</v>
      </c>
      <c r="E89" s="122" t="s">
        <v>11</v>
      </c>
      <c r="F89" s="28">
        <f>VLOOKUP(E89,CDIAC!$BD$5:$BE$246,2,FALSE)</f>
        <v>114090.87474939645</v>
      </c>
      <c r="G89" s="28">
        <f>VLOOKUP(E89,WorldBank!$AG$6:$AJ$222,3,FALSE)</f>
        <v>930930140000</v>
      </c>
      <c r="H89" s="23">
        <f>VLOOKUP(E89,WorldBank!$AG$6:$AJ$222,4,FALSE)</f>
        <v>22340000</v>
      </c>
      <c r="J89" s="22">
        <f t="shared" si="17"/>
        <v>0</v>
      </c>
      <c r="K89" s="28">
        <f t="shared" si="18"/>
        <v>0</v>
      </c>
      <c r="L89" s="28" t="str">
        <f t="shared" si="16"/>
        <v>Southeast.Asia</v>
      </c>
      <c r="M89" s="28" t="str">
        <f t="shared" si="22"/>
        <v/>
      </c>
      <c r="N89" s="28">
        <f t="shared" si="19"/>
        <v>487352.93715829286</v>
      </c>
      <c r="O89" s="28">
        <f t="shared" si="20"/>
        <v>4497616909216</v>
      </c>
      <c r="P89" s="23">
        <f t="shared" si="21"/>
        <v>238791072</v>
      </c>
    </row>
    <row r="90" spans="3:16" x14ac:dyDescent="0.25">
      <c r="C90" s="121" t="s">
        <v>234</v>
      </c>
      <c r="D90" s="28" t="str">
        <f>VLOOKUP(Mapping!E90,CDIAC!$Y$5:$Z$246,2,FALSE)</f>
        <v>NEW ZEALAND</v>
      </c>
      <c r="E90" s="122" t="s">
        <v>140</v>
      </c>
      <c r="F90" s="28">
        <f>VLOOKUP(E90,CDIAC!$BD$5:$BE$246,2,FALSE)</f>
        <v>10129.95883071139</v>
      </c>
      <c r="G90" s="28">
        <f>VLOOKUP(E90,WorldBank!$AG$6:$AJ$222,3,FALSE)</f>
        <v>139697702400</v>
      </c>
      <c r="H90" s="23">
        <f>VLOOKUP(E90,WorldBank!$AG$6:$AJ$222,4,FALSE)</f>
        <v>4405200</v>
      </c>
      <c r="J90" s="22">
        <f t="shared" si="17"/>
        <v>0</v>
      </c>
      <c r="K90" s="28">
        <f t="shared" si="18"/>
        <v>0</v>
      </c>
      <c r="L90" s="28" t="str">
        <f t="shared" si="16"/>
        <v>Southeast.Asia</v>
      </c>
      <c r="M90" s="28" t="str">
        <f t="shared" si="22"/>
        <v/>
      </c>
      <c r="N90" s="28">
        <f t="shared" si="19"/>
        <v>497482.89598900423</v>
      </c>
      <c r="O90" s="28">
        <f t="shared" si="20"/>
        <v>4637314611616</v>
      </c>
      <c r="P90" s="23">
        <f t="shared" si="21"/>
        <v>243196272</v>
      </c>
    </row>
    <row r="91" spans="3:16" x14ac:dyDescent="0.25">
      <c r="C91" s="121" t="s">
        <v>234</v>
      </c>
      <c r="D91" s="28" t="str">
        <f>VLOOKUP(Mapping!E91,CDIAC!$Y$5:$Z$246,2,FALSE)</f>
        <v>MALAYSIA</v>
      </c>
      <c r="E91" s="122" t="s">
        <v>120</v>
      </c>
      <c r="F91" s="28">
        <f>VLOOKUP(E91,CDIAC!$BD$5:$BE$246,2,FALSE)</f>
        <v>67156.858637811136</v>
      </c>
      <c r="G91" s="28">
        <f>VLOOKUP(E91,WorldBank!$AG$6:$AJ$222,3,FALSE)</f>
        <v>606095250600</v>
      </c>
      <c r="H91" s="23">
        <f>VLOOKUP(E91,WorldBank!$AG$6:$AJ$222,4,FALSE)</f>
        <v>28758968</v>
      </c>
      <c r="J91" s="22">
        <f t="shared" si="17"/>
        <v>0</v>
      </c>
      <c r="K91" s="28">
        <f t="shared" si="18"/>
        <v>0</v>
      </c>
      <c r="L91" s="28" t="str">
        <f t="shared" si="16"/>
        <v>Southeast.Asia</v>
      </c>
      <c r="M91" s="28" t="str">
        <f t="shared" si="22"/>
        <v/>
      </c>
      <c r="N91" s="28">
        <f t="shared" si="19"/>
        <v>564639.75462681532</v>
      </c>
      <c r="O91" s="28">
        <f t="shared" si="20"/>
        <v>5243409862216</v>
      </c>
      <c r="P91" s="23">
        <f t="shared" si="21"/>
        <v>271955240</v>
      </c>
    </row>
    <row r="92" spans="3:16" x14ac:dyDescent="0.25">
      <c r="C92" s="121" t="s">
        <v>234</v>
      </c>
      <c r="D92" s="28" t="str">
        <f>VLOOKUP(Mapping!E92,CDIAC!$Y$5:$Z$246,2,FALSE)</f>
        <v>PHILIPPINES</v>
      </c>
      <c r="E92" s="122" t="s">
        <v>153</v>
      </c>
      <c r="F92" s="28">
        <f>VLOOKUP(E92,CDIAC!$BD$5:$BE$246,2,FALSE)</f>
        <v>25640.861313337249</v>
      </c>
      <c r="G92" s="28">
        <f>VLOOKUP(E92,WorldBank!$AG$6:$AJ$222,3,FALSE)</f>
        <v>543610606203</v>
      </c>
      <c r="H92" s="23">
        <f>VLOOKUP(E92,WorldBank!$AG$6:$AJ$222,4,FALSE)</f>
        <v>95053437</v>
      </c>
      <c r="J92" s="22">
        <f t="shared" si="17"/>
        <v>0</v>
      </c>
      <c r="K92" s="28">
        <f t="shared" si="18"/>
        <v>0</v>
      </c>
      <c r="L92" s="28" t="str">
        <f t="shared" si="16"/>
        <v>Southeast.Asia</v>
      </c>
      <c r="M92" s="28" t="str">
        <f t="shared" si="22"/>
        <v/>
      </c>
      <c r="N92" s="28">
        <f t="shared" si="19"/>
        <v>590280.61594015255</v>
      </c>
      <c r="O92" s="28">
        <f t="shared" si="20"/>
        <v>5787020468419</v>
      </c>
      <c r="P92" s="23">
        <f t="shared" si="21"/>
        <v>367008677</v>
      </c>
    </row>
    <row r="93" spans="3:16" x14ac:dyDescent="0.25">
      <c r="C93" s="121" t="s">
        <v>234</v>
      </c>
      <c r="D93" s="28" t="str">
        <f>VLOOKUP(Mapping!E93,CDIAC!$Y$5:$Z$246,2,FALSE)</f>
        <v>TAIWAN</v>
      </c>
      <c r="E93" s="122" t="s">
        <v>235</v>
      </c>
      <c r="F93" s="28">
        <f>VLOOKUP(E93,CDIAC!$BD$5:$BE$246,2,FALSE)</f>
        <v>78402.181922158852</v>
      </c>
      <c r="G93" s="28"/>
      <c r="H93" s="23"/>
      <c r="I93" t="s">
        <v>246</v>
      </c>
      <c r="J93" s="22">
        <f t="shared" si="17"/>
        <v>0</v>
      </c>
      <c r="K93" s="28">
        <f t="shared" si="18"/>
        <v>1</v>
      </c>
      <c r="L93" s="28" t="str">
        <f t="shared" si="16"/>
        <v>Southeast.Asia</v>
      </c>
      <c r="M93" s="28" t="str">
        <f t="shared" si="22"/>
        <v>Southeast.Asia</v>
      </c>
      <c r="N93" s="28">
        <f t="shared" si="19"/>
        <v>668682.79786231136</v>
      </c>
      <c r="O93" s="28">
        <f t="shared" si="20"/>
        <v>5787020468419</v>
      </c>
      <c r="P93" s="23">
        <f t="shared" si="21"/>
        <v>367008677</v>
      </c>
    </row>
    <row r="94" spans="3:16" x14ac:dyDescent="0.25">
      <c r="C94" s="121" t="s">
        <v>231</v>
      </c>
      <c r="D94" s="28" t="str">
        <f>VLOOKUP(Mapping!E94,CDIAC!$Y$5:$Z$246,2,FALSE)</f>
        <v>ANGOLA</v>
      </c>
      <c r="E94" s="28" t="s">
        <v>6</v>
      </c>
      <c r="F94" s="28">
        <f>VLOOKUP(E94,CDIAC!$BD$5:$BE$246,2,FALSE)</f>
        <v>9930.2448713271042</v>
      </c>
      <c r="G94" s="28">
        <f>VLOOKUP(E94,WorldBank!$AG$6:$AJ$222,3,FALSE)</f>
        <v>143160396060</v>
      </c>
      <c r="H94" s="23">
        <f>VLOOKUP(E94,WorldBank!$AG$6:$AJ$222,4,FALSE)</f>
        <v>20180490</v>
      </c>
      <c r="J94" s="22">
        <f t="shared" si="17"/>
        <v>1</v>
      </c>
      <c r="K94" s="28">
        <f t="shared" si="18"/>
        <v>0</v>
      </c>
      <c r="L94" s="28" t="str">
        <f t="shared" si="16"/>
        <v>Sub.Saharan.Africa</v>
      </c>
      <c r="M94" s="28" t="str">
        <f t="shared" si="22"/>
        <v/>
      </c>
      <c r="N94" s="28">
        <f t="shared" si="19"/>
        <v>9930.2448713271042</v>
      </c>
      <c r="O94" s="28">
        <f t="shared" si="20"/>
        <v>143160396060</v>
      </c>
      <c r="P94" s="23">
        <f t="shared" si="21"/>
        <v>20180490</v>
      </c>
    </row>
    <row r="95" spans="3:16" x14ac:dyDescent="0.25">
      <c r="C95" s="121" t="s">
        <v>231</v>
      </c>
      <c r="D95" s="28" t="str">
        <f>VLOOKUP(Mapping!E95,CDIAC!$Y$5:$Z$246,2,FALSE)</f>
        <v>BENIN</v>
      </c>
      <c r="E95" s="28" t="s">
        <v>21</v>
      </c>
      <c r="F95" s="28">
        <f>VLOOKUP(E95,CDIAC!$BD$5:$BE$246,2,FALSE)</f>
        <v>1843.3537733259689</v>
      </c>
      <c r="G95" s="28">
        <f>VLOOKUP(E95,WorldBank!$AG$6:$AJ$222,3,FALSE)</f>
        <v>16077982980</v>
      </c>
      <c r="H95" s="23">
        <f>VLOOKUP(E95,WorldBank!$AG$6:$AJ$222,4,FALSE)</f>
        <v>9779795</v>
      </c>
      <c r="J95" s="22">
        <f t="shared" si="17"/>
        <v>0</v>
      </c>
      <c r="K95" s="28">
        <f t="shared" si="18"/>
        <v>0</v>
      </c>
      <c r="L95" s="28" t="str">
        <f t="shared" si="16"/>
        <v>Sub.Saharan.Africa</v>
      </c>
      <c r="M95" s="28" t="str">
        <f t="shared" si="22"/>
        <v/>
      </c>
      <c r="N95" s="28">
        <f t="shared" si="19"/>
        <v>11773.598644653073</v>
      </c>
      <c r="O95" s="28">
        <f t="shared" si="20"/>
        <v>159238379040</v>
      </c>
      <c r="P95" s="23">
        <f t="shared" si="21"/>
        <v>29960285</v>
      </c>
    </row>
    <row r="96" spans="3:16" x14ac:dyDescent="0.25">
      <c r="C96" s="121" t="s">
        <v>231</v>
      </c>
      <c r="D96" s="28" t="str">
        <f>VLOOKUP(Mapping!E96,CDIAC!$Y$5:$Z$246,2,FALSE)</f>
        <v>BOTSWANA</v>
      </c>
      <c r="E96" s="28" t="s">
        <v>26</v>
      </c>
      <c r="F96" s="28">
        <f>VLOOKUP(E96,CDIAC!$BD$5:$BE$246,2,FALSE)</f>
        <v>1764.5459066204542</v>
      </c>
      <c r="G96" s="28">
        <f>VLOOKUP(E96,WorldBank!$AG$6:$AJ$222,3,FALSE)</f>
        <v>27782026784</v>
      </c>
      <c r="H96" s="23">
        <f>VLOOKUP(E96,WorldBank!$AG$6:$AJ$222,4,FALSE)</f>
        <v>1986701</v>
      </c>
      <c r="J96" s="22">
        <f t="shared" si="17"/>
        <v>0</v>
      </c>
      <c r="K96" s="28">
        <f t="shared" si="18"/>
        <v>0</v>
      </c>
      <c r="L96" s="28" t="str">
        <f t="shared" si="16"/>
        <v>Sub.Saharan.Africa</v>
      </c>
      <c r="M96" s="28" t="str">
        <f t="shared" si="22"/>
        <v/>
      </c>
      <c r="N96" s="28">
        <f t="shared" si="19"/>
        <v>13538.144551273528</v>
      </c>
      <c r="O96" s="28">
        <f t="shared" si="20"/>
        <v>187020405824</v>
      </c>
      <c r="P96" s="23">
        <f t="shared" si="21"/>
        <v>31946986</v>
      </c>
    </row>
    <row r="97" spans="3:16" x14ac:dyDescent="0.25">
      <c r="C97" s="121" t="s">
        <v>231</v>
      </c>
      <c r="D97" s="28" t="str">
        <f>VLOOKUP(Mapping!E97,CDIAC!$Y$5:$Z$246,2,FALSE)</f>
        <v>BURKINA FASO</v>
      </c>
      <c r="E97" s="28" t="s">
        <v>30</v>
      </c>
      <c r="F97" s="28">
        <f>VLOOKUP(E97,CDIAC!$BD$5:$BE$246,2,FALSE)</f>
        <v>493.45982683918862</v>
      </c>
      <c r="G97" s="28">
        <f>VLOOKUP(E97,WorldBank!$AG$6:$AJ$222,3,FALSE)</f>
        <v>22953274155</v>
      </c>
      <c r="H97" s="23">
        <f>VLOOKUP(E97,WorldBank!$AG$6:$AJ$222,4,FALSE)</f>
        <v>15995313</v>
      </c>
      <c r="J97" s="22">
        <f t="shared" si="17"/>
        <v>0</v>
      </c>
      <c r="K97" s="28">
        <f t="shared" si="18"/>
        <v>0</v>
      </c>
      <c r="L97" s="28" t="str">
        <f t="shared" si="16"/>
        <v>Sub.Saharan.Africa</v>
      </c>
      <c r="M97" s="28" t="str">
        <f t="shared" si="22"/>
        <v/>
      </c>
      <c r="N97" s="28">
        <f t="shared" si="19"/>
        <v>14031.604378112717</v>
      </c>
      <c r="O97" s="28">
        <f t="shared" si="20"/>
        <v>209973679979</v>
      </c>
      <c r="P97" s="23">
        <f t="shared" si="21"/>
        <v>47942299</v>
      </c>
    </row>
    <row r="98" spans="3:16" x14ac:dyDescent="0.25">
      <c r="C98" s="121" t="s">
        <v>231</v>
      </c>
      <c r="D98" s="28" t="str">
        <f>VLOOKUP(Mapping!E98,CDIAC!$Y$5:$Z$246,2,FALSE)</f>
        <v>BURUNDI</v>
      </c>
      <c r="E98" s="28" t="s">
        <v>31</v>
      </c>
      <c r="F98" s="28">
        <f>VLOOKUP(E98,CDIAC!$BD$5:$BE$246,2,FALSE)</f>
        <v>127.940630090317</v>
      </c>
      <c r="G98" s="28">
        <f>VLOOKUP(E98,WorldBank!$AG$6:$AJ$222,3,FALSE)</f>
        <v>6974004622</v>
      </c>
      <c r="H98" s="23">
        <f>VLOOKUP(E98,WorldBank!$AG$6:$AJ$222,4,FALSE)</f>
        <v>9540362</v>
      </c>
      <c r="J98" s="22">
        <f t="shared" si="17"/>
        <v>0</v>
      </c>
      <c r="K98" s="28">
        <f t="shared" si="18"/>
        <v>0</v>
      </c>
      <c r="L98" s="28" t="str">
        <f t="shared" si="16"/>
        <v>Sub.Saharan.Africa</v>
      </c>
      <c r="M98" s="28" t="str">
        <f t="shared" si="22"/>
        <v/>
      </c>
      <c r="N98" s="28">
        <f t="shared" si="19"/>
        <v>14159.545008203035</v>
      </c>
      <c r="O98" s="28">
        <f t="shared" si="20"/>
        <v>216947684601</v>
      </c>
      <c r="P98" s="23">
        <f t="shared" si="21"/>
        <v>57482661</v>
      </c>
    </row>
    <row r="99" spans="3:16" x14ac:dyDescent="0.25">
      <c r="C99" s="121" t="s">
        <v>231</v>
      </c>
      <c r="D99" s="28">
        <f>VLOOKUP(Mapping!E99,CDIAC!$Y$5:$Z$246,2,FALSE)</f>
        <v>0</v>
      </c>
      <c r="E99" s="28" t="s">
        <v>34</v>
      </c>
      <c r="F99" s="28">
        <f>VLOOKUP(E99,CDIAC!$BD$5:$BE$246,2,FALSE)</f>
        <v>3264.2799611174592</v>
      </c>
      <c r="G99" s="28">
        <f>VLOOKUP(E99,WorldBank!$AG$6:$AJ$222,3,FALSE)</f>
        <v>52932992544</v>
      </c>
      <c r="H99" s="23">
        <f>VLOOKUP(E99,WorldBank!$AG$6:$AJ$222,4,FALSE)</f>
        <v>21156272</v>
      </c>
      <c r="J99" s="22">
        <f t="shared" si="17"/>
        <v>0</v>
      </c>
      <c r="K99" s="28">
        <f t="shared" si="18"/>
        <v>0</v>
      </c>
      <c r="L99" s="28" t="str">
        <f t="shared" si="16"/>
        <v>Sub.Saharan.Africa</v>
      </c>
      <c r="M99" s="28" t="str">
        <f t="shared" si="22"/>
        <v/>
      </c>
      <c r="N99" s="28">
        <f t="shared" si="19"/>
        <v>17423.824969320493</v>
      </c>
      <c r="O99" s="28">
        <f t="shared" si="20"/>
        <v>269880677145</v>
      </c>
      <c r="P99" s="23">
        <f t="shared" si="21"/>
        <v>78638933</v>
      </c>
    </row>
    <row r="100" spans="3:16" x14ac:dyDescent="0.25">
      <c r="C100" s="121" t="s">
        <v>231</v>
      </c>
      <c r="D100" s="28" t="str">
        <f>VLOOKUP(Mapping!E100,CDIAC!$Y$5:$Z$246,2,FALSE)</f>
        <v>CAPE VERDE</v>
      </c>
      <c r="E100" s="28" t="s">
        <v>32</v>
      </c>
      <c r="F100" s="28">
        <f>VLOOKUP(E100,CDIAC!$BD$5:$BE$246,2,FALSE)</f>
        <v>144.87406789615105</v>
      </c>
      <c r="G100" s="28">
        <f>VLOOKUP(E100,WorldBank!$AG$6:$AJ$222,3,FALSE)</f>
        <v>3044390536</v>
      </c>
      <c r="H100" s="23">
        <f>VLOOKUP(E100,WorldBank!$AG$6:$AJ$222,4,FALSE)</f>
        <v>490556</v>
      </c>
      <c r="J100" s="22">
        <f t="shared" si="17"/>
        <v>0</v>
      </c>
      <c r="K100" s="28">
        <f t="shared" si="18"/>
        <v>0</v>
      </c>
      <c r="L100" s="28" t="str">
        <f t="shared" si="16"/>
        <v>Sub.Saharan.Africa</v>
      </c>
      <c r="M100" s="28" t="str">
        <f t="shared" si="22"/>
        <v/>
      </c>
      <c r="N100" s="28">
        <f t="shared" si="19"/>
        <v>17568.699037216644</v>
      </c>
      <c r="O100" s="28">
        <f t="shared" si="20"/>
        <v>272925067681</v>
      </c>
      <c r="P100" s="23">
        <f t="shared" si="21"/>
        <v>79129489</v>
      </c>
    </row>
    <row r="101" spans="3:16" x14ac:dyDescent="0.25">
      <c r="C101" s="121" t="s">
        <v>231</v>
      </c>
      <c r="D101" s="28" t="str">
        <f>VLOOKUP(Mapping!E101,CDIAC!$Y$5:$Z$246,2,FALSE)</f>
        <v>CENTRAL AFRICAN REPUBLIC</v>
      </c>
      <c r="E101" s="28" t="s">
        <v>37</v>
      </c>
      <c r="F101" s="28">
        <f>VLOOKUP(E101,CDIAC!$BD$5:$BE$246,2,FALSE)</f>
        <v>111.10428624423795</v>
      </c>
      <c r="G101" s="28">
        <f>VLOOKUP(E101,WorldBank!$AG$6:$AJ$222,3,FALSE)</f>
        <v>4050266121</v>
      </c>
      <c r="H101" s="23">
        <f>VLOOKUP(E101,WorldBank!$AG$6:$AJ$222,4,FALSE)</f>
        <v>4436217</v>
      </c>
      <c r="J101" s="22">
        <f t="shared" si="17"/>
        <v>0</v>
      </c>
      <c r="K101" s="28">
        <f t="shared" si="18"/>
        <v>0</v>
      </c>
      <c r="L101" s="28" t="str">
        <f t="shared" si="16"/>
        <v>Sub.Saharan.Africa</v>
      </c>
      <c r="M101" s="28" t="str">
        <f t="shared" si="22"/>
        <v/>
      </c>
      <c r="N101" s="28">
        <f t="shared" si="19"/>
        <v>17679.803323460881</v>
      </c>
      <c r="O101" s="28">
        <f t="shared" si="20"/>
        <v>276975333802</v>
      </c>
      <c r="P101" s="23">
        <f t="shared" si="21"/>
        <v>83565706</v>
      </c>
    </row>
    <row r="102" spans="3:16" x14ac:dyDescent="0.25">
      <c r="C102" s="121" t="s">
        <v>231</v>
      </c>
      <c r="D102" s="28" t="str">
        <f>VLOOKUP(Mapping!E102,CDIAC!$Y$5:$Z$246,2,FALSE)</f>
        <v>CHAD</v>
      </c>
      <c r="E102" s="28" t="s">
        <v>39</v>
      </c>
      <c r="F102" s="28">
        <f>VLOOKUP(E102,CDIAC!$BD$5:$BE$246,2,FALSE)</f>
        <v>139.54833039269883</v>
      </c>
      <c r="G102" s="28">
        <f>VLOOKUP(E102,WorldBank!$AG$6:$AJ$222,3,FALSE)</f>
        <v>22903750152</v>
      </c>
      <c r="H102" s="23">
        <f>VLOOKUP(E102,WorldBank!$AG$6:$AJ$222,4,FALSE)</f>
        <v>12080037</v>
      </c>
      <c r="J102" s="22">
        <f t="shared" si="17"/>
        <v>0</v>
      </c>
      <c r="K102" s="28">
        <f t="shared" si="18"/>
        <v>0</v>
      </c>
      <c r="L102" s="28" t="str">
        <f t="shared" si="16"/>
        <v>Sub.Saharan.Africa</v>
      </c>
      <c r="M102" s="28" t="str">
        <f t="shared" si="22"/>
        <v/>
      </c>
      <c r="N102" s="28">
        <f t="shared" si="19"/>
        <v>17819.351653853581</v>
      </c>
      <c r="O102" s="28">
        <f t="shared" si="20"/>
        <v>299879083954</v>
      </c>
      <c r="P102" s="23">
        <f t="shared" si="21"/>
        <v>95645743</v>
      </c>
    </row>
    <row r="103" spans="3:16" x14ac:dyDescent="0.25">
      <c r="C103" s="121" t="s">
        <v>231</v>
      </c>
      <c r="D103" s="28" t="str">
        <f>VLOOKUP(Mapping!E103,CDIAC!$Y$5:$Z$246,2,FALSE)</f>
        <v>COMOROS</v>
      </c>
      <c r="E103" s="28" t="s">
        <v>43</v>
      </c>
      <c r="F103" s="28">
        <f>VLOOKUP(E103,CDIAC!$BD$5:$BE$246,2,FALSE)</f>
        <v>44.838733350512022</v>
      </c>
      <c r="G103" s="28">
        <f>VLOOKUP(E103,WorldBank!$AG$6:$AJ$222,3,FALSE)</f>
        <v>1040520976</v>
      </c>
      <c r="H103" s="23">
        <f>VLOOKUP(E103,WorldBank!$AG$6:$AJ$222,4,FALSE)</f>
        <v>700216</v>
      </c>
      <c r="J103" s="22">
        <f t="shared" si="17"/>
        <v>0</v>
      </c>
      <c r="K103" s="28">
        <f t="shared" si="18"/>
        <v>0</v>
      </c>
      <c r="L103" s="28" t="str">
        <f t="shared" si="16"/>
        <v>Sub.Saharan.Africa</v>
      </c>
      <c r="M103" s="28" t="str">
        <f t="shared" si="22"/>
        <v/>
      </c>
      <c r="N103" s="28">
        <f t="shared" si="19"/>
        <v>17864.190387204093</v>
      </c>
      <c r="O103" s="28">
        <f t="shared" si="20"/>
        <v>300919604930</v>
      </c>
      <c r="P103" s="23">
        <f t="shared" si="21"/>
        <v>96345959</v>
      </c>
    </row>
    <row r="104" spans="3:16" x14ac:dyDescent="0.25">
      <c r="C104" s="121" t="s">
        <v>231</v>
      </c>
      <c r="D104" s="28" t="str">
        <f>VLOOKUP(Mapping!E104,CDIAC!$Y$5:$Z$246,2,FALSE)</f>
        <v>CONGO</v>
      </c>
      <c r="E104" s="28" t="s">
        <v>44</v>
      </c>
      <c r="F104" s="28">
        <f>VLOOKUP(E104,CDIAC!$BD$5:$BE$246,2,FALSE)</f>
        <v>678.34934899930818</v>
      </c>
      <c r="G104" s="28">
        <f>VLOOKUP(E104,WorldBank!$AG$6:$AJ$222,3,FALSE)</f>
        <v>42003003384</v>
      </c>
      <c r="H104" s="23">
        <f>VLOOKUP(E104,WorldBank!$AG$6:$AJ$222,4,FALSE)</f>
        <v>63931512</v>
      </c>
      <c r="J104" s="22">
        <f t="shared" si="17"/>
        <v>0</v>
      </c>
      <c r="K104" s="28">
        <f t="shared" si="18"/>
        <v>0</v>
      </c>
      <c r="L104" s="28" t="str">
        <f t="shared" si="16"/>
        <v>Sub.Saharan.Africa</v>
      </c>
      <c r="M104" s="28" t="str">
        <f t="shared" si="22"/>
        <v/>
      </c>
      <c r="N104" s="28">
        <f t="shared" si="19"/>
        <v>18542.539736203402</v>
      </c>
      <c r="O104" s="28">
        <f t="shared" si="20"/>
        <v>342922608314</v>
      </c>
      <c r="P104" s="23">
        <f t="shared" si="21"/>
        <v>160277471</v>
      </c>
    </row>
    <row r="105" spans="3:16" x14ac:dyDescent="0.25">
      <c r="C105" s="121" t="s">
        <v>231</v>
      </c>
      <c r="D105" s="28" t="str">
        <f>VLOOKUP(Mapping!E105,CDIAC!$Y$5:$Z$246,2,FALSE)</f>
        <v>COTE D IVOIRE</v>
      </c>
      <c r="E105" s="28" t="s">
        <v>47</v>
      </c>
      <c r="F105" s="28">
        <f>VLOOKUP(E105,CDIAC!$BD$5:$BE$246,2,FALSE)</f>
        <v>1573.1514166964839</v>
      </c>
      <c r="G105" s="28">
        <f>VLOOKUP(E105,WorldBank!$AG$6:$AJ$222,3,FALSE)</f>
        <v>49774011918</v>
      </c>
      <c r="H105" s="23">
        <f>VLOOKUP(E105,WorldBank!$AG$6:$AJ$222,4,FALSE)</f>
        <v>19389954</v>
      </c>
      <c r="J105" s="22">
        <f t="shared" si="17"/>
        <v>0</v>
      </c>
      <c r="K105" s="28">
        <f t="shared" si="18"/>
        <v>0</v>
      </c>
      <c r="L105" s="28" t="str">
        <f t="shared" si="16"/>
        <v>Sub.Saharan.Africa</v>
      </c>
      <c r="M105" s="28" t="str">
        <f t="shared" si="22"/>
        <v/>
      </c>
      <c r="N105" s="28">
        <f t="shared" si="19"/>
        <v>20115.691152899886</v>
      </c>
      <c r="O105" s="28">
        <f t="shared" si="20"/>
        <v>392696620232</v>
      </c>
      <c r="P105" s="23">
        <f t="shared" si="21"/>
        <v>179667425</v>
      </c>
    </row>
    <row r="106" spans="3:16" x14ac:dyDescent="0.25">
      <c r="C106" s="121" t="s">
        <v>231</v>
      </c>
      <c r="D106" s="28" t="str">
        <f>VLOOKUP(Mapping!E106,CDIAC!$Y$5:$Z$246,2,FALSE)</f>
        <v>DJIBOUTI</v>
      </c>
      <c r="E106" s="28" t="s">
        <v>54</v>
      </c>
      <c r="F106" s="28">
        <f>VLOOKUP(E106,CDIAC!$BD$5:$BE$246,2,FALSE)</f>
        <v>341.12039342745146</v>
      </c>
      <c r="G106" s="28">
        <f>VLOOKUP(E106,WorldBank!$AG$6:$AJ$222,3,FALSE)</f>
        <v>2342669482</v>
      </c>
      <c r="H106" s="23">
        <f>VLOOKUP(E106,WorldBank!$AG$6:$AJ$222,4,FALSE)</f>
        <v>846646</v>
      </c>
      <c r="J106" s="22">
        <f t="shared" si="17"/>
        <v>0</v>
      </c>
      <c r="K106" s="28">
        <f t="shared" si="18"/>
        <v>0</v>
      </c>
      <c r="L106" s="28" t="str">
        <f t="shared" si="16"/>
        <v>Sub.Saharan.Africa</v>
      </c>
      <c r="M106" s="28" t="str">
        <f t="shared" si="22"/>
        <v/>
      </c>
      <c r="N106" s="28">
        <f t="shared" si="19"/>
        <v>20456.811546327339</v>
      </c>
      <c r="O106" s="28">
        <f t="shared" si="20"/>
        <v>395039289714</v>
      </c>
      <c r="P106" s="23">
        <f t="shared" si="21"/>
        <v>180514071</v>
      </c>
    </row>
    <row r="107" spans="3:16" x14ac:dyDescent="0.25">
      <c r="C107" s="121" t="s">
        <v>231</v>
      </c>
      <c r="D107" s="28" t="str">
        <f>VLOOKUP(Mapping!E107,CDIAC!$Y$5:$Z$246,2,FALSE)</f>
        <v>EQUATORIAL GUINEA</v>
      </c>
      <c r="E107" s="28" t="s">
        <v>60</v>
      </c>
      <c r="F107" s="28">
        <f>VLOOKUP(E107,CDIAC!$BD$5:$BE$246,2,FALSE)</f>
        <v>1481.6272040202336</v>
      </c>
      <c r="G107" s="28">
        <f>VLOOKUP(E107,WorldBank!$AG$6:$AJ$222,3,FALSE)</f>
        <v>25174419360</v>
      </c>
      <c r="H107" s="23">
        <f>VLOOKUP(E107,WorldBank!$AG$6:$AJ$222,4,FALSE)</f>
        <v>715996</v>
      </c>
      <c r="J107" s="22">
        <f t="shared" si="17"/>
        <v>0</v>
      </c>
      <c r="K107" s="28">
        <f t="shared" si="18"/>
        <v>0</v>
      </c>
      <c r="L107" s="28" t="str">
        <f t="shared" si="16"/>
        <v>Sub.Saharan.Africa</v>
      </c>
      <c r="M107" s="28" t="str">
        <f t="shared" si="22"/>
        <v/>
      </c>
      <c r="N107" s="28">
        <f t="shared" si="19"/>
        <v>21938.438750347574</v>
      </c>
      <c r="O107" s="28">
        <f t="shared" si="20"/>
        <v>420213709074</v>
      </c>
      <c r="P107" s="23">
        <f t="shared" si="21"/>
        <v>181230067</v>
      </c>
    </row>
    <row r="108" spans="3:16" x14ac:dyDescent="0.25">
      <c r="C108" s="121" t="s">
        <v>231</v>
      </c>
      <c r="D108" s="28" t="str">
        <f>VLOOKUP(Mapping!E108,CDIAC!$Y$5:$Z$246,2,FALSE)</f>
        <v>ERITREA</v>
      </c>
      <c r="E108" s="28" t="s">
        <v>61</v>
      </c>
      <c r="F108" s="28">
        <f>VLOOKUP(E108,CDIAC!$BD$5:$BE$246,2,FALSE)</f>
        <v>158.02929187159168</v>
      </c>
      <c r="G108" s="28">
        <f>VLOOKUP(E108,WorldBank!$AG$6:$AJ$222,3,FALSE)</f>
        <v>6757518428</v>
      </c>
      <c r="H108" s="23">
        <f>VLOOKUP(E108,WorldBank!$AG$6:$AJ$222,4,FALSE)</f>
        <v>5932852</v>
      </c>
      <c r="J108" s="22">
        <f t="shared" si="17"/>
        <v>0</v>
      </c>
      <c r="K108" s="28">
        <f t="shared" si="18"/>
        <v>0</v>
      </c>
      <c r="L108" s="28" t="str">
        <f t="shared" si="16"/>
        <v>Sub.Saharan.Africa</v>
      </c>
      <c r="M108" s="28" t="str">
        <f t="shared" si="22"/>
        <v/>
      </c>
      <c r="N108" s="28">
        <f t="shared" si="19"/>
        <v>22096.468042219167</v>
      </c>
      <c r="O108" s="28">
        <f t="shared" si="20"/>
        <v>426971227502</v>
      </c>
      <c r="P108" s="23">
        <f t="shared" si="21"/>
        <v>187162919</v>
      </c>
    </row>
    <row r="109" spans="3:16" x14ac:dyDescent="0.25">
      <c r="C109" s="121" t="s">
        <v>231</v>
      </c>
      <c r="D109" s="28" t="str">
        <f>VLOOKUP(Mapping!E109,CDIAC!$Y$5:$Z$246,2,FALSE)</f>
        <v>ETHIOPIA</v>
      </c>
      <c r="E109" s="28" t="s">
        <v>63</v>
      </c>
      <c r="F109" s="28">
        <f>VLOOKUP(E109,CDIAC!$BD$5:$BE$246,2,FALSE)</f>
        <v>2145.7406117588021</v>
      </c>
      <c r="G109" s="28">
        <f>VLOOKUP(E109,WorldBank!$AG$6:$AJ$222,3,FALSE)</f>
        <v>102802022450</v>
      </c>
      <c r="H109" s="23">
        <f>VLOOKUP(E109,WorldBank!$AG$6:$AJ$222,4,FALSE)</f>
        <v>89393063</v>
      </c>
      <c r="J109" s="22">
        <f t="shared" si="17"/>
        <v>0</v>
      </c>
      <c r="K109" s="28">
        <f t="shared" si="18"/>
        <v>0</v>
      </c>
      <c r="L109" s="28" t="str">
        <f t="shared" si="16"/>
        <v>Sub.Saharan.Africa</v>
      </c>
      <c r="M109" s="28" t="str">
        <f t="shared" si="22"/>
        <v/>
      </c>
      <c r="N109" s="28">
        <f t="shared" si="19"/>
        <v>24242.20865397797</v>
      </c>
      <c r="O109" s="28">
        <f t="shared" si="20"/>
        <v>529773249952</v>
      </c>
      <c r="P109" s="23">
        <f t="shared" si="21"/>
        <v>276555982</v>
      </c>
    </row>
    <row r="110" spans="3:16" x14ac:dyDescent="0.25">
      <c r="C110" s="121" t="s">
        <v>231</v>
      </c>
      <c r="D110" s="28" t="str">
        <f>VLOOKUP(Mapping!E110,CDIAC!$Y$5:$Z$246,2,FALSE)</f>
        <v>GABON</v>
      </c>
      <c r="E110" s="28" t="s">
        <v>70</v>
      </c>
      <c r="F110" s="28">
        <f>VLOOKUP(E110,CDIAC!$BD$5:$BE$246,2,FALSE)</f>
        <v>3702.1931603981684</v>
      </c>
      <c r="G110" s="28">
        <f>VLOOKUP(E110,WorldBank!$AG$6:$AJ$222,3,FALSE)</f>
        <v>27876466592</v>
      </c>
      <c r="H110" s="23">
        <f>VLOOKUP(E110,WorldBank!$AG$6:$AJ$222,4,FALSE)</f>
        <v>1594034</v>
      </c>
      <c r="J110" s="22">
        <f t="shared" si="17"/>
        <v>0</v>
      </c>
      <c r="K110" s="28">
        <f t="shared" si="18"/>
        <v>0</v>
      </c>
      <c r="L110" s="28" t="str">
        <f t="shared" si="16"/>
        <v>Sub.Saharan.Africa</v>
      </c>
      <c r="M110" s="28" t="str">
        <f t="shared" si="22"/>
        <v/>
      </c>
      <c r="N110" s="28">
        <f t="shared" si="19"/>
        <v>27944.401814376139</v>
      </c>
      <c r="O110" s="28">
        <f t="shared" si="20"/>
        <v>557649716544</v>
      </c>
      <c r="P110" s="23">
        <f t="shared" si="21"/>
        <v>278150016</v>
      </c>
    </row>
    <row r="111" spans="3:16" x14ac:dyDescent="0.25">
      <c r="C111" s="121" t="s">
        <v>231</v>
      </c>
      <c r="D111" s="28" t="str">
        <f>VLOOKUP(Mapping!E111,CDIAC!$Y$5:$Z$246,2,FALSE)</f>
        <v>GAMBIA</v>
      </c>
      <c r="E111" s="122" t="s">
        <v>71</v>
      </c>
      <c r="F111" s="28">
        <f>VLOOKUP(E111,CDIAC!$BD$5:$BE$246,2,FALSE)</f>
        <v>132.2691342735981</v>
      </c>
      <c r="G111" s="28">
        <f>VLOOKUP(E111,WorldBank!$AG$6:$AJ$222,3,FALSE)</f>
        <v>2663172810</v>
      </c>
      <c r="H111" s="23">
        <f>VLOOKUP(E111,WorldBank!$AG$6:$AJ$222,4,FALSE)</f>
        <v>1734966</v>
      </c>
      <c r="J111" s="22">
        <f t="shared" si="17"/>
        <v>0</v>
      </c>
      <c r="K111" s="28">
        <f t="shared" si="18"/>
        <v>0</v>
      </c>
      <c r="L111" s="28" t="str">
        <f t="shared" si="16"/>
        <v>Sub.Saharan.Africa</v>
      </c>
      <c r="M111" s="28" t="str">
        <f t="shared" si="22"/>
        <v/>
      </c>
      <c r="N111" s="28">
        <f t="shared" si="19"/>
        <v>28076.670948649738</v>
      </c>
      <c r="O111" s="28">
        <f t="shared" si="20"/>
        <v>560312889354</v>
      </c>
      <c r="P111" s="23">
        <f t="shared" si="21"/>
        <v>279884982</v>
      </c>
    </row>
    <row r="112" spans="3:16" x14ac:dyDescent="0.25">
      <c r="C112" s="121" t="s">
        <v>231</v>
      </c>
      <c r="D112" s="28" t="str">
        <f>VLOOKUP(Mapping!E112,CDIAC!$Y$5:$Z$246,2,FALSE)</f>
        <v>GHANA</v>
      </c>
      <c r="E112" s="28" t="s">
        <v>74</v>
      </c>
      <c r="F112" s="28">
        <f>VLOOKUP(E112,CDIAC!$BD$5:$BE$246,2,FALSE)</f>
        <v>3592.6714593513757</v>
      </c>
      <c r="G112" s="28">
        <f>VLOOKUP(E112,WorldBank!$AG$6:$AJ$222,3,FALSE)</f>
        <v>85532152876</v>
      </c>
      <c r="H112" s="23">
        <f>VLOOKUP(E112,WorldBank!$AG$6:$AJ$222,4,FALSE)</f>
        <v>24820706</v>
      </c>
      <c r="J112" s="22">
        <f t="shared" si="17"/>
        <v>0</v>
      </c>
      <c r="K112" s="28">
        <f t="shared" si="18"/>
        <v>0</v>
      </c>
      <c r="L112" s="28" t="str">
        <f t="shared" si="16"/>
        <v>Sub.Saharan.Africa</v>
      </c>
      <c r="M112" s="28" t="str">
        <f t="shared" si="22"/>
        <v/>
      </c>
      <c r="N112" s="28">
        <f t="shared" si="19"/>
        <v>31669.342408001114</v>
      </c>
      <c r="O112" s="28">
        <f t="shared" si="20"/>
        <v>645845042230</v>
      </c>
      <c r="P112" s="23">
        <f t="shared" si="21"/>
        <v>304705688</v>
      </c>
    </row>
    <row r="113" spans="3:16" x14ac:dyDescent="0.25">
      <c r="C113" s="121" t="s">
        <v>231</v>
      </c>
      <c r="D113" s="28" t="str">
        <f>VLOOKUP(Mapping!E113,CDIAC!$Y$5:$Z$246,2,FALSE)</f>
        <v>GUINEA</v>
      </c>
      <c r="E113" s="28" t="s">
        <v>80</v>
      </c>
      <c r="F113" s="28">
        <f>VLOOKUP(E113,CDIAC!$BD$5:$BE$246,2,FALSE)</f>
        <v>386.22220671596705</v>
      </c>
      <c r="G113" s="28">
        <f>VLOOKUP(E113,WorldBank!$AG$6:$AJ$222,3,FALSE)</f>
        <v>13393836000</v>
      </c>
      <c r="H113" s="23">
        <f>VLOOKUP(E113,WorldBank!$AG$6:$AJ$222,4,FALSE)</f>
        <v>11161530</v>
      </c>
      <c r="J113" s="22">
        <f t="shared" si="17"/>
        <v>0</v>
      </c>
      <c r="K113" s="28">
        <f t="shared" si="18"/>
        <v>0</v>
      </c>
      <c r="L113" s="28" t="str">
        <f t="shared" si="16"/>
        <v>Sub.Saharan.Africa</v>
      </c>
      <c r="M113" s="28" t="str">
        <f t="shared" si="22"/>
        <v/>
      </c>
      <c r="N113" s="28">
        <f t="shared" si="19"/>
        <v>32055.564614717081</v>
      </c>
      <c r="O113" s="28">
        <f t="shared" si="20"/>
        <v>659238878230</v>
      </c>
      <c r="P113" s="23">
        <f t="shared" si="21"/>
        <v>315867218</v>
      </c>
    </row>
    <row r="114" spans="3:16" x14ac:dyDescent="0.25">
      <c r="C114" s="121" t="s">
        <v>231</v>
      </c>
      <c r="D114" s="28" t="str">
        <f>VLOOKUP(Mapping!E114,CDIAC!$Y$5:$Z$246,2,FALSE)</f>
        <v>GUINEA BISSAU</v>
      </c>
      <c r="E114" s="28" t="s">
        <v>81</v>
      </c>
      <c r="F114" s="28">
        <f>VLOOKUP(E114,CDIAC!$BD$5:$BE$246,2,FALSE)</f>
        <v>80.326173284764934</v>
      </c>
      <c r="G114" s="28">
        <f>VLOOKUP(E114,WorldBank!$AG$6:$AJ$222,3,FALSE)</f>
        <v>2074139156</v>
      </c>
      <c r="H114" s="23">
        <f>VLOOKUP(E114,WorldBank!$AG$6:$AJ$222,4,FALSE)</f>
        <v>1624228</v>
      </c>
      <c r="J114" s="22">
        <f t="shared" si="17"/>
        <v>0</v>
      </c>
      <c r="K114" s="28">
        <f t="shared" si="18"/>
        <v>0</v>
      </c>
      <c r="L114" s="28" t="str">
        <f t="shared" si="16"/>
        <v>Sub.Saharan.Africa</v>
      </c>
      <c r="M114" s="28" t="str">
        <f t="shared" si="22"/>
        <v/>
      </c>
      <c r="N114" s="28">
        <f t="shared" si="19"/>
        <v>32135.890788001845</v>
      </c>
      <c r="O114" s="28">
        <f t="shared" si="20"/>
        <v>661313017386</v>
      </c>
      <c r="P114" s="23">
        <f t="shared" si="21"/>
        <v>317491446</v>
      </c>
    </row>
    <row r="115" spans="3:16" x14ac:dyDescent="0.25">
      <c r="C115" s="121" t="s">
        <v>231</v>
      </c>
      <c r="D115" s="28" t="str">
        <f>VLOOKUP(Mapping!E115,CDIAC!$Y$5:$Z$246,2,FALSE)</f>
        <v>KENYA</v>
      </c>
      <c r="E115" s="28" t="s">
        <v>100</v>
      </c>
      <c r="F115" s="28">
        <f>VLOOKUP(E115,CDIAC!$BD$5:$BE$246,2,FALSE)</f>
        <v>4236.0633017364553</v>
      </c>
      <c r="G115" s="28">
        <f>VLOOKUP(E115,WorldBank!$AG$6:$AJ$222,3,FALSE)</f>
        <v>88846961574</v>
      </c>
      <c r="H115" s="23">
        <f>VLOOKUP(E115,WorldBank!$AG$6:$AJ$222,4,FALSE)</f>
        <v>42027891</v>
      </c>
      <c r="J115" s="22">
        <f t="shared" si="17"/>
        <v>0</v>
      </c>
      <c r="K115" s="28">
        <f t="shared" si="18"/>
        <v>0</v>
      </c>
      <c r="L115" s="28" t="str">
        <f t="shared" si="16"/>
        <v>Sub.Saharan.Africa</v>
      </c>
      <c r="M115" s="28" t="str">
        <f t="shared" si="22"/>
        <v/>
      </c>
      <c r="N115" s="28">
        <f t="shared" si="19"/>
        <v>36371.954089738298</v>
      </c>
      <c r="O115" s="28">
        <f t="shared" si="20"/>
        <v>750159978960</v>
      </c>
      <c r="P115" s="23">
        <f t="shared" si="21"/>
        <v>359519337</v>
      </c>
    </row>
    <row r="116" spans="3:16" x14ac:dyDescent="0.25">
      <c r="C116" s="121" t="s">
        <v>231</v>
      </c>
      <c r="D116" s="28" t="str">
        <f>VLOOKUP(Mapping!E116,CDIAC!$Y$5:$Z$246,2,FALSE)</f>
        <v>LESOTHO</v>
      </c>
      <c r="E116" s="28" t="s">
        <v>110</v>
      </c>
      <c r="F116" s="28">
        <f>VLOOKUP(E116,CDIAC!$BD$5:$BE$246,2,FALSE)</f>
        <v>3.6108443790792015</v>
      </c>
      <c r="G116" s="28">
        <f>VLOOKUP(E116,WorldBank!$AG$6:$AJ$222,3,FALSE)</f>
        <v>4602942288</v>
      </c>
      <c r="H116" s="23">
        <f>VLOOKUP(E116,WorldBank!$AG$6:$AJ$222,4,FALSE)</f>
        <v>2029516</v>
      </c>
      <c r="J116" s="22">
        <f t="shared" si="17"/>
        <v>0</v>
      </c>
      <c r="K116" s="28">
        <f t="shared" si="18"/>
        <v>0</v>
      </c>
      <c r="L116" s="28" t="str">
        <f t="shared" si="16"/>
        <v>Sub.Saharan.Africa</v>
      </c>
      <c r="M116" s="28" t="str">
        <f t="shared" si="22"/>
        <v/>
      </c>
      <c r="N116" s="28">
        <f t="shared" si="19"/>
        <v>36375.564934117378</v>
      </c>
      <c r="O116" s="28">
        <f t="shared" si="20"/>
        <v>754762921248</v>
      </c>
      <c r="P116" s="23">
        <f t="shared" si="21"/>
        <v>361548853</v>
      </c>
    </row>
    <row r="117" spans="3:16" x14ac:dyDescent="0.25">
      <c r="C117" s="121" t="s">
        <v>231</v>
      </c>
      <c r="D117" s="28" t="str">
        <f>VLOOKUP(Mapping!E117,CDIAC!$Y$5:$Z$246,2,FALSE)</f>
        <v>LIBERIA</v>
      </c>
      <c r="E117" s="28" t="s">
        <v>111</v>
      </c>
      <c r="F117" s="28">
        <f>VLOOKUP(E117,CDIAC!$BD$5:$BE$246,2,FALSE)</f>
        <v>356.38755178915875</v>
      </c>
      <c r="G117" s="28">
        <f>VLOOKUP(E117,WorldBank!$AG$6:$AJ$222,3,FALSE)</f>
        <v>2974099113</v>
      </c>
      <c r="H117" s="23">
        <f>VLOOKUP(E117,WorldBank!$AG$6:$AJ$222,4,FALSE)</f>
        <v>4079697</v>
      </c>
      <c r="J117" s="22">
        <f t="shared" si="17"/>
        <v>0</v>
      </c>
      <c r="K117" s="28">
        <f t="shared" si="18"/>
        <v>0</v>
      </c>
      <c r="L117" s="28" t="str">
        <f t="shared" si="16"/>
        <v>Sub.Saharan.Africa</v>
      </c>
      <c r="M117" s="28" t="str">
        <f t="shared" si="22"/>
        <v/>
      </c>
      <c r="N117" s="28">
        <f t="shared" si="19"/>
        <v>36731.952485906535</v>
      </c>
      <c r="O117" s="28">
        <f t="shared" si="20"/>
        <v>757737020361</v>
      </c>
      <c r="P117" s="23">
        <f t="shared" si="21"/>
        <v>365628550</v>
      </c>
    </row>
    <row r="118" spans="3:16" x14ac:dyDescent="0.25">
      <c r="C118" s="121" t="s">
        <v>231</v>
      </c>
      <c r="D118" s="28" t="str">
        <f>VLOOKUP(Mapping!E118,CDIAC!$Y$5:$Z$246,2,FALSE)</f>
        <v>MADAGASCAR</v>
      </c>
      <c r="E118" s="28" t="s">
        <v>118</v>
      </c>
      <c r="F118" s="28">
        <f>VLOOKUP(E118,CDIAC!$BD$5:$BE$246,2,FALSE)</f>
        <v>725.70939806246099</v>
      </c>
      <c r="G118" s="28">
        <f>VLOOKUP(E118,WorldBank!$AG$6:$AJ$222,3,FALSE)</f>
        <v>29613423844</v>
      </c>
      <c r="H118" s="23">
        <f>VLOOKUP(E118,WorldBank!$AG$6:$AJ$222,4,FALSE)</f>
        <v>21678934</v>
      </c>
      <c r="J118" s="22">
        <f t="shared" si="17"/>
        <v>0</v>
      </c>
      <c r="K118" s="28">
        <f t="shared" si="18"/>
        <v>0</v>
      </c>
      <c r="L118" s="28" t="str">
        <f t="shared" si="16"/>
        <v>Sub.Saharan.Africa</v>
      </c>
      <c r="M118" s="28" t="str">
        <f t="shared" si="22"/>
        <v/>
      </c>
      <c r="N118" s="28">
        <f t="shared" si="19"/>
        <v>37457.661883968998</v>
      </c>
      <c r="O118" s="28">
        <f t="shared" si="20"/>
        <v>787350444205</v>
      </c>
      <c r="P118" s="23">
        <f t="shared" si="21"/>
        <v>387307484</v>
      </c>
    </row>
    <row r="119" spans="3:16" x14ac:dyDescent="0.25">
      <c r="C119" s="121" t="s">
        <v>231</v>
      </c>
      <c r="D119" s="28" t="str">
        <f>VLOOKUP(Mapping!E119,CDIAC!$Y$5:$Z$246,2,FALSE)</f>
        <v>MALAWI</v>
      </c>
      <c r="E119" s="28" t="s">
        <v>119</v>
      </c>
      <c r="F119" s="28">
        <f>VLOOKUP(E119,CDIAC!$BD$5:$BE$246,2,FALSE)</f>
        <v>480.48760217275884</v>
      </c>
      <c r="G119" s="28">
        <f>VLOOKUP(E119,WorldBank!$AG$6:$AJ$222,3,FALSE)</f>
        <v>11546775657</v>
      </c>
      <c r="H119" s="23">
        <f>VLOOKUP(E119,WorldBank!$AG$6:$AJ$222,4,FALSE)</f>
        <v>15457531</v>
      </c>
      <c r="J119" s="22">
        <f t="shared" si="17"/>
        <v>0</v>
      </c>
      <c r="K119" s="28">
        <f t="shared" si="18"/>
        <v>0</v>
      </c>
      <c r="L119" s="28" t="str">
        <f t="shared" si="16"/>
        <v>Sub.Saharan.Africa</v>
      </c>
      <c r="M119" s="28" t="str">
        <f t="shared" si="22"/>
        <v/>
      </c>
      <c r="N119" s="28">
        <f t="shared" si="19"/>
        <v>37938.14948614176</v>
      </c>
      <c r="O119" s="28">
        <f t="shared" si="20"/>
        <v>798897219862</v>
      </c>
      <c r="P119" s="23">
        <f t="shared" si="21"/>
        <v>402765015</v>
      </c>
    </row>
    <row r="120" spans="3:16" x14ac:dyDescent="0.25">
      <c r="C120" s="121" t="s">
        <v>231</v>
      </c>
      <c r="D120" s="28" t="str">
        <f>VLOOKUP(Mapping!E120,CDIAC!$Y$5:$Z$246,2,FALSE)</f>
        <v>MALI</v>
      </c>
      <c r="E120" s="28" t="s">
        <v>122</v>
      </c>
      <c r="F120" s="28">
        <f>VLOOKUP(E120,CDIAC!$BD$5:$BE$246,2,FALSE)</f>
        <v>196.28718296911069</v>
      </c>
      <c r="G120" s="28">
        <f>VLOOKUP(E120,WorldBank!$AG$6:$AJ$222,3,FALSE)</f>
        <v>23902949946</v>
      </c>
      <c r="H120" s="23">
        <f>VLOOKUP(E120,WorldBank!$AG$6:$AJ$222,4,FALSE)</f>
        <v>14416737</v>
      </c>
      <c r="J120" s="22">
        <f t="shared" si="17"/>
        <v>0</v>
      </c>
      <c r="K120" s="28">
        <f t="shared" si="18"/>
        <v>0</v>
      </c>
      <c r="L120" s="28" t="str">
        <f t="shared" si="16"/>
        <v>Sub.Saharan.Africa</v>
      </c>
      <c r="M120" s="28" t="str">
        <f t="shared" si="22"/>
        <v/>
      </c>
      <c r="N120" s="28">
        <f t="shared" si="19"/>
        <v>38134.436669110873</v>
      </c>
      <c r="O120" s="28">
        <f t="shared" si="20"/>
        <v>822800169808</v>
      </c>
      <c r="P120" s="23">
        <f t="shared" si="21"/>
        <v>417181752</v>
      </c>
    </row>
    <row r="121" spans="3:16" x14ac:dyDescent="0.25">
      <c r="C121" s="121" t="s">
        <v>231</v>
      </c>
      <c r="D121" s="28" t="str">
        <f>VLOOKUP(Mapping!E121,CDIAC!$Y$5:$Z$246,2,FALSE)</f>
        <v>MAURITANIA</v>
      </c>
      <c r="E121" s="28" t="s">
        <v>125</v>
      </c>
      <c r="F121" s="28">
        <f>VLOOKUP(E121,CDIAC!$BD$5:$BE$246,2,FALSE)</f>
        <v>648.03344286028209</v>
      </c>
      <c r="G121" s="28">
        <f>VLOOKUP(E121,WorldBank!$AG$6:$AJ$222,3,FALSE)</f>
        <v>10034487730</v>
      </c>
      <c r="H121" s="23">
        <f>VLOOKUP(E121,WorldBank!$AG$6:$AJ$222,4,FALSE)</f>
        <v>3702763</v>
      </c>
      <c r="J121" s="22">
        <f t="shared" si="17"/>
        <v>0</v>
      </c>
      <c r="K121" s="28">
        <f t="shared" si="18"/>
        <v>0</v>
      </c>
      <c r="L121" s="28" t="str">
        <f t="shared" si="16"/>
        <v>Sub.Saharan.Africa</v>
      </c>
      <c r="M121" s="28" t="str">
        <f t="shared" si="22"/>
        <v/>
      </c>
      <c r="N121" s="28">
        <f t="shared" si="19"/>
        <v>38782.470111971154</v>
      </c>
      <c r="O121" s="28">
        <f t="shared" si="20"/>
        <v>832834657538</v>
      </c>
      <c r="P121" s="23">
        <f t="shared" si="21"/>
        <v>420884515</v>
      </c>
    </row>
    <row r="122" spans="3:16" x14ac:dyDescent="0.25">
      <c r="C122" s="121" t="s">
        <v>231</v>
      </c>
      <c r="D122" s="28" t="str">
        <f>VLOOKUP(Mapping!E122,CDIAC!$Y$5:$Z$246,2,FALSE)</f>
        <v>MAURITIUS</v>
      </c>
      <c r="E122" s="28" t="s">
        <v>126</v>
      </c>
      <c r="F122" s="28">
        <f>VLOOKUP(E122,CDIAC!$BD$5:$BE$246,2,FALSE)</f>
        <v>1592.5550622519352</v>
      </c>
      <c r="G122" s="28">
        <f>VLOOKUP(E122,WorldBank!$AG$6:$AJ$222,3,FALSE)</f>
        <v>20263019556</v>
      </c>
      <c r="H122" s="23">
        <f>VLOOKUP(E122,WorldBank!$AG$6:$AJ$222,4,FALSE)</f>
        <v>1286051</v>
      </c>
      <c r="J122" s="22">
        <f t="shared" si="17"/>
        <v>0</v>
      </c>
      <c r="K122" s="28">
        <f t="shared" si="18"/>
        <v>0</v>
      </c>
      <c r="L122" s="28" t="str">
        <f t="shared" si="16"/>
        <v>Sub.Saharan.Africa</v>
      </c>
      <c r="M122" s="28" t="str">
        <f t="shared" si="22"/>
        <v/>
      </c>
      <c r="N122" s="28">
        <f t="shared" si="19"/>
        <v>40375.02517422309</v>
      </c>
      <c r="O122" s="28">
        <f t="shared" si="20"/>
        <v>853097677094</v>
      </c>
      <c r="P122" s="23">
        <f t="shared" si="21"/>
        <v>422170566</v>
      </c>
    </row>
    <row r="123" spans="3:16" x14ac:dyDescent="0.25">
      <c r="C123" s="121" t="s">
        <v>231</v>
      </c>
      <c r="D123" s="28" t="str">
        <f>VLOOKUP(Mapping!E123,CDIAC!$Y$5:$Z$246,2,FALSE)</f>
        <v>MOZAMBIQUE</v>
      </c>
      <c r="E123" s="28" t="s">
        <v>134</v>
      </c>
      <c r="F123" s="28">
        <f>VLOOKUP(E123,CDIAC!$BD$5:$BE$246,2,FALSE)</f>
        <v>982.8337269936145</v>
      </c>
      <c r="G123" s="28">
        <f>VLOOKUP(E123,WorldBank!$AG$6:$AJ$222,3,FALSE)</f>
        <v>22762345842</v>
      </c>
      <c r="H123" s="23">
        <f>VLOOKUP(E123,WorldBank!$AG$6:$AJ$222,4,FALSE)</f>
        <v>24581367</v>
      </c>
      <c r="J123" s="22">
        <f t="shared" si="17"/>
        <v>0</v>
      </c>
      <c r="K123" s="28">
        <f t="shared" si="18"/>
        <v>0</v>
      </c>
      <c r="L123" s="28" t="str">
        <f t="shared" si="16"/>
        <v>Sub.Saharan.Africa</v>
      </c>
      <c r="M123" s="28" t="str">
        <f t="shared" si="22"/>
        <v/>
      </c>
      <c r="N123" s="28">
        <f t="shared" si="19"/>
        <v>41357.858901216707</v>
      </c>
      <c r="O123" s="28">
        <f t="shared" si="20"/>
        <v>875860022936</v>
      </c>
      <c r="P123" s="23">
        <f t="shared" si="21"/>
        <v>446751933</v>
      </c>
    </row>
    <row r="124" spans="3:16" x14ac:dyDescent="0.25">
      <c r="C124" s="121" t="s">
        <v>231</v>
      </c>
      <c r="D124" s="28" t="str">
        <f>VLOOKUP(Mapping!E124,CDIAC!$Y$5:$Z$246,2,FALSE)</f>
        <v>NAMIBIA</v>
      </c>
      <c r="E124" s="28" t="s">
        <v>136</v>
      </c>
      <c r="F124" s="28">
        <f>VLOOKUP(E124,CDIAC!$BD$5:$BE$246,2,FALSE)</f>
        <v>940.64679338038309</v>
      </c>
      <c r="G124" s="28">
        <f>VLOOKUP(E124,WorldBank!$AG$6:$AJ$222,3,FALSE)</f>
        <v>19388634174</v>
      </c>
      <c r="H124" s="23">
        <f>VLOOKUP(E124,WorldBank!$AG$6:$AJ$222,4,FALSE)</f>
        <v>2217618</v>
      </c>
      <c r="J124" s="22">
        <f t="shared" si="17"/>
        <v>0</v>
      </c>
      <c r="K124" s="28">
        <f t="shared" si="18"/>
        <v>0</v>
      </c>
      <c r="L124" s="28" t="str">
        <f t="shared" si="16"/>
        <v>Sub.Saharan.Africa</v>
      </c>
      <c r="M124" s="28" t="str">
        <f t="shared" si="22"/>
        <v/>
      </c>
      <c r="N124" s="28">
        <f t="shared" si="19"/>
        <v>42298.505694597086</v>
      </c>
      <c r="O124" s="28">
        <f t="shared" si="20"/>
        <v>895248657110</v>
      </c>
      <c r="P124" s="23">
        <f t="shared" si="21"/>
        <v>448969551</v>
      </c>
    </row>
    <row r="125" spans="3:16" x14ac:dyDescent="0.25">
      <c r="C125" s="121" t="s">
        <v>231</v>
      </c>
      <c r="D125" s="28" t="str">
        <f>VLOOKUP(Mapping!E125,CDIAC!$Y$5:$Z$246,2,FALSE)</f>
        <v>NIGER</v>
      </c>
      <c r="E125" s="28" t="s">
        <v>142</v>
      </c>
      <c r="F125" s="28">
        <f>VLOOKUP(E125,CDIAC!$BD$5:$BE$246,2,FALSE)</f>
        <v>512.16062546940827</v>
      </c>
      <c r="G125" s="28">
        <f>VLOOKUP(E125,WorldBank!$AG$6:$AJ$222,3,FALSE)</f>
        <v>13688001998</v>
      </c>
      <c r="H125" s="23">
        <f>VLOOKUP(E125,WorldBank!$AG$6:$AJ$222,4,FALSE)</f>
        <v>16511462</v>
      </c>
      <c r="J125" s="22">
        <f t="shared" si="17"/>
        <v>0</v>
      </c>
      <c r="K125" s="28">
        <f t="shared" si="18"/>
        <v>0</v>
      </c>
      <c r="L125" s="28" t="str">
        <f t="shared" si="16"/>
        <v>Sub.Saharan.Africa</v>
      </c>
      <c r="M125" s="28" t="str">
        <f t="shared" si="22"/>
        <v/>
      </c>
      <c r="N125" s="28">
        <f t="shared" si="19"/>
        <v>42810.666320066492</v>
      </c>
      <c r="O125" s="28">
        <f t="shared" si="20"/>
        <v>908936659108</v>
      </c>
      <c r="P125" s="23">
        <f t="shared" si="21"/>
        <v>465481013</v>
      </c>
    </row>
    <row r="126" spans="3:16" x14ac:dyDescent="0.25">
      <c r="C126" s="121" t="s">
        <v>231</v>
      </c>
      <c r="D126" s="28" t="str">
        <f>VLOOKUP(Mapping!E126,CDIAC!$Y$5:$Z$246,2,FALSE)</f>
        <v>NIGERIA</v>
      </c>
      <c r="E126" s="28" t="s">
        <v>143</v>
      </c>
      <c r="F126" s="28">
        <f>VLOOKUP(E126,CDIAC!$BD$5:$BE$246,2,FALSE)</f>
        <v>24512.707084442547</v>
      </c>
      <c r="G126" s="28">
        <f>VLOOKUP(E126,WorldBank!$AG$6:$AJ$222,3,FALSE)</f>
        <v>860370927000</v>
      </c>
      <c r="H126" s="23">
        <f>VLOOKUP(E126,WorldBank!$AG$6:$AJ$222,4,FALSE)</f>
        <v>164192925</v>
      </c>
      <c r="J126" s="22">
        <f t="shared" si="17"/>
        <v>0</v>
      </c>
      <c r="K126" s="28">
        <f t="shared" si="18"/>
        <v>0</v>
      </c>
      <c r="L126" s="28" t="str">
        <f t="shared" si="16"/>
        <v>Sub.Saharan.Africa</v>
      </c>
      <c r="M126" s="28" t="str">
        <f t="shared" si="22"/>
        <v/>
      </c>
      <c r="N126" s="28">
        <f t="shared" si="19"/>
        <v>67323.373404509039</v>
      </c>
      <c r="O126" s="28">
        <f t="shared" si="20"/>
        <v>1769307586108</v>
      </c>
      <c r="P126" s="23">
        <f t="shared" si="21"/>
        <v>629673938</v>
      </c>
    </row>
    <row r="127" spans="3:16" x14ac:dyDescent="0.25">
      <c r="C127" s="121" t="s">
        <v>231</v>
      </c>
      <c r="D127" s="28" t="str">
        <f>VLOOKUP(Mapping!E127,CDIAC!$Y$5:$Z$246,2,FALSE)</f>
        <v>RWANDA</v>
      </c>
      <c r="E127" s="28" t="s">
        <v>160</v>
      </c>
      <c r="F127" s="28">
        <f>VLOOKUP(E127,CDIAC!$BD$5:$BE$246,2,FALSE)</f>
        <v>193.21534048660342</v>
      </c>
      <c r="G127" s="28">
        <f>VLOOKUP(E127,WorldBank!$AG$6:$AJ$222,3,FALSE)</f>
        <v>14755073060</v>
      </c>
      <c r="H127" s="23">
        <f>VLOOKUP(E127,WorldBank!$AG$6:$AJ$222,4,FALSE)</f>
        <v>11144315</v>
      </c>
      <c r="J127" s="22">
        <f t="shared" si="17"/>
        <v>0</v>
      </c>
      <c r="K127" s="28">
        <f t="shared" si="18"/>
        <v>0</v>
      </c>
      <c r="L127" s="28" t="str">
        <f t="shared" si="16"/>
        <v>Sub.Saharan.Africa</v>
      </c>
      <c r="M127" s="28" t="str">
        <f t="shared" si="22"/>
        <v/>
      </c>
      <c r="N127" s="28">
        <f t="shared" si="19"/>
        <v>67516.588744995635</v>
      </c>
      <c r="O127" s="28">
        <f t="shared" si="20"/>
        <v>1784062659168</v>
      </c>
      <c r="P127" s="23">
        <f t="shared" si="21"/>
        <v>640818253</v>
      </c>
    </row>
    <row r="128" spans="3:16" x14ac:dyDescent="0.25">
      <c r="C128" s="121" t="s">
        <v>231</v>
      </c>
      <c r="D128" s="28" t="str">
        <f>VLOOKUP(Mapping!E128,CDIAC!$Y$5:$Z$246,2,FALSE)</f>
        <v>SAO TOME &amp; PRINCIPE</v>
      </c>
      <c r="E128" s="28" t="s">
        <v>163</v>
      </c>
      <c r="F128" s="28">
        <f>VLOOKUP(E128,CDIAC!$BD$5:$BE$246,2,FALSE)</f>
        <v>41.524261762704555</v>
      </c>
      <c r="G128" s="28">
        <f>VLOOKUP(E128,WorldBank!$AG$6:$AJ$222,3,FALSE)</f>
        <v>513078777</v>
      </c>
      <c r="H128" s="23">
        <f>VLOOKUP(E128,WorldBank!$AG$6:$AJ$222,4,FALSE)</f>
        <v>183177</v>
      </c>
      <c r="J128" s="22">
        <f t="shared" si="17"/>
        <v>0</v>
      </c>
      <c r="K128" s="28">
        <f t="shared" si="18"/>
        <v>0</v>
      </c>
      <c r="L128" s="28" t="str">
        <f t="shared" si="16"/>
        <v>Sub.Saharan.Africa</v>
      </c>
      <c r="M128" s="28" t="str">
        <f t="shared" si="22"/>
        <v/>
      </c>
      <c r="N128" s="28">
        <f t="shared" si="19"/>
        <v>67558.113006758344</v>
      </c>
      <c r="O128" s="28">
        <f t="shared" si="20"/>
        <v>1784575737945</v>
      </c>
      <c r="P128" s="23">
        <f t="shared" si="21"/>
        <v>641001430</v>
      </c>
    </row>
    <row r="129" spans="3:16" x14ac:dyDescent="0.25">
      <c r="C129" s="121" t="s">
        <v>231</v>
      </c>
      <c r="D129" s="28" t="str">
        <f>VLOOKUP(Mapping!E129,CDIAC!$Y$5:$Z$246,2,FALSE)</f>
        <v>SENEGAL</v>
      </c>
      <c r="E129" s="28" t="s">
        <v>165</v>
      </c>
      <c r="F129" s="28">
        <f>VLOOKUP(E129,CDIAC!$BD$5:$BE$246,2,FALSE)</f>
        <v>2520.5969371002188</v>
      </c>
      <c r="G129" s="28">
        <f>VLOOKUP(E129,WorldBank!$AG$6:$AJ$222,3,FALSE)</f>
        <v>28834384131</v>
      </c>
      <c r="H129" s="23">
        <f>VLOOKUP(E129,WorldBank!$AG$6:$AJ$222,4,FALSE)</f>
        <v>13330737</v>
      </c>
      <c r="J129" s="22">
        <f t="shared" si="17"/>
        <v>0</v>
      </c>
      <c r="K129" s="28">
        <f t="shared" si="18"/>
        <v>0</v>
      </c>
      <c r="L129" s="28" t="str">
        <f t="shared" si="16"/>
        <v>Sub.Saharan.Africa</v>
      </c>
      <c r="M129" s="28" t="str">
        <f t="shared" si="22"/>
        <v/>
      </c>
      <c r="N129" s="28">
        <f t="shared" si="19"/>
        <v>70078.709943858557</v>
      </c>
      <c r="O129" s="28">
        <f t="shared" si="20"/>
        <v>1813410122076</v>
      </c>
      <c r="P129" s="23">
        <f t="shared" si="21"/>
        <v>654332167</v>
      </c>
    </row>
    <row r="130" spans="3:16" x14ac:dyDescent="0.25">
      <c r="C130" s="121" t="s">
        <v>231</v>
      </c>
      <c r="D130" s="28" t="str">
        <f>VLOOKUP(Mapping!E130,CDIAC!$Y$5:$Z$246,2,FALSE)</f>
        <v>SEYCHELLES</v>
      </c>
      <c r="E130" s="28" t="s">
        <v>167</v>
      </c>
      <c r="F130" s="28">
        <f>VLOOKUP(E130,CDIAC!$BD$5:$BE$246,2,FALSE)</f>
        <v>265.65585567275207</v>
      </c>
      <c r="G130" s="28">
        <f>VLOOKUP(E130,WorldBank!$AG$6:$AJ$222,3,FALSE)</f>
        <v>1960864425</v>
      </c>
      <c r="H130" s="23">
        <f>VLOOKUP(E130,WorldBank!$AG$6:$AJ$222,4,FALSE)</f>
        <v>87441</v>
      </c>
      <c r="J130" s="22">
        <f t="shared" si="17"/>
        <v>0</v>
      </c>
      <c r="K130" s="28">
        <f t="shared" si="18"/>
        <v>0</v>
      </c>
      <c r="L130" s="28" t="str">
        <f t="shared" si="16"/>
        <v>Sub.Saharan.Africa</v>
      </c>
      <c r="M130" s="28" t="str">
        <f t="shared" si="22"/>
        <v/>
      </c>
      <c r="N130" s="28">
        <f t="shared" si="19"/>
        <v>70344.365799531311</v>
      </c>
      <c r="O130" s="28">
        <f t="shared" si="20"/>
        <v>1815370986501</v>
      </c>
      <c r="P130" s="23">
        <f t="shared" si="21"/>
        <v>654419608</v>
      </c>
    </row>
    <row r="131" spans="3:16" x14ac:dyDescent="0.25">
      <c r="C131" s="121" t="s">
        <v>231</v>
      </c>
      <c r="D131" s="28" t="str">
        <f>VLOOKUP(Mapping!E131,CDIAC!$Y$5:$Z$246,2,FALSE)</f>
        <v>SIERRA LEONE</v>
      </c>
      <c r="E131" s="28" t="s">
        <v>168</v>
      </c>
      <c r="F131" s="28">
        <f>VLOOKUP(E131,CDIAC!$BD$5:$BE$246,2,FALSE)</f>
        <v>226.39603751017694</v>
      </c>
      <c r="G131" s="28">
        <f>VLOOKUP(E131,WorldBank!$AG$6:$AJ$222,3,FALSE)</f>
        <v>8211687400</v>
      </c>
      <c r="H131" s="23">
        <f>VLOOKUP(E131,WorldBank!$AG$6:$AJ$222,4,FALSE)</f>
        <v>5865491</v>
      </c>
      <c r="J131" s="22">
        <f t="shared" si="17"/>
        <v>0</v>
      </c>
      <c r="K131" s="28">
        <f t="shared" si="18"/>
        <v>0</v>
      </c>
      <c r="L131" s="28" t="str">
        <f t="shared" si="16"/>
        <v>Sub.Saharan.Africa</v>
      </c>
      <c r="M131" s="28" t="str">
        <f t="shared" si="22"/>
        <v/>
      </c>
      <c r="N131" s="28">
        <f t="shared" si="19"/>
        <v>70570.761837041486</v>
      </c>
      <c r="O131" s="28">
        <f t="shared" si="20"/>
        <v>1823582673901</v>
      </c>
      <c r="P131" s="23">
        <f t="shared" si="21"/>
        <v>660285099</v>
      </c>
    </row>
    <row r="132" spans="3:16" x14ac:dyDescent="0.25">
      <c r="C132" s="121" t="s">
        <v>231</v>
      </c>
      <c r="D132" s="28" t="str">
        <f>VLOOKUP(Mapping!E132,CDIAC!$Y$5:$Z$246,2,FALSE)</f>
        <v>SOMALIA</v>
      </c>
      <c r="E132" s="28" t="s">
        <v>174</v>
      </c>
      <c r="F132" s="28">
        <f>VLOOKUP(E132,CDIAC!$BD$5:$BE$246,2,FALSE)</f>
        <v>0</v>
      </c>
      <c r="G132" s="28">
        <f>VLOOKUP(E132,WorldBank!$AG$6:$AJ$222,3,FALSE)</f>
        <v>0</v>
      </c>
      <c r="H132" s="23">
        <f>VLOOKUP(E132,WorldBank!$AG$6:$AJ$222,4,FALSE)</f>
        <v>9907903</v>
      </c>
      <c r="J132" s="22">
        <f t="shared" si="17"/>
        <v>0</v>
      </c>
      <c r="K132" s="28">
        <f t="shared" si="18"/>
        <v>0</v>
      </c>
      <c r="L132" s="28" t="str">
        <f t="shared" ref="L132:L195" si="23">C132</f>
        <v>Sub.Saharan.Africa</v>
      </c>
      <c r="M132" s="28" t="str">
        <f t="shared" si="22"/>
        <v/>
      </c>
      <c r="N132" s="28">
        <f t="shared" si="19"/>
        <v>70570.761837041486</v>
      </c>
      <c r="O132" s="28">
        <f t="shared" si="20"/>
        <v>1823582673901</v>
      </c>
      <c r="P132" s="23">
        <f t="shared" si="21"/>
        <v>670193002</v>
      </c>
    </row>
    <row r="133" spans="3:16" x14ac:dyDescent="0.25">
      <c r="C133" s="121" t="s">
        <v>231</v>
      </c>
      <c r="D133" s="28" t="str">
        <f>VLOOKUP(Mapping!E133,CDIAC!$Y$5:$Z$246,2,FALSE)</f>
        <v>SUDAN</v>
      </c>
      <c r="E133" s="28" t="s">
        <v>183</v>
      </c>
      <c r="F133" s="28">
        <f>VLOOKUP(E133,CDIAC!$BD$5:$BE$246,2,FALSE)</f>
        <v>4570.817860102441</v>
      </c>
      <c r="G133" s="28">
        <f>VLOOKUP(E133,WorldBank!$AG$6:$AJ$222,3,FALSE)</f>
        <v>128382572652</v>
      </c>
      <c r="H133" s="23">
        <f>VLOOKUP(E133,WorldBank!$AG$6:$AJ$222,4,FALSE)</f>
        <v>36430923</v>
      </c>
      <c r="J133" s="22">
        <f t="shared" ref="J133:J196" si="24">IF(C133=C132,0,1)</f>
        <v>0</v>
      </c>
      <c r="K133" s="28">
        <f t="shared" ref="K133:K196" si="25">IF(C134=C133,0,1)</f>
        <v>0</v>
      </c>
      <c r="L133" s="28" t="str">
        <f t="shared" si="23"/>
        <v>Sub.Saharan.Africa</v>
      </c>
      <c r="M133" s="28" t="str">
        <f t="shared" si="22"/>
        <v/>
      </c>
      <c r="N133" s="28">
        <f t="shared" ref="N133:N196" si="26">IF($J133=1,$F133,SUM($N132,$F133))</f>
        <v>75141.579697143927</v>
      </c>
      <c r="O133" s="28">
        <f t="shared" ref="O133:O196" si="27">IF($J133=1,$G133,SUM($O132,$G133))</f>
        <v>1951965246553</v>
      </c>
      <c r="P133" s="23">
        <f t="shared" ref="P133:P196" si="28">IF($J133=1,$H133,SUM($P132,$H133))</f>
        <v>706623925</v>
      </c>
    </row>
    <row r="134" spans="3:16" x14ac:dyDescent="0.25">
      <c r="C134" s="121" t="s">
        <v>231</v>
      </c>
      <c r="D134" s="28" t="str">
        <f>VLOOKUP(Mapping!E134,CDIAC!$Y$5:$Z$246,2,FALSE)</f>
        <v>SWAZILAND</v>
      </c>
      <c r="E134" s="28" t="s">
        <v>185</v>
      </c>
      <c r="F134" s="28">
        <f>VLOOKUP(E134,CDIAC!$BD$5:$BE$246,2,FALSE)</f>
        <v>287.63573335745349</v>
      </c>
      <c r="G134" s="28">
        <f>VLOOKUP(E134,WorldBank!$AG$6:$AJ$222,3,FALSE)</f>
        <v>7717816353</v>
      </c>
      <c r="H134" s="23">
        <f>VLOOKUP(E134,WorldBank!$AG$6:$AJ$222,4,FALSE)</f>
        <v>1212159</v>
      </c>
      <c r="J134" s="22">
        <f t="shared" si="24"/>
        <v>0</v>
      </c>
      <c r="K134" s="28">
        <f t="shared" si="25"/>
        <v>0</v>
      </c>
      <c r="L134" s="28" t="str">
        <f t="shared" si="23"/>
        <v>Sub.Saharan.Africa</v>
      </c>
      <c r="M134" s="28" t="str">
        <f t="shared" ref="M134:M197" si="29">IF(K134=1,L134,"")</f>
        <v/>
      </c>
      <c r="N134" s="28">
        <f t="shared" si="26"/>
        <v>75429.215430501383</v>
      </c>
      <c r="O134" s="28">
        <f t="shared" si="27"/>
        <v>1959683062906</v>
      </c>
      <c r="P134" s="23">
        <f t="shared" si="28"/>
        <v>707836084</v>
      </c>
    </row>
    <row r="135" spans="3:16" x14ac:dyDescent="0.25">
      <c r="C135" s="121" t="s">
        <v>231</v>
      </c>
      <c r="D135" s="28" t="str">
        <f>VLOOKUP(Mapping!E135,CDIAC!$Y$5:$Z$246,2,FALSE)</f>
        <v>TOGO</v>
      </c>
      <c r="E135" s="28" t="s">
        <v>193</v>
      </c>
      <c r="F135" s="28">
        <f>VLOOKUP(E135,CDIAC!$BD$5:$BE$246,2,FALSE)</f>
        <v>518.79982043512814</v>
      </c>
      <c r="G135" s="28">
        <f>VLOOKUP(E135,WorldBank!$AG$6:$AJ$222,3,FALSE)</f>
        <v>8239242992</v>
      </c>
      <c r="H135" s="23">
        <f>VLOOKUP(E135,WorldBank!$AG$6:$AJ$222,4,FALSE)</f>
        <v>6472304</v>
      </c>
      <c r="J135" s="22">
        <f t="shared" si="24"/>
        <v>0</v>
      </c>
      <c r="K135" s="28">
        <f t="shared" si="25"/>
        <v>0</v>
      </c>
      <c r="L135" s="28" t="str">
        <f t="shared" si="23"/>
        <v>Sub.Saharan.Africa</v>
      </c>
      <c r="M135" s="28" t="str">
        <f t="shared" si="29"/>
        <v/>
      </c>
      <c r="N135" s="28">
        <f t="shared" si="26"/>
        <v>75948.015250936514</v>
      </c>
      <c r="O135" s="28">
        <f t="shared" si="27"/>
        <v>1967922305898</v>
      </c>
      <c r="P135" s="23">
        <f t="shared" si="28"/>
        <v>714308388</v>
      </c>
    </row>
    <row r="136" spans="3:16" x14ac:dyDescent="0.25">
      <c r="C136" s="121" t="s">
        <v>231</v>
      </c>
      <c r="D136" s="28" t="str">
        <f>VLOOKUP(Mapping!E136,CDIAC!$Y$5:$Z$246,2,FALSE)</f>
        <v>UGANDA</v>
      </c>
      <c r="E136" s="28" t="s">
        <v>201</v>
      </c>
      <c r="F136" s="28">
        <f>VLOOKUP(E136,CDIAC!$BD$5:$BE$246,2,FALSE)</f>
        <v>1230.933577457221</v>
      </c>
      <c r="G136" s="28">
        <f>VLOOKUP(E136,WorldBank!$AG$6:$AJ$222,3,FALSE)</f>
        <v>46887517376</v>
      </c>
      <c r="H136" s="23">
        <f>VLOOKUP(E136,WorldBank!$AG$6:$AJ$222,4,FALSE)</f>
        <v>35148064</v>
      </c>
      <c r="J136" s="22">
        <f t="shared" si="24"/>
        <v>0</v>
      </c>
      <c r="K136" s="28">
        <f t="shared" si="25"/>
        <v>0</v>
      </c>
      <c r="L136" s="28" t="str">
        <f t="shared" si="23"/>
        <v>Sub.Saharan.Africa</v>
      </c>
      <c r="M136" s="28" t="str">
        <f t="shared" si="29"/>
        <v/>
      </c>
      <c r="N136" s="28">
        <f t="shared" si="26"/>
        <v>77178.948828393739</v>
      </c>
      <c r="O136" s="28">
        <f t="shared" si="27"/>
        <v>2014809823274</v>
      </c>
      <c r="P136" s="23">
        <f t="shared" si="28"/>
        <v>749456452</v>
      </c>
    </row>
    <row r="137" spans="3:16" x14ac:dyDescent="0.25">
      <c r="C137" s="121" t="s">
        <v>231</v>
      </c>
      <c r="D137" s="28" t="str">
        <f>VLOOKUP(Mapping!E137,CDIAC!$Y$5:$Z$246,2,FALSE)</f>
        <v>ZAMBIA</v>
      </c>
      <c r="E137" s="28" t="s">
        <v>214</v>
      </c>
      <c r="F137" s="28">
        <f>VLOOKUP(E137,CDIAC!$BD$5:$BE$246,2,FALSE)</f>
        <v>804.83716352454167</v>
      </c>
      <c r="G137" s="28">
        <f>VLOOKUP(E137,WorldBank!$AG$6:$AJ$222,3,FALSE)</f>
        <v>39238064888</v>
      </c>
      <c r="H137" s="23">
        <f>VLOOKUP(E137,WorldBank!$AG$6:$AJ$222,4,FALSE)</f>
        <v>13633796</v>
      </c>
      <c r="J137" s="22">
        <f t="shared" si="24"/>
        <v>0</v>
      </c>
      <c r="K137" s="28">
        <f t="shared" si="25"/>
        <v>0</v>
      </c>
      <c r="L137" s="28" t="str">
        <f t="shared" si="23"/>
        <v>Sub.Saharan.Africa</v>
      </c>
      <c r="M137" s="28" t="str">
        <f t="shared" si="29"/>
        <v/>
      </c>
      <c r="N137" s="28">
        <f t="shared" si="26"/>
        <v>77983.785991918281</v>
      </c>
      <c r="O137" s="28">
        <f t="shared" si="27"/>
        <v>2054047888162</v>
      </c>
      <c r="P137" s="23">
        <f t="shared" si="28"/>
        <v>763090248</v>
      </c>
    </row>
    <row r="138" spans="3:16" x14ac:dyDescent="0.25">
      <c r="C138" s="121" t="s">
        <v>231</v>
      </c>
      <c r="D138" s="28" t="str">
        <f>VLOOKUP(Mapping!E138,CDIAC!$Y$5:$Z$246,2,FALSE)</f>
        <v>ZIMBABWE</v>
      </c>
      <c r="E138" s="28" t="s">
        <v>215</v>
      </c>
      <c r="F138" s="28">
        <f>VLOOKUP(E138,CDIAC!$BD$5:$BE$246,2,FALSE)</f>
        <v>2942.8409084255845</v>
      </c>
      <c r="G138" s="28">
        <f>VLOOKUP(E138,WorldBank!$AG$6:$AJ$222,3,FALSE)</f>
        <v>21721307988</v>
      </c>
      <c r="H138" s="23">
        <f>VLOOKUP(E138,WorldBank!$AG$6:$AJ$222,4,FALSE)</f>
        <v>13358738</v>
      </c>
      <c r="J138" s="22">
        <f t="shared" si="24"/>
        <v>0</v>
      </c>
      <c r="K138" s="28">
        <f t="shared" si="25"/>
        <v>1</v>
      </c>
      <c r="L138" s="28" t="str">
        <f t="shared" si="23"/>
        <v>Sub.Saharan.Africa</v>
      </c>
      <c r="M138" s="28" t="str">
        <f t="shared" si="29"/>
        <v>Sub.Saharan.Africa</v>
      </c>
      <c r="N138" s="28">
        <f t="shared" si="26"/>
        <v>80926.626900343865</v>
      </c>
      <c r="O138" s="28">
        <f t="shared" si="27"/>
        <v>2075769196150</v>
      </c>
      <c r="P138" s="23">
        <f t="shared" si="28"/>
        <v>776448986</v>
      </c>
    </row>
    <row r="139" spans="3:16" x14ac:dyDescent="0.25">
      <c r="C139" s="121" t="s">
        <v>226</v>
      </c>
      <c r="D139" s="28" t="str">
        <f>VLOOKUP(Mapping!E139,CDIAC!$Y$5:$Z$246,2,FALSE)</f>
        <v>UNITED STATES OF AMERICA</v>
      </c>
      <c r="E139" s="28" t="s">
        <v>205</v>
      </c>
      <c r="F139" s="28">
        <f>VLOOKUP(E139,CDIAC!$BD$5:$BE$246,2,FALSE)</f>
        <v>1558452.9043418702</v>
      </c>
      <c r="G139" s="28">
        <f>VLOOKUP(E139,WorldBank!$AG$6:$AJ$222,3,FALSE)</f>
        <v>15533948728220</v>
      </c>
      <c r="H139" s="23">
        <f>VLOOKUP(E139,WorldBank!$AG$6:$AJ$222,4,FALSE)</f>
        <v>311582564</v>
      </c>
      <c r="J139" s="22">
        <f t="shared" si="24"/>
        <v>1</v>
      </c>
      <c r="K139" s="28">
        <f t="shared" si="25"/>
        <v>1</v>
      </c>
      <c r="L139" s="28" t="str">
        <f t="shared" si="23"/>
        <v>United.States</v>
      </c>
      <c r="M139" s="28" t="str">
        <f t="shared" si="29"/>
        <v>United.States</v>
      </c>
      <c r="N139" s="28">
        <f t="shared" si="26"/>
        <v>1558452.9043418702</v>
      </c>
      <c r="O139" s="28">
        <f t="shared" si="27"/>
        <v>15533948728220</v>
      </c>
      <c r="P139" s="23">
        <f t="shared" si="28"/>
        <v>311582564</v>
      </c>
    </row>
    <row r="140" spans="3:16" x14ac:dyDescent="0.25">
      <c r="C140" s="121" t="s">
        <v>236</v>
      </c>
      <c r="D140" s="28" t="str">
        <f>VLOOKUP(Mapping!E140,CDIAC!$Y$5:$Z$246,2,FALSE)</f>
        <v>AFGHANISTAN</v>
      </c>
      <c r="E140" s="28" t="s">
        <v>1</v>
      </c>
      <c r="F140" s="28">
        <f>VLOOKUP(E140,CDIAC!$BD$5:$BE$246,2,FALSE)</f>
        <v>2931.316731356324</v>
      </c>
      <c r="G140" s="28">
        <f>VLOOKUP(E140,WorldBank!$AG$6:$AJ$222,3,FALSE)</f>
        <v>49333788600</v>
      </c>
      <c r="H140" s="23">
        <f>VLOOKUP(E140,WorldBank!$AG$6:$AJ$222,4,FALSE)</f>
        <v>29105480</v>
      </c>
      <c r="J140" s="22">
        <f t="shared" si="24"/>
        <v>1</v>
      </c>
      <c r="K140" s="28">
        <f t="shared" si="25"/>
        <v>0</v>
      </c>
      <c r="L140" s="28" t="str">
        <f t="shared" si="23"/>
        <v>Rest.Of.World</v>
      </c>
      <c r="M140" s="28" t="str">
        <f t="shared" si="29"/>
        <v/>
      </c>
      <c r="N140" s="28">
        <f t="shared" si="26"/>
        <v>2931.316731356324</v>
      </c>
      <c r="O140" s="28">
        <f t="shared" si="27"/>
        <v>49333788600</v>
      </c>
      <c r="P140" s="23">
        <f t="shared" si="28"/>
        <v>29105480</v>
      </c>
    </row>
    <row r="141" spans="3:16" x14ac:dyDescent="0.25">
      <c r="C141" s="121" t="s">
        <v>236</v>
      </c>
      <c r="D141" s="28" t="str">
        <f>VLOOKUP(Mapping!E141,CDIAC!$Y$5:$Z$246,2,FALSE)</f>
        <v>ALBANIA</v>
      </c>
      <c r="E141" s="28" t="s">
        <v>2</v>
      </c>
      <c r="F141" s="28">
        <f>VLOOKUP(E141,CDIAC!$BD$5:$BE$246,2,FALSE)</f>
        <v>1460.8981006785391</v>
      </c>
      <c r="G141" s="28">
        <f>VLOOKUP(E141,WorldBank!$AG$6:$AJ$222,3,FALSE)</f>
        <v>28621573092</v>
      </c>
      <c r="H141" s="23">
        <f>VLOOKUP(E141,WorldBank!$AG$6:$AJ$222,4,FALSE)</f>
        <v>2829337</v>
      </c>
      <c r="J141" s="22">
        <f t="shared" si="24"/>
        <v>0</v>
      </c>
      <c r="K141" s="28">
        <f t="shared" si="25"/>
        <v>0</v>
      </c>
      <c r="L141" s="28" t="str">
        <f t="shared" si="23"/>
        <v>Rest.Of.World</v>
      </c>
      <c r="M141" s="28" t="str">
        <f t="shared" si="29"/>
        <v/>
      </c>
      <c r="N141" s="28">
        <f t="shared" si="26"/>
        <v>4392.2148320348633</v>
      </c>
      <c r="O141" s="28">
        <f t="shared" si="27"/>
        <v>77955361692</v>
      </c>
      <c r="P141" s="23">
        <f t="shared" si="28"/>
        <v>31934817</v>
      </c>
    </row>
    <row r="142" spans="3:16" x14ac:dyDescent="0.25">
      <c r="C142" s="121" t="s">
        <v>236</v>
      </c>
      <c r="D142" s="28" t="str">
        <f>VLOOKUP(Mapping!E142,CDIAC!$Y$5:$Z$246,2,FALSE)</f>
        <v>.</v>
      </c>
      <c r="E142" s="28" t="s">
        <v>4</v>
      </c>
      <c r="F142" s="28">
        <f>VLOOKUP(E142,CDIAC!$BD$5:$BE$246,2,FALSE)</f>
        <v>0</v>
      </c>
      <c r="G142" s="28">
        <f>VLOOKUP(E142,WorldBank!$AG$6:$AJ$222,3,FALSE)</f>
        <v>0</v>
      </c>
      <c r="H142" s="23">
        <f>VLOOKUP(E142,WorldBank!$AG$6:$AJ$222,4,FALSE)</f>
        <v>55274</v>
      </c>
      <c r="J142" s="22">
        <f t="shared" si="24"/>
        <v>0</v>
      </c>
      <c r="K142" s="28">
        <f t="shared" si="25"/>
        <v>0</v>
      </c>
      <c r="L142" s="28" t="str">
        <f t="shared" si="23"/>
        <v>Rest.Of.World</v>
      </c>
      <c r="M142" s="28" t="str">
        <f t="shared" si="29"/>
        <v/>
      </c>
      <c r="N142" s="28">
        <f t="shared" si="26"/>
        <v>4392.2148320348633</v>
      </c>
      <c r="O142" s="28">
        <f t="shared" si="27"/>
        <v>77955361692</v>
      </c>
      <c r="P142" s="23">
        <f t="shared" si="28"/>
        <v>31990091</v>
      </c>
    </row>
    <row r="143" spans="3:16" x14ac:dyDescent="0.25">
      <c r="C143" s="121" t="s">
        <v>236</v>
      </c>
      <c r="D143" s="28" t="str">
        <f>VLOOKUP(Mapping!E143,CDIAC!$Y$5:$Z$246,2,FALSE)</f>
        <v>ANDORRA</v>
      </c>
      <c r="E143" s="28" t="s">
        <v>5</v>
      </c>
      <c r="F143" s="28">
        <f>VLOOKUP(E143,CDIAC!$BD$5:$BE$246,2,FALSE)</f>
        <v>0</v>
      </c>
      <c r="G143" s="28">
        <f>VLOOKUP(E143,WorldBank!$AG$6:$AJ$222,3,FALSE)</f>
        <v>0</v>
      </c>
      <c r="H143" s="23">
        <f>VLOOKUP(E143,WorldBank!$AG$6:$AJ$222,4,FALSE)</f>
        <v>77865</v>
      </c>
      <c r="J143" s="22">
        <f t="shared" si="24"/>
        <v>0</v>
      </c>
      <c r="K143" s="28">
        <f t="shared" si="25"/>
        <v>0</v>
      </c>
      <c r="L143" s="28" t="str">
        <f t="shared" si="23"/>
        <v>Rest.Of.World</v>
      </c>
      <c r="M143" s="28" t="str">
        <f t="shared" si="29"/>
        <v/>
      </c>
      <c r="N143" s="28">
        <f t="shared" si="26"/>
        <v>4392.2148320348633</v>
      </c>
      <c r="O143" s="28">
        <f t="shared" si="27"/>
        <v>77955361692</v>
      </c>
      <c r="P143" s="23">
        <f t="shared" si="28"/>
        <v>32067956</v>
      </c>
    </row>
    <row r="144" spans="3:16" x14ac:dyDescent="0.25">
      <c r="C144" s="121" t="s">
        <v>236</v>
      </c>
      <c r="D144" s="28" t="str">
        <f>VLOOKUP(Mapping!E144,CDIAC!$Y$5:$Z$246,2,FALSE)</f>
        <v>ANGUILLA</v>
      </c>
      <c r="E144" s="28" t="s">
        <v>7</v>
      </c>
      <c r="F144" s="28">
        <f>VLOOKUP(E144,CDIAC!$BD$5:$BE$246,2,FALSE)</f>
        <v>22.520068766545485</v>
      </c>
      <c r="G144" s="28">
        <f>VLOOKUP(E144,WorldBank!$AG$6:$AJ$222,3,FALSE)</f>
        <v>1757486424</v>
      </c>
      <c r="H144" s="23">
        <f>VLOOKUP(E144,WorldBank!$AG$6:$AJ$222,4,FALSE)</f>
        <v>88152</v>
      </c>
      <c r="J144" s="22">
        <f t="shared" si="24"/>
        <v>0</v>
      </c>
      <c r="K144" s="28">
        <f t="shared" si="25"/>
        <v>0</v>
      </c>
      <c r="L144" s="28" t="str">
        <f t="shared" si="23"/>
        <v>Rest.Of.World</v>
      </c>
      <c r="M144" s="28" t="str">
        <f t="shared" si="29"/>
        <v/>
      </c>
      <c r="N144" s="28">
        <f t="shared" si="26"/>
        <v>4414.7349008014089</v>
      </c>
      <c r="O144" s="28">
        <f t="shared" si="27"/>
        <v>79712848116</v>
      </c>
      <c r="P144" s="23">
        <f t="shared" si="28"/>
        <v>32156108</v>
      </c>
    </row>
    <row r="145" spans="3:16" x14ac:dyDescent="0.25">
      <c r="C145" s="121" t="s">
        <v>236</v>
      </c>
      <c r="D145" s="28" t="str">
        <f>VLOOKUP(Mapping!E145,CDIAC!$Y$5:$Z$246,2,FALSE)</f>
        <v>ARUBA</v>
      </c>
      <c r="E145" s="28" t="s">
        <v>10</v>
      </c>
      <c r="F145" s="28">
        <f>VLOOKUP(E145,CDIAC!$BD$5:$BE$246,2,FALSE)</f>
        <v>0</v>
      </c>
      <c r="G145" s="28">
        <f>VLOOKUP(E145,WorldBank!$AG$6:$AJ$222,3,FALSE)</f>
        <v>3671182912</v>
      </c>
      <c r="H145" s="23">
        <f>VLOOKUP(E145,WorldBank!$AG$6:$AJ$222,4,FALSE)</f>
        <v>101932</v>
      </c>
      <c r="J145" s="22">
        <f t="shared" si="24"/>
        <v>0</v>
      </c>
      <c r="K145" s="28">
        <f t="shared" si="25"/>
        <v>0</v>
      </c>
      <c r="L145" s="28" t="str">
        <f t="shared" si="23"/>
        <v>Rest.Of.World</v>
      </c>
      <c r="M145" s="28" t="str">
        <f t="shared" si="29"/>
        <v/>
      </c>
      <c r="N145" s="28">
        <f t="shared" si="26"/>
        <v>4414.7349008014089</v>
      </c>
      <c r="O145" s="28">
        <f t="shared" si="27"/>
        <v>83384031028</v>
      </c>
      <c r="P145" s="23">
        <f t="shared" si="28"/>
        <v>32258040</v>
      </c>
    </row>
    <row r="146" spans="3:16" x14ac:dyDescent="0.25">
      <c r="C146" s="121" t="s">
        <v>236</v>
      </c>
      <c r="D146" s="28" t="str">
        <f>VLOOKUP(Mapping!E146,CDIAC!$Y$5:$Z$246,2,FALSE)</f>
        <v>BAHAMAS</v>
      </c>
      <c r="E146" s="28" t="s">
        <v>14</v>
      </c>
      <c r="F146" s="28">
        <f>VLOOKUP(E146,CDIAC!$BD$5:$BE$246,2,FALSE)</f>
        <v>1266.4901789749347</v>
      </c>
      <c r="G146" s="28">
        <f>VLOOKUP(E146,WorldBank!$AG$6:$AJ$222,3,FALSE)</f>
        <v>8293367509</v>
      </c>
      <c r="H146" s="23">
        <f>VLOOKUP(E146,WorldBank!$AG$6:$AJ$222,4,FALSE)</f>
        <v>366331</v>
      </c>
      <c r="J146" s="22">
        <f t="shared" si="24"/>
        <v>0</v>
      </c>
      <c r="K146" s="28">
        <f t="shared" si="25"/>
        <v>0</v>
      </c>
      <c r="L146" s="28" t="str">
        <f t="shared" si="23"/>
        <v>Rest.Of.World</v>
      </c>
      <c r="M146" s="28" t="str">
        <f t="shared" si="29"/>
        <v/>
      </c>
      <c r="N146" s="28">
        <f t="shared" si="26"/>
        <v>5681.2250797763436</v>
      </c>
      <c r="O146" s="28">
        <f t="shared" si="27"/>
        <v>91677398537</v>
      </c>
      <c r="P146" s="23">
        <f t="shared" si="28"/>
        <v>32624371</v>
      </c>
    </row>
    <row r="147" spans="3:16" x14ac:dyDescent="0.25">
      <c r="C147" s="121" t="s">
        <v>236</v>
      </c>
      <c r="D147" s="28" t="str">
        <f>VLOOKUP(Mapping!E147,CDIAC!$Y$5:$Z$246,2,FALSE)</f>
        <v>BAHRAIN</v>
      </c>
      <c r="E147" s="28" t="s">
        <v>15</v>
      </c>
      <c r="F147" s="28">
        <f>VLOOKUP(E147,CDIAC!$BD$5:$BE$246,2,FALSE)</f>
        <v>7539.9429264134242</v>
      </c>
      <c r="G147" s="28">
        <f>VLOOKUP(E147,WorldBank!$AG$6:$AJ$222,3,FALSE)</f>
        <v>51817859412</v>
      </c>
      <c r="H147" s="23">
        <f>VLOOKUP(E147,WorldBank!$AG$6:$AJ$222,4,FALSE)</f>
        <v>1292764</v>
      </c>
      <c r="J147" s="22">
        <f t="shared" si="24"/>
        <v>0</v>
      </c>
      <c r="K147" s="28">
        <f t="shared" si="25"/>
        <v>0</v>
      </c>
      <c r="L147" s="28" t="str">
        <f t="shared" si="23"/>
        <v>Rest.Of.World</v>
      </c>
      <c r="M147" s="28" t="str">
        <f t="shared" si="29"/>
        <v/>
      </c>
      <c r="N147" s="28">
        <f t="shared" si="26"/>
        <v>13221.168006189768</v>
      </c>
      <c r="O147" s="28">
        <f t="shared" si="27"/>
        <v>143495257949</v>
      </c>
      <c r="P147" s="23">
        <f t="shared" si="28"/>
        <v>33917135</v>
      </c>
    </row>
    <row r="148" spans="3:16" x14ac:dyDescent="0.25">
      <c r="C148" s="121" t="s">
        <v>236</v>
      </c>
      <c r="D148" s="28" t="str">
        <f>VLOOKUP(Mapping!E148,CDIAC!$Y$5:$Z$246,2,FALSE)</f>
        <v>BANGLADESH</v>
      </c>
      <c r="E148" s="28" t="s">
        <v>16</v>
      </c>
      <c r="F148" s="28">
        <f>VLOOKUP(E148,CDIAC!$BD$5:$BE$246,2,FALSE)</f>
        <v>17571.710243724639</v>
      </c>
      <c r="G148" s="28">
        <f>VLOOKUP(E148,WorldBank!$AG$6:$AJ$222,3,FALSE)</f>
        <v>344246194612</v>
      </c>
      <c r="H148" s="23">
        <f>VLOOKUP(E148,WorldBank!$AG$6:$AJ$222,4,FALSE)</f>
        <v>152862431</v>
      </c>
      <c r="J148" s="22">
        <f t="shared" si="24"/>
        <v>0</v>
      </c>
      <c r="K148" s="28">
        <f t="shared" si="25"/>
        <v>0</v>
      </c>
      <c r="L148" s="28" t="str">
        <f t="shared" si="23"/>
        <v>Rest.Of.World</v>
      </c>
      <c r="M148" s="28" t="str">
        <f t="shared" si="29"/>
        <v/>
      </c>
      <c r="N148" s="28">
        <f t="shared" si="26"/>
        <v>30792.878249914407</v>
      </c>
      <c r="O148" s="28">
        <f t="shared" si="27"/>
        <v>487741452561</v>
      </c>
      <c r="P148" s="23">
        <f t="shared" si="28"/>
        <v>186779566</v>
      </c>
    </row>
    <row r="149" spans="3:16" x14ac:dyDescent="0.25">
      <c r="C149" s="121" t="s">
        <v>236</v>
      </c>
      <c r="D149" s="28" t="str">
        <f>VLOOKUP(Mapping!E149,CDIAC!$Y$5:$Z$246,2,FALSE)</f>
        <v>BARBADOS</v>
      </c>
      <c r="E149" s="28" t="s">
        <v>17</v>
      </c>
      <c r="F149" s="28">
        <f>VLOOKUP(E149,CDIAC!$BD$5:$BE$246,2,FALSE)</f>
        <v>401.69469492449366</v>
      </c>
      <c r="G149" s="28">
        <f>VLOOKUP(E149,WorldBank!$AG$6:$AJ$222,3,FALSE)</f>
        <v>4332454696</v>
      </c>
      <c r="H149" s="23">
        <f>VLOOKUP(E149,WorldBank!$AG$6:$AJ$222,4,FALSE)</f>
        <v>281804</v>
      </c>
      <c r="J149" s="22">
        <f t="shared" si="24"/>
        <v>0</v>
      </c>
      <c r="K149" s="28">
        <f t="shared" si="25"/>
        <v>0</v>
      </c>
      <c r="L149" s="28" t="str">
        <f t="shared" si="23"/>
        <v>Rest.Of.World</v>
      </c>
      <c r="M149" s="28" t="str">
        <f t="shared" si="29"/>
        <v/>
      </c>
      <c r="N149" s="28">
        <f t="shared" si="26"/>
        <v>31194.572944838899</v>
      </c>
      <c r="O149" s="28">
        <f t="shared" si="27"/>
        <v>492073907257</v>
      </c>
      <c r="P149" s="23">
        <f t="shared" si="28"/>
        <v>187061370</v>
      </c>
    </row>
    <row r="150" spans="3:16" x14ac:dyDescent="0.25">
      <c r="C150" s="121" t="s">
        <v>236</v>
      </c>
      <c r="D150" s="28" t="str">
        <f>VLOOKUP(Mapping!E150,CDIAC!$Y$5:$Z$246,2,FALSE)</f>
        <v>BELIZE</v>
      </c>
      <c r="E150" s="28" t="s">
        <v>20</v>
      </c>
      <c r="F150" s="28">
        <f>VLOOKUP(E150,CDIAC!$BD$5:$BE$246,2,FALSE)</f>
        <v>137.80277244439276</v>
      </c>
      <c r="G150" s="28">
        <f>VLOOKUP(E150,WorldBank!$AG$6:$AJ$222,3,FALSE)</f>
        <v>2590016920</v>
      </c>
      <c r="H150" s="23">
        <f>VLOOKUP(E150,WorldBank!$AG$6:$AJ$222,4,FALSE)</f>
        <v>316280</v>
      </c>
      <c r="J150" s="22">
        <f t="shared" si="24"/>
        <v>0</v>
      </c>
      <c r="K150" s="28">
        <f t="shared" si="25"/>
        <v>0</v>
      </c>
      <c r="L150" s="28" t="str">
        <f t="shared" si="23"/>
        <v>Rest.Of.World</v>
      </c>
      <c r="M150" s="28" t="str">
        <f t="shared" si="29"/>
        <v/>
      </c>
      <c r="N150" s="28">
        <f t="shared" si="26"/>
        <v>31332.375717283292</v>
      </c>
      <c r="O150" s="28">
        <f t="shared" si="27"/>
        <v>494663924177</v>
      </c>
      <c r="P150" s="23">
        <f t="shared" si="28"/>
        <v>187377650</v>
      </c>
    </row>
    <row r="151" spans="3:16" x14ac:dyDescent="0.25">
      <c r="C151" s="121" t="s">
        <v>236</v>
      </c>
      <c r="D151" s="28" t="str">
        <f>VLOOKUP(Mapping!E151,CDIAC!$Y$5:$Z$246,2,FALSE)</f>
        <v>BERMUDA</v>
      </c>
      <c r="E151" s="28" t="s">
        <v>22</v>
      </c>
      <c r="F151" s="28">
        <f>VLOOKUP(E151,CDIAC!$BD$5:$BE$246,2,FALSE)</f>
        <v>198.68356903428435</v>
      </c>
      <c r="G151" s="28">
        <f>VLOOKUP(E151,WorldBank!$AG$6:$AJ$222,3,FALSE)</f>
        <v>3550051540</v>
      </c>
      <c r="H151" s="23">
        <f>VLOOKUP(E151,WorldBank!$AG$6:$AJ$222,4,FALSE)</f>
        <v>64564</v>
      </c>
      <c r="J151" s="22">
        <f t="shared" si="24"/>
        <v>0</v>
      </c>
      <c r="K151" s="28">
        <f t="shared" si="25"/>
        <v>0</v>
      </c>
      <c r="L151" s="28" t="str">
        <f t="shared" si="23"/>
        <v>Rest.Of.World</v>
      </c>
      <c r="M151" s="28" t="str">
        <f t="shared" si="29"/>
        <v/>
      </c>
      <c r="N151" s="28">
        <f t="shared" si="26"/>
        <v>31531.059286317577</v>
      </c>
      <c r="O151" s="28">
        <f t="shared" si="27"/>
        <v>498213975717</v>
      </c>
      <c r="P151" s="23">
        <f t="shared" si="28"/>
        <v>187442214</v>
      </c>
    </row>
    <row r="152" spans="3:16" x14ac:dyDescent="0.25">
      <c r="C152" s="121" t="s">
        <v>236</v>
      </c>
      <c r="D152" s="28" t="str">
        <f>VLOOKUP(Mapping!E152,CDIAC!$Y$5:$Z$246,2,FALSE)</f>
        <v>BHUTAN</v>
      </c>
      <c r="E152" s="28" t="s">
        <v>23</v>
      </c>
      <c r="F152" s="28">
        <f>VLOOKUP(E152,CDIAC!$BD$5:$BE$246,2,FALSE)</f>
        <v>164.15094190439029</v>
      </c>
      <c r="G152" s="28">
        <f>VLOOKUP(E152,WorldBank!$AG$6:$AJ$222,3,FALSE)</f>
        <v>5097249852</v>
      </c>
      <c r="H152" s="23">
        <f>VLOOKUP(E152,WorldBank!$AG$6:$AJ$222,4,FALSE)</f>
        <v>729429</v>
      </c>
      <c r="J152" s="22">
        <f t="shared" si="24"/>
        <v>0</v>
      </c>
      <c r="K152" s="28">
        <f t="shared" si="25"/>
        <v>0</v>
      </c>
      <c r="L152" s="28" t="str">
        <f t="shared" si="23"/>
        <v>Rest.Of.World</v>
      </c>
      <c r="M152" s="28" t="str">
        <f t="shared" si="29"/>
        <v/>
      </c>
      <c r="N152" s="28">
        <f t="shared" si="26"/>
        <v>31695.210228221968</v>
      </c>
      <c r="O152" s="28">
        <f t="shared" si="27"/>
        <v>503311225569</v>
      </c>
      <c r="P152" s="23">
        <f t="shared" si="28"/>
        <v>188171643</v>
      </c>
    </row>
    <row r="153" spans="3:16" x14ac:dyDescent="0.25">
      <c r="C153" s="121" t="s">
        <v>236</v>
      </c>
      <c r="D153" s="28" t="str">
        <f>VLOOKUP(Mapping!E153,CDIAC!$Y$5:$Z$246,2,FALSE)</f>
        <v>BOSNIA &amp; HERZEGOVINA</v>
      </c>
      <c r="E153" s="28" t="s">
        <v>25</v>
      </c>
      <c r="F153" s="28">
        <f>VLOOKUP(E153,CDIAC!$BD$5:$BE$246,2,FALSE)</f>
        <v>9272.1973842077859</v>
      </c>
      <c r="G153" s="28">
        <f>VLOOKUP(E153,WorldBank!$AG$6:$AJ$222,3,FALSE)</f>
        <v>35448460026</v>
      </c>
      <c r="H153" s="23">
        <f>VLOOKUP(E153,WorldBank!$AG$6:$AJ$222,4,FALSE)</f>
        <v>3839322</v>
      </c>
      <c r="J153" s="22">
        <f t="shared" si="24"/>
        <v>0</v>
      </c>
      <c r="K153" s="28">
        <f t="shared" si="25"/>
        <v>0</v>
      </c>
      <c r="L153" s="28" t="str">
        <f t="shared" si="23"/>
        <v>Rest.Of.World</v>
      </c>
      <c r="M153" s="28" t="str">
        <f t="shared" si="29"/>
        <v/>
      </c>
      <c r="N153" s="28">
        <f t="shared" si="26"/>
        <v>40967.407612429757</v>
      </c>
      <c r="O153" s="28">
        <f t="shared" si="27"/>
        <v>538759685595</v>
      </c>
      <c r="P153" s="23">
        <f t="shared" si="28"/>
        <v>192010965</v>
      </c>
    </row>
    <row r="154" spans="3:16" x14ac:dyDescent="0.25">
      <c r="C154" s="121" t="s">
        <v>236</v>
      </c>
      <c r="D154" s="28" t="str">
        <f>VLOOKUP(Mapping!E154,CDIAC!$Y$5:$Z$246,2,FALSE)</f>
        <v>BRITISH VIRGIN ISLANDS</v>
      </c>
      <c r="E154" s="28" t="s">
        <v>28</v>
      </c>
      <c r="F154" s="28">
        <f>VLOOKUP(E154,CDIAC!$BD$5:$BE$246,2,FALSE)</f>
        <v>36.24559611403869</v>
      </c>
      <c r="G154" s="28">
        <f>VLOOKUP(E154,WorldBank!$AG$6:$AJ$222,3,FALSE)</f>
        <v>29265205392</v>
      </c>
      <c r="H154" s="23">
        <f>VLOOKUP(E154,WorldBank!$AG$6:$AJ$222,4,FALSE)</f>
        <v>406512</v>
      </c>
      <c r="J154" s="22">
        <f t="shared" si="24"/>
        <v>0</v>
      </c>
      <c r="K154" s="28">
        <f t="shared" si="25"/>
        <v>0</v>
      </c>
      <c r="L154" s="28" t="str">
        <f t="shared" si="23"/>
        <v>Rest.Of.World</v>
      </c>
      <c r="M154" s="28" t="str">
        <f t="shared" si="29"/>
        <v/>
      </c>
      <c r="N154" s="28">
        <f t="shared" si="26"/>
        <v>41003.653208543794</v>
      </c>
      <c r="O154" s="28">
        <f t="shared" si="27"/>
        <v>568024890987</v>
      </c>
      <c r="P154" s="23">
        <f t="shared" si="28"/>
        <v>192417477</v>
      </c>
    </row>
    <row r="155" spans="3:16" x14ac:dyDescent="0.25">
      <c r="C155" s="121" t="s">
        <v>236</v>
      </c>
      <c r="D155" s="28" t="str">
        <f>VLOOKUP(Mapping!E155,CDIAC!$Y$5:$Z$246,2,FALSE)</f>
        <v>CAMBODIA</v>
      </c>
      <c r="E155" s="28" t="s">
        <v>33</v>
      </c>
      <c r="F155" s="28">
        <f>VLOOKUP(E155,CDIAC!$BD$5:$BE$246,2,FALSE)</f>
        <v>1274.7417057240034</v>
      </c>
      <c r="G155" s="28">
        <f>VLOOKUP(E155,WorldBank!$AG$6:$AJ$222,3,FALSE)</f>
        <v>38647110852</v>
      </c>
      <c r="H155" s="23">
        <f>VLOOKUP(E155,WorldBank!$AG$6:$AJ$222,4,FALSE)</f>
        <v>14605862</v>
      </c>
      <c r="J155" s="22">
        <f t="shared" si="24"/>
        <v>0</v>
      </c>
      <c r="K155" s="28">
        <f t="shared" si="25"/>
        <v>0</v>
      </c>
      <c r="L155" s="28" t="str">
        <f t="shared" si="23"/>
        <v>Rest.Of.World</v>
      </c>
      <c r="M155" s="28" t="str">
        <f t="shared" si="29"/>
        <v/>
      </c>
      <c r="N155" s="28">
        <f t="shared" si="26"/>
        <v>42278.394914267796</v>
      </c>
      <c r="O155" s="28">
        <f t="shared" si="27"/>
        <v>606672001839</v>
      </c>
      <c r="P155" s="23">
        <f t="shared" si="28"/>
        <v>207023339</v>
      </c>
    </row>
    <row r="156" spans="3:16" x14ac:dyDescent="0.25">
      <c r="C156" s="121" t="s">
        <v>236</v>
      </c>
      <c r="D156" s="28" t="str">
        <f>VLOOKUP(Mapping!E156,CDIAC!$Y$5:$Z$246,2,FALSE)</f>
        <v>CAYMAN ISLANDS</v>
      </c>
      <c r="E156" s="28" t="s">
        <v>36</v>
      </c>
      <c r="F156" s="28">
        <f>VLOOKUP(E156,CDIAC!$BD$5:$BE$246,2,FALSE)</f>
        <v>0</v>
      </c>
      <c r="G156" s="28">
        <f>VLOOKUP(E156,WorldBank!$AG$6:$AJ$222,3,FALSE)</f>
        <v>0</v>
      </c>
      <c r="H156" s="23">
        <f>VLOOKUP(E156,WorldBank!$AG$6:$AJ$222,4,FALSE)</f>
        <v>56601</v>
      </c>
      <c r="J156" s="22">
        <f t="shared" si="24"/>
        <v>0</v>
      </c>
      <c r="K156" s="28">
        <f t="shared" si="25"/>
        <v>0</v>
      </c>
      <c r="L156" s="28" t="str">
        <f t="shared" si="23"/>
        <v>Rest.Of.World</v>
      </c>
      <c r="M156" s="28" t="str">
        <f t="shared" si="29"/>
        <v/>
      </c>
      <c r="N156" s="28">
        <f t="shared" si="26"/>
        <v>42278.394914267796</v>
      </c>
      <c r="O156" s="28">
        <f t="shared" si="27"/>
        <v>606672001839</v>
      </c>
      <c r="P156" s="23">
        <f t="shared" si="28"/>
        <v>207079940</v>
      </c>
    </row>
    <row r="157" spans="3:16" x14ac:dyDescent="0.25">
      <c r="C157" s="121" t="s">
        <v>236</v>
      </c>
      <c r="D157" s="28">
        <f>VLOOKUP(Mapping!E157,CDIAC!$Y$5:$Z$246,2,FALSE)</f>
        <v>0</v>
      </c>
      <c r="E157" s="28" t="s">
        <v>38</v>
      </c>
      <c r="F157" s="28">
        <f>VLOOKUP(E157,CDIAC!$BD$5:$BE$246,2,FALSE)</f>
        <v>0</v>
      </c>
      <c r="G157" s="28">
        <f>VLOOKUP(E157,WorldBank!$AG$6:$AJ$222,3,FALSE)</f>
        <v>0</v>
      </c>
      <c r="H157" s="23">
        <f>VLOOKUP(E157,WorldBank!$AG$6:$AJ$222,4,FALSE)</f>
        <v>0</v>
      </c>
      <c r="J157" s="22">
        <f t="shared" si="24"/>
        <v>0</v>
      </c>
      <c r="K157" s="28">
        <f t="shared" si="25"/>
        <v>0</v>
      </c>
      <c r="L157" s="28" t="str">
        <f t="shared" si="23"/>
        <v>Rest.Of.World</v>
      </c>
      <c r="M157" s="28" t="str">
        <f t="shared" si="29"/>
        <v/>
      </c>
      <c r="N157" s="28">
        <f t="shared" si="26"/>
        <v>42278.394914267796</v>
      </c>
      <c r="O157" s="28">
        <f t="shared" si="27"/>
        <v>606672001839</v>
      </c>
      <c r="P157" s="23">
        <f t="shared" si="28"/>
        <v>207079940</v>
      </c>
    </row>
    <row r="158" spans="3:16" x14ac:dyDescent="0.25">
      <c r="C158" s="121" t="s">
        <v>236</v>
      </c>
      <c r="D158" s="28">
        <f>VLOOKUP(Mapping!E158,CDIAC!$Y$5:$Z$246,2,FALSE)</f>
        <v>0</v>
      </c>
      <c r="E158" s="28" t="s">
        <v>45</v>
      </c>
      <c r="F158" s="28">
        <f>VLOOKUP(E158,CDIAC!$BD$5:$BE$246,2,FALSE)</f>
        <v>577.94288110316916</v>
      </c>
      <c r="G158" s="28">
        <f>VLOOKUP(E158,WorldBank!$AG$6:$AJ$222,3,FALSE)</f>
        <v>23531024271</v>
      </c>
      <c r="H158" s="23">
        <f>VLOOKUP(E158,WorldBank!$AG$6:$AJ$222,4,FALSE)</f>
        <v>4225359</v>
      </c>
      <c r="J158" s="22">
        <f t="shared" si="24"/>
        <v>0</v>
      </c>
      <c r="K158" s="28">
        <f t="shared" si="25"/>
        <v>0</v>
      </c>
      <c r="L158" s="28" t="str">
        <f t="shared" si="23"/>
        <v>Rest.Of.World</v>
      </c>
      <c r="M158" s="28" t="str">
        <f t="shared" si="29"/>
        <v/>
      </c>
      <c r="N158" s="28">
        <f t="shared" si="26"/>
        <v>42856.337795370964</v>
      </c>
      <c r="O158" s="28">
        <f t="shared" si="27"/>
        <v>630203026110</v>
      </c>
      <c r="P158" s="23">
        <f t="shared" si="28"/>
        <v>211305299</v>
      </c>
    </row>
    <row r="159" spans="3:16" x14ac:dyDescent="0.25">
      <c r="C159" s="121" t="s">
        <v>236</v>
      </c>
      <c r="D159" s="28">
        <f>VLOOKUP(Mapping!E159,CDIAC!$Y$5:$Z$246,2,FALSE)</f>
        <v>0</v>
      </c>
      <c r="E159" s="28" t="s">
        <v>50</v>
      </c>
      <c r="F159" s="28">
        <f>VLOOKUP(E159,CDIAC!$BD$5:$BE$246,2,FALSE)</f>
        <v>0</v>
      </c>
      <c r="G159" s="28">
        <f>VLOOKUP(E159,WorldBank!$AG$6:$AJ$222,3,FALSE)</f>
        <v>0</v>
      </c>
      <c r="H159" s="23">
        <f>VLOOKUP(E159,WorldBank!$AG$6:$AJ$222,4,FALSE)</f>
        <v>150612</v>
      </c>
      <c r="J159" s="22">
        <f t="shared" si="24"/>
        <v>0</v>
      </c>
      <c r="K159" s="28">
        <f t="shared" si="25"/>
        <v>0</v>
      </c>
      <c r="L159" s="28" t="str">
        <f t="shared" si="23"/>
        <v>Rest.Of.World</v>
      </c>
      <c r="M159" s="28" t="str">
        <f t="shared" si="29"/>
        <v/>
      </c>
      <c r="N159" s="28">
        <f t="shared" si="26"/>
        <v>42856.337795370964</v>
      </c>
      <c r="O159" s="28">
        <f t="shared" si="27"/>
        <v>630203026110</v>
      </c>
      <c r="P159" s="23">
        <f t="shared" si="28"/>
        <v>211455911</v>
      </c>
    </row>
    <row r="160" spans="3:16" x14ac:dyDescent="0.25">
      <c r="C160" s="121" t="s">
        <v>236</v>
      </c>
      <c r="D160" s="28" t="str">
        <f>VLOOKUP(Mapping!E160,CDIAC!$Y$5:$Z$246,2,FALSE)</f>
        <v>DOMINICA</v>
      </c>
      <c r="E160" s="28" t="s">
        <v>55</v>
      </c>
      <c r="F160" s="28">
        <f>VLOOKUP(E160,CDIAC!$BD$5:$BE$246,2,FALSE)</f>
        <v>40.815994932447623</v>
      </c>
      <c r="G160" s="28">
        <f>VLOOKUP(E160,WorldBank!$AG$6:$AJ$222,3,FALSE)</f>
        <v>713010386</v>
      </c>
      <c r="H160" s="23">
        <f>VLOOKUP(E160,WorldBank!$AG$6:$AJ$222,4,FALSE)</f>
        <v>71401</v>
      </c>
      <c r="J160" s="22">
        <f t="shared" si="24"/>
        <v>0</v>
      </c>
      <c r="K160" s="28">
        <f t="shared" si="25"/>
        <v>0</v>
      </c>
      <c r="L160" s="28" t="str">
        <f t="shared" si="23"/>
        <v>Rest.Of.World</v>
      </c>
      <c r="M160" s="28" t="str">
        <f t="shared" si="29"/>
        <v/>
      </c>
      <c r="N160" s="28">
        <f t="shared" si="26"/>
        <v>42897.153790303411</v>
      </c>
      <c r="O160" s="28">
        <f t="shared" si="27"/>
        <v>630916036496</v>
      </c>
      <c r="P160" s="23">
        <f t="shared" si="28"/>
        <v>211527312</v>
      </c>
    </row>
    <row r="161" spans="3:16" x14ac:dyDescent="0.25">
      <c r="C161" s="121" t="s">
        <v>236</v>
      </c>
      <c r="D161" s="28" t="str">
        <f>VLOOKUP(Mapping!E161,CDIAC!$Y$5:$Z$246,2,FALSE)</f>
        <v>FAEROE ISLANDS</v>
      </c>
      <c r="E161" s="28" t="s">
        <v>64</v>
      </c>
      <c r="F161" s="28">
        <f>VLOOKUP(E161,CDIAC!$BD$5:$BE$246,2,FALSE)</f>
        <v>0</v>
      </c>
      <c r="G161" s="28">
        <f>VLOOKUP(E161,WorldBank!$AG$6:$AJ$222,3,FALSE)</f>
        <v>0</v>
      </c>
      <c r="H161" s="23">
        <f>VLOOKUP(E161,WorldBank!$AG$6:$AJ$222,4,FALSE)</f>
        <v>49551</v>
      </c>
      <c r="J161" s="22">
        <f t="shared" si="24"/>
        <v>0</v>
      </c>
      <c r="K161" s="28">
        <f t="shared" si="25"/>
        <v>0</v>
      </c>
      <c r="L161" s="28" t="str">
        <f t="shared" si="23"/>
        <v>Rest.Of.World</v>
      </c>
      <c r="M161" s="28" t="str">
        <f t="shared" si="29"/>
        <v/>
      </c>
      <c r="N161" s="28">
        <f t="shared" si="26"/>
        <v>42897.153790303411</v>
      </c>
      <c r="O161" s="28">
        <f t="shared" si="27"/>
        <v>630916036496</v>
      </c>
      <c r="P161" s="23">
        <f t="shared" si="28"/>
        <v>211576863</v>
      </c>
    </row>
    <row r="162" spans="3:16" x14ac:dyDescent="0.25">
      <c r="C162" s="121" t="s">
        <v>236</v>
      </c>
      <c r="D162" s="28" t="str">
        <f>VLOOKUP(Mapping!E162,CDIAC!$Y$5:$Z$246,2,FALSE)</f>
        <v>FIJI</v>
      </c>
      <c r="E162" s="28" t="s">
        <v>65</v>
      </c>
      <c r="F162" s="28">
        <f>VLOOKUP(E162,CDIAC!$BD$5:$BE$246,2,FALSE)</f>
        <v>886.87530964468033</v>
      </c>
      <c r="G162" s="28">
        <f>VLOOKUP(E162,WorldBank!$AG$6:$AJ$222,3,FALSE)</f>
        <v>6457332240</v>
      </c>
      <c r="H162" s="23">
        <f>VLOOKUP(E162,WorldBank!$AG$6:$AJ$222,4,FALSE)</f>
        <v>867921</v>
      </c>
      <c r="J162" s="22">
        <f t="shared" si="24"/>
        <v>0</v>
      </c>
      <c r="K162" s="28">
        <f t="shared" si="25"/>
        <v>0</v>
      </c>
      <c r="L162" s="28" t="str">
        <f t="shared" si="23"/>
        <v>Rest.Of.World</v>
      </c>
      <c r="M162" s="28" t="str">
        <f t="shared" si="29"/>
        <v/>
      </c>
      <c r="N162" s="28">
        <f t="shared" si="26"/>
        <v>43784.029099948093</v>
      </c>
      <c r="O162" s="28">
        <f t="shared" si="27"/>
        <v>637373368736</v>
      </c>
      <c r="P162" s="23">
        <f t="shared" si="28"/>
        <v>212444784</v>
      </c>
    </row>
    <row r="163" spans="3:16" x14ac:dyDescent="0.25">
      <c r="C163" s="121" t="s">
        <v>236</v>
      </c>
      <c r="D163" s="28">
        <f>VLOOKUP(Mapping!E163,CDIAC!$Y$5:$Z$246,2,FALSE)</f>
        <v>0</v>
      </c>
      <c r="E163" s="28" t="s">
        <v>67</v>
      </c>
      <c r="F163" s="28">
        <f>VLOOKUP(E163,CDIAC!$BD$5:$BE$246,2,FALSE)</f>
        <v>0</v>
      </c>
      <c r="G163" s="28">
        <f>VLOOKUP(E163,WorldBank!$AG$6:$AJ$222,3,FALSE)</f>
        <v>0</v>
      </c>
      <c r="H163" s="23">
        <f>VLOOKUP(E163,WorldBank!$AG$6:$AJ$222,4,FALSE)</f>
        <v>0</v>
      </c>
      <c r="J163" s="22">
        <f t="shared" si="24"/>
        <v>0</v>
      </c>
      <c r="K163" s="28">
        <f t="shared" si="25"/>
        <v>0</v>
      </c>
      <c r="L163" s="28" t="str">
        <f t="shared" si="23"/>
        <v>Rest.Of.World</v>
      </c>
      <c r="M163" s="28" t="str">
        <f t="shared" si="29"/>
        <v/>
      </c>
      <c r="N163" s="28">
        <f t="shared" si="26"/>
        <v>43784.029099948093</v>
      </c>
      <c r="O163" s="28">
        <f t="shared" si="27"/>
        <v>637373368736</v>
      </c>
      <c r="P163" s="23">
        <f t="shared" si="28"/>
        <v>212444784</v>
      </c>
    </row>
    <row r="164" spans="3:16" x14ac:dyDescent="0.25">
      <c r="C164" s="121" t="s">
        <v>236</v>
      </c>
      <c r="D164" s="28" t="str">
        <f>VLOOKUP(Mapping!E164,CDIAC!$Y$5:$Z$246,2,FALSE)</f>
        <v>FRENCH POLYNESIA</v>
      </c>
      <c r="E164" s="28" t="s">
        <v>69</v>
      </c>
      <c r="F164" s="28">
        <f>VLOOKUP(E164,CDIAC!$BD$5:$BE$246,2,FALSE)</f>
        <v>0</v>
      </c>
      <c r="G164" s="28">
        <f>VLOOKUP(E164,WorldBank!$AG$6:$AJ$222,3,FALSE)</f>
        <v>0</v>
      </c>
      <c r="H164" s="23">
        <f>VLOOKUP(E164,WorldBank!$AG$6:$AJ$222,4,FALSE)</f>
        <v>270874</v>
      </c>
      <c r="J164" s="22">
        <f t="shared" si="24"/>
        <v>0</v>
      </c>
      <c r="K164" s="28">
        <f t="shared" si="25"/>
        <v>0</v>
      </c>
      <c r="L164" s="28" t="str">
        <f t="shared" si="23"/>
        <v>Rest.Of.World</v>
      </c>
      <c r="M164" s="28" t="str">
        <f t="shared" si="29"/>
        <v/>
      </c>
      <c r="N164" s="28">
        <f t="shared" si="26"/>
        <v>43784.029099948093</v>
      </c>
      <c r="O164" s="28">
        <f t="shared" si="27"/>
        <v>637373368736</v>
      </c>
      <c r="P164" s="23">
        <f t="shared" si="28"/>
        <v>212715658</v>
      </c>
    </row>
    <row r="165" spans="3:16" x14ac:dyDescent="0.25">
      <c r="C165" s="121" t="s">
        <v>236</v>
      </c>
      <c r="D165" s="28" t="str">
        <f>VLOOKUP(Mapping!E165,CDIAC!$Y$5:$Z$246,2,FALSE)</f>
        <v>GREENLAND</v>
      </c>
      <c r="E165" s="28" t="s">
        <v>76</v>
      </c>
      <c r="F165" s="28">
        <f>VLOOKUP(E165,CDIAC!$BD$5:$BE$246,2,FALSE)</f>
        <v>0</v>
      </c>
      <c r="G165" s="28">
        <f>VLOOKUP(E165,WorldBank!$AG$6:$AJ$222,3,FALSE)</f>
        <v>0</v>
      </c>
      <c r="H165" s="23">
        <f>VLOOKUP(E165,WorldBank!$AG$6:$AJ$222,4,FALSE)</f>
        <v>56890</v>
      </c>
      <c r="J165" s="22">
        <f t="shared" si="24"/>
        <v>0</v>
      </c>
      <c r="K165" s="28">
        <f t="shared" si="25"/>
        <v>0</v>
      </c>
      <c r="L165" s="28" t="str">
        <f t="shared" si="23"/>
        <v>Rest.Of.World</v>
      </c>
      <c r="M165" s="28" t="str">
        <f t="shared" si="29"/>
        <v/>
      </c>
      <c r="N165" s="28">
        <f t="shared" si="26"/>
        <v>43784.029099948093</v>
      </c>
      <c r="O165" s="28">
        <f t="shared" si="27"/>
        <v>637373368736</v>
      </c>
      <c r="P165" s="23">
        <f t="shared" si="28"/>
        <v>212772548</v>
      </c>
    </row>
    <row r="166" spans="3:16" x14ac:dyDescent="0.25">
      <c r="C166" s="121" t="s">
        <v>236</v>
      </c>
      <c r="D166" s="28" t="str">
        <f>VLOOKUP(Mapping!E166,CDIAC!$Y$5:$Z$246,2,FALSE)</f>
        <v>GRENADA</v>
      </c>
      <c r="E166" s="28" t="s">
        <v>77</v>
      </c>
      <c r="F166" s="28">
        <f>VLOOKUP(E166,CDIAC!$BD$5:$BE$246,2,FALSE)</f>
        <v>86.42811169248769</v>
      </c>
      <c r="G166" s="28">
        <f>VLOOKUP(E166,WorldBank!$AG$6:$AJ$222,3,FALSE)</f>
        <v>1178825206</v>
      </c>
      <c r="H166" s="23">
        <f>VLOOKUP(E166,WorldBank!$AG$6:$AJ$222,4,FALSE)</f>
        <v>105074</v>
      </c>
      <c r="J166" s="22">
        <f t="shared" si="24"/>
        <v>0</v>
      </c>
      <c r="K166" s="28">
        <f t="shared" si="25"/>
        <v>0</v>
      </c>
      <c r="L166" s="28" t="str">
        <f t="shared" si="23"/>
        <v>Rest.Of.World</v>
      </c>
      <c r="M166" s="28" t="str">
        <f t="shared" si="29"/>
        <v/>
      </c>
      <c r="N166" s="28">
        <f t="shared" si="26"/>
        <v>43870.457211640583</v>
      </c>
      <c r="O166" s="28">
        <f t="shared" si="27"/>
        <v>638552193942</v>
      </c>
      <c r="P166" s="23">
        <f t="shared" si="28"/>
        <v>212877622</v>
      </c>
    </row>
    <row r="167" spans="3:16" x14ac:dyDescent="0.25">
      <c r="C167" s="121" t="s">
        <v>236</v>
      </c>
      <c r="D167" s="28">
        <f>VLOOKUP(Mapping!E167,CDIAC!$Y$5:$Z$246,2,FALSE)</f>
        <v>0</v>
      </c>
      <c r="E167" s="28" t="s">
        <v>78</v>
      </c>
      <c r="F167" s="28">
        <f>VLOOKUP(E167,CDIAC!$BD$5:$BE$246,2,FALSE)</f>
        <v>0</v>
      </c>
      <c r="G167" s="28">
        <f>VLOOKUP(E167,WorldBank!$AG$6:$AJ$222,3,FALSE)</f>
        <v>0</v>
      </c>
      <c r="H167" s="23">
        <f>VLOOKUP(E167,WorldBank!$AG$6:$AJ$222,4,FALSE)</f>
        <v>160858</v>
      </c>
      <c r="J167" s="22">
        <f t="shared" si="24"/>
        <v>0</v>
      </c>
      <c r="K167" s="28">
        <f t="shared" si="25"/>
        <v>0</v>
      </c>
      <c r="L167" s="28" t="str">
        <f t="shared" si="23"/>
        <v>Rest.Of.World</v>
      </c>
      <c r="M167" s="28" t="str">
        <f t="shared" si="29"/>
        <v/>
      </c>
      <c r="N167" s="28">
        <f t="shared" si="26"/>
        <v>43870.457211640583</v>
      </c>
      <c r="O167" s="28">
        <f t="shared" si="27"/>
        <v>638552193942</v>
      </c>
      <c r="P167" s="23">
        <f t="shared" si="28"/>
        <v>213038480</v>
      </c>
    </row>
    <row r="168" spans="3:16" x14ac:dyDescent="0.25">
      <c r="C168" s="121" t="s">
        <v>236</v>
      </c>
      <c r="D168" s="28" t="str">
        <f>VLOOKUP(Mapping!E168,CDIAC!$Y$5:$Z$246,2,FALSE)</f>
        <v>GUYANA</v>
      </c>
      <c r="E168" s="28" t="s">
        <v>82</v>
      </c>
      <c r="F168" s="28">
        <f>VLOOKUP(E168,CDIAC!$BD$5:$BE$246,2,FALSE)</f>
        <v>558.17032183265405</v>
      </c>
      <c r="G168" s="28">
        <f>VLOOKUP(E168,WorldBank!$AG$6:$AJ$222,3,FALSE)</f>
        <v>4593442656</v>
      </c>
      <c r="H168" s="23">
        <f>VLOOKUP(E168,WorldBank!$AG$6:$AJ$222,4,FALSE)</f>
        <v>790882</v>
      </c>
      <c r="J168" s="22">
        <f t="shared" si="24"/>
        <v>0</v>
      </c>
      <c r="K168" s="28">
        <f t="shared" si="25"/>
        <v>0</v>
      </c>
      <c r="L168" s="28" t="str">
        <f t="shared" si="23"/>
        <v>Rest.Of.World</v>
      </c>
      <c r="M168" s="28" t="str">
        <f t="shared" si="29"/>
        <v/>
      </c>
      <c r="N168" s="28">
        <f t="shared" si="26"/>
        <v>44428.627533473235</v>
      </c>
      <c r="O168" s="28">
        <f t="shared" si="27"/>
        <v>643145636598</v>
      </c>
      <c r="P168" s="23">
        <f t="shared" si="28"/>
        <v>213829362</v>
      </c>
    </row>
    <row r="169" spans="3:16" x14ac:dyDescent="0.25">
      <c r="C169" s="121" t="s">
        <v>236</v>
      </c>
      <c r="D169" s="28" t="str">
        <f>VLOOKUP(Mapping!E169,CDIAC!$Y$5:$Z$246,2,FALSE)</f>
        <v>ICELAND</v>
      </c>
      <c r="E169" s="28" t="s">
        <v>87</v>
      </c>
      <c r="F169" s="28">
        <f>VLOOKUP(E169,CDIAC!$BD$5:$BE$246,2,FALSE)</f>
        <v>763.83501305855793</v>
      </c>
      <c r="G169" s="28">
        <f>VLOOKUP(E169,WorldBank!$AG$6:$AJ$222,3,FALSE)</f>
        <v>12191439024</v>
      </c>
      <c r="H169" s="23">
        <f>VLOOKUP(E169,WorldBank!$AG$6:$AJ$222,4,FALSE)</f>
        <v>319014</v>
      </c>
      <c r="J169" s="22">
        <f t="shared" si="24"/>
        <v>0</v>
      </c>
      <c r="K169" s="28">
        <f t="shared" si="25"/>
        <v>0</v>
      </c>
      <c r="L169" s="28" t="str">
        <f t="shared" si="23"/>
        <v>Rest.Of.World</v>
      </c>
      <c r="M169" s="28" t="str">
        <f t="shared" si="29"/>
        <v/>
      </c>
      <c r="N169" s="28">
        <f t="shared" si="26"/>
        <v>45192.462546531795</v>
      </c>
      <c r="O169" s="28">
        <f t="shared" si="27"/>
        <v>655337075622</v>
      </c>
      <c r="P169" s="23">
        <f t="shared" si="28"/>
        <v>214148376</v>
      </c>
    </row>
    <row r="170" spans="3:16" x14ac:dyDescent="0.25">
      <c r="C170" s="121" t="s">
        <v>236</v>
      </c>
      <c r="D170" s="28" t="str">
        <f>VLOOKUP(Mapping!E170,CDIAC!$Y$5:$Z$246,2,FALSE)</f>
        <v>INDONESIA</v>
      </c>
      <c r="E170" s="28" t="s">
        <v>89</v>
      </c>
      <c r="F170" s="28">
        <f>VLOOKUP(E170,CDIAC!$BD$5:$BE$246,2,FALSE)</f>
        <v>119955.52426993445</v>
      </c>
      <c r="G170" s="28">
        <f>VLOOKUP(E170,WorldBank!$AG$6:$AJ$222,3,FALSE)</f>
        <v>2057198229882</v>
      </c>
      <c r="H170" s="23">
        <f>VLOOKUP(E170,WorldBank!$AG$6:$AJ$222,4,FALSE)</f>
        <v>243801639</v>
      </c>
      <c r="J170" s="22">
        <f t="shared" si="24"/>
        <v>0</v>
      </c>
      <c r="K170" s="28">
        <f t="shared" si="25"/>
        <v>0</v>
      </c>
      <c r="L170" s="28" t="str">
        <f t="shared" si="23"/>
        <v>Rest.Of.World</v>
      </c>
      <c r="M170" s="28" t="str">
        <f t="shared" si="29"/>
        <v/>
      </c>
      <c r="N170" s="28">
        <f t="shared" si="26"/>
        <v>165147.98681646626</v>
      </c>
      <c r="O170" s="28">
        <f t="shared" si="27"/>
        <v>2712535305504</v>
      </c>
      <c r="P170" s="23">
        <f t="shared" si="28"/>
        <v>457950015</v>
      </c>
    </row>
    <row r="171" spans="3:16" x14ac:dyDescent="0.25">
      <c r="C171" s="121" t="s">
        <v>236</v>
      </c>
      <c r="D171" s="28" t="str">
        <f>VLOOKUP(Mapping!E171,CDIAC!$Y$5:$Z$246,2,FALSE)</f>
        <v>ISLAMIC REPUBLIC OF IRAN</v>
      </c>
      <c r="E171" s="28" t="s">
        <v>93</v>
      </c>
      <c r="F171" s="28">
        <f>VLOOKUP(E171,CDIAC!$BD$5:$BE$246,2,FALSE)</f>
        <v>0</v>
      </c>
      <c r="G171" s="28">
        <f>VLOOKUP(E171,WorldBank!$AG$6:$AJ$222,3,FALSE)</f>
        <v>0</v>
      </c>
      <c r="H171" s="23">
        <f>VLOOKUP(E171,WorldBank!$AG$6:$AJ$222,4,FALSE)</f>
        <v>84654</v>
      </c>
      <c r="J171" s="22">
        <f t="shared" si="24"/>
        <v>0</v>
      </c>
      <c r="K171" s="28">
        <f t="shared" si="25"/>
        <v>0</v>
      </c>
      <c r="L171" s="28" t="str">
        <f t="shared" si="23"/>
        <v>Rest.Of.World</v>
      </c>
      <c r="M171" s="28" t="str">
        <f t="shared" si="29"/>
        <v/>
      </c>
      <c r="N171" s="28">
        <f t="shared" si="26"/>
        <v>165147.98681646626</v>
      </c>
      <c r="O171" s="28">
        <f t="shared" si="27"/>
        <v>2712535305504</v>
      </c>
      <c r="P171" s="23">
        <f t="shared" si="28"/>
        <v>458034669</v>
      </c>
    </row>
    <row r="172" spans="3:16" x14ac:dyDescent="0.25">
      <c r="C172" s="121" t="s">
        <v>236</v>
      </c>
      <c r="D172" s="28" t="str">
        <f>VLOOKUP(Mapping!E172,CDIAC!$Y$5:$Z$246,2,FALSE)</f>
        <v>ISRAEL</v>
      </c>
      <c r="E172" s="28" t="s">
        <v>94</v>
      </c>
      <c r="F172" s="28">
        <f>VLOOKUP(E172,CDIAC!$BD$5:$BE$246,2,FALSE)</f>
        <v>21613.520225747339</v>
      </c>
      <c r="G172" s="28">
        <f>VLOOKUP(E172,WorldBank!$AG$6:$AJ$222,3,FALSE)</f>
        <v>234208762200</v>
      </c>
      <c r="H172" s="23">
        <f>VLOOKUP(E172,WorldBank!$AG$6:$AJ$222,4,FALSE)</f>
        <v>7765800</v>
      </c>
      <c r="J172" s="22">
        <f t="shared" si="24"/>
        <v>0</v>
      </c>
      <c r="K172" s="28">
        <f t="shared" si="25"/>
        <v>0</v>
      </c>
      <c r="L172" s="28" t="str">
        <f t="shared" si="23"/>
        <v>Rest.Of.World</v>
      </c>
      <c r="M172" s="28" t="str">
        <f t="shared" si="29"/>
        <v/>
      </c>
      <c r="N172" s="28">
        <f t="shared" si="26"/>
        <v>186761.50704221361</v>
      </c>
      <c r="O172" s="28">
        <f t="shared" si="27"/>
        <v>2946744067704</v>
      </c>
      <c r="P172" s="23">
        <f t="shared" si="28"/>
        <v>465800469</v>
      </c>
    </row>
    <row r="173" spans="3:16" x14ac:dyDescent="0.25">
      <c r="C173" s="121" t="s">
        <v>236</v>
      </c>
      <c r="D173" s="28" t="str">
        <f>VLOOKUP(Mapping!E173,CDIAC!$Y$5:$Z$246,2,FALSE)</f>
        <v>JAMAICA</v>
      </c>
      <c r="E173" s="28" t="s">
        <v>96</v>
      </c>
      <c r="F173" s="28">
        <f>VLOOKUP(E173,CDIAC!$BD$5:$BE$246,2,FALSE)</f>
        <v>2046.7082873055626</v>
      </c>
      <c r="G173" s="28">
        <f>VLOOKUP(E173,WorldBank!$AG$6:$AJ$222,3,FALSE)</f>
        <v>22908125430</v>
      </c>
      <c r="H173" s="23">
        <f>VLOOKUP(E173,WorldBank!$AG$6:$AJ$222,4,FALSE)</f>
        <v>2699838</v>
      </c>
      <c r="J173" s="22">
        <f t="shared" si="24"/>
        <v>0</v>
      </c>
      <c r="K173" s="28">
        <f t="shared" si="25"/>
        <v>0</v>
      </c>
      <c r="L173" s="28" t="str">
        <f t="shared" si="23"/>
        <v>Rest.Of.World</v>
      </c>
      <c r="M173" s="28" t="str">
        <f t="shared" si="29"/>
        <v/>
      </c>
      <c r="N173" s="28">
        <f t="shared" si="26"/>
        <v>188808.21532951918</v>
      </c>
      <c r="O173" s="28">
        <f t="shared" si="27"/>
        <v>2969652193134</v>
      </c>
      <c r="P173" s="23">
        <f t="shared" si="28"/>
        <v>468500307</v>
      </c>
    </row>
    <row r="174" spans="3:16" x14ac:dyDescent="0.25">
      <c r="C174" s="121" t="s">
        <v>236</v>
      </c>
      <c r="D174" s="28" t="str">
        <f>VLOOKUP(Mapping!E174,CDIAC!$Y$5:$Z$246,2,FALSE)</f>
        <v>JORDAN</v>
      </c>
      <c r="E174" s="28" t="s">
        <v>98</v>
      </c>
      <c r="F174" s="28">
        <f>VLOOKUP(E174,CDIAC!$BD$5:$BE$246,2,FALSE)</f>
        <v>5994.7070908726409</v>
      </c>
      <c r="G174" s="28">
        <f>VLOOKUP(E174,WorldBank!$AG$6:$AJ$222,3,FALSE)</f>
        <v>69795852000</v>
      </c>
      <c r="H174" s="23">
        <f>VLOOKUP(E174,WorldBank!$AG$6:$AJ$222,4,FALSE)</f>
        <v>6181000</v>
      </c>
      <c r="J174" s="22">
        <f t="shared" si="24"/>
        <v>0</v>
      </c>
      <c r="K174" s="28">
        <f t="shared" si="25"/>
        <v>0</v>
      </c>
      <c r="L174" s="28" t="str">
        <f t="shared" si="23"/>
        <v>Rest.Of.World</v>
      </c>
      <c r="M174" s="28" t="str">
        <f t="shared" si="29"/>
        <v/>
      </c>
      <c r="N174" s="28">
        <f t="shared" si="26"/>
        <v>194802.92242039181</v>
      </c>
      <c r="O174" s="28">
        <f t="shared" si="27"/>
        <v>3039448045134</v>
      </c>
      <c r="P174" s="23">
        <f t="shared" si="28"/>
        <v>474681307</v>
      </c>
    </row>
    <row r="175" spans="3:16" x14ac:dyDescent="0.25">
      <c r="C175" s="121" t="s">
        <v>236</v>
      </c>
      <c r="D175" s="28" t="str">
        <f>VLOOKUP(Mapping!E175,CDIAC!$Y$5:$Z$246,2,FALSE)</f>
        <v>KIRIBATI</v>
      </c>
      <c r="E175" s="28" t="s">
        <v>101</v>
      </c>
      <c r="F175" s="28">
        <f>VLOOKUP(E175,CDIAC!$BD$5:$BE$246,2,FALSE)</f>
        <v>33.474373331393139</v>
      </c>
      <c r="G175" s="28">
        <f>VLOOKUP(E175,WorldBank!$AG$6:$AJ$222,3,FALSE)</f>
        <v>173687500</v>
      </c>
      <c r="H175" s="23">
        <f>VLOOKUP(E175,WorldBank!$AG$6:$AJ$222,4,FALSE)</f>
        <v>99250</v>
      </c>
      <c r="J175" s="22">
        <f t="shared" si="24"/>
        <v>0</v>
      </c>
      <c r="K175" s="28">
        <f t="shared" si="25"/>
        <v>0</v>
      </c>
      <c r="L175" s="28" t="str">
        <f t="shared" si="23"/>
        <v>Rest.Of.World</v>
      </c>
      <c r="M175" s="28" t="str">
        <f t="shared" si="29"/>
        <v/>
      </c>
      <c r="N175" s="28">
        <f t="shared" si="26"/>
        <v>194836.39679372319</v>
      </c>
      <c r="O175" s="28">
        <f t="shared" si="27"/>
        <v>3039621732634</v>
      </c>
      <c r="P175" s="23">
        <f t="shared" si="28"/>
        <v>474780557</v>
      </c>
    </row>
    <row r="176" spans="3:16" x14ac:dyDescent="0.25">
      <c r="C176" s="121" t="s">
        <v>236</v>
      </c>
      <c r="D176" s="28">
        <f>VLOOKUP(Mapping!E176,CDIAC!$Y$5:$Z$246,2,FALSE)</f>
        <v>0</v>
      </c>
      <c r="E176" s="28" t="s">
        <v>102</v>
      </c>
      <c r="F176" s="28">
        <f>VLOOKUP(E176,CDIAC!$BD$5:$BE$246,2,FALSE)</f>
        <v>0</v>
      </c>
      <c r="G176" s="28">
        <f>VLOOKUP(E176,WorldBank!$AG$6:$AJ$222,3,FALSE)</f>
        <v>0</v>
      </c>
      <c r="H176" s="23">
        <f>VLOOKUP(E176,WorldBank!$AG$6:$AJ$222,4,FALSE)</f>
        <v>24631291</v>
      </c>
      <c r="J176" s="22">
        <f t="shared" si="24"/>
        <v>0</v>
      </c>
      <c r="K176" s="28">
        <f t="shared" si="25"/>
        <v>0</v>
      </c>
      <c r="L176" s="28" t="str">
        <f t="shared" si="23"/>
        <v>Rest.Of.World</v>
      </c>
      <c r="M176" s="28" t="str">
        <f t="shared" si="29"/>
        <v/>
      </c>
      <c r="N176" s="28">
        <f t="shared" si="26"/>
        <v>194836.39679372319</v>
      </c>
      <c r="O176" s="28">
        <f t="shared" si="27"/>
        <v>3039621732634</v>
      </c>
      <c r="P176" s="23">
        <f t="shared" si="28"/>
        <v>499411848</v>
      </c>
    </row>
    <row r="177" spans="3:16" x14ac:dyDescent="0.25">
      <c r="C177" s="121" t="s">
        <v>236</v>
      </c>
      <c r="D177" s="28">
        <f>VLOOKUP(Mapping!E177,CDIAC!$Y$5:$Z$246,2,FALSE)</f>
        <v>0</v>
      </c>
      <c r="E177" s="28" t="s">
        <v>104</v>
      </c>
      <c r="F177" s="28">
        <f>VLOOKUP(E177,CDIAC!$BD$5:$BE$246,2,FALSE)</f>
        <v>0</v>
      </c>
      <c r="G177" s="28">
        <f>VLOOKUP(E177,WorldBank!$AG$6:$AJ$222,3,FALSE)</f>
        <v>14589135722</v>
      </c>
      <c r="H177" s="23">
        <f>VLOOKUP(E177,WorldBank!$AG$6:$AJ$222,4,FALSE)</f>
        <v>1790957</v>
      </c>
      <c r="J177" s="22">
        <f t="shared" si="24"/>
        <v>0</v>
      </c>
      <c r="K177" s="28">
        <f t="shared" si="25"/>
        <v>0</v>
      </c>
      <c r="L177" s="28" t="str">
        <f t="shared" si="23"/>
        <v>Rest.Of.World</v>
      </c>
      <c r="M177" s="28" t="str">
        <f t="shared" si="29"/>
        <v/>
      </c>
      <c r="N177" s="28">
        <f t="shared" si="26"/>
        <v>194836.39679372319</v>
      </c>
      <c r="O177" s="28">
        <f t="shared" si="27"/>
        <v>3054210868356</v>
      </c>
      <c r="P177" s="23">
        <f t="shared" si="28"/>
        <v>501202805</v>
      </c>
    </row>
    <row r="178" spans="3:16" x14ac:dyDescent="0.25">
      <c r="C178" s="121" t="s">
        <v>236</v>
      </c>
      <c r="D178" s="28" t="str">
        <f>VLOOKUP(Mapping!E178,CDIAC!$Y$5:$Z$246,2,FALSE)</f>
        <v>LAO PEOPLE S DEMOCRATIC REPUBLIC</v>
      </c>
      <c r="E178" s="28" t="s">
        <v>107</v>
      </c>
      <c r="F178" s="28">
        <f>VLOOKUP(E178,CDIAC!$BD$5:$BE$246,2,FALSE)</f>
        <v>554.17364721719275</v>
      </c>
      <c r="G178" s="28">
        <f>VLOOKUP(E178,WorldBank!$AG$6:$AJ$222,3,FALSE)</f>
        <v>26952590762</v>
      </c>
      <c r="H178" s="23">
        <f>VLOOKUP(E178,WorldBank!$AG$6:$AJ$222,4,FALSE)</f>
        <v>6521314</v>
      </c>
      <c r="J178" s="22">
        <f t="shared" si="24"/>
        <v>0</v>
      </c>
      <c r="K178" s="28">
        <f t="shared" si="25"/>
        <v>0</v>
      </c>
      <c r="L178" s="28" t="str">
        <f t="shared" si="23"/>
        <v>Rest.Of.World</v>
      </c>
      <c r="M178" s="28" t="str">
        <f t="shared" si="29"/>
        <v/>
      </c>
      <c r="N178" s="28">
        <f t="shared" si="26"/>
        <v>195390.57044094038</v>
      </c>
      <c r="O178" s="28">
        <f t="shared" si="27"/>
        <v>3081163459118</v>
      </c>
      <c r="P178" s="23">
        <f t="shared" si="28"/>
        <v>507724119</v>
      </c>
    </row>
    <row r="179" spans="3:16" x14ac:dyDescent="0.25">
      <c r="C179" s="121" t="s">
        <v>236</v>
      </c>
      <c r="D179" s="28" t="str">
        <f>VLOOKUP(Mapping!E179,CDIAC!$Y$5:$Z$246,2,FALSE)</f>
        <v>LEBANON</v>
      </c>
      <c r="E179" s="28" t="s">
        <v>109</v>
      </c>
      <c r="F179" s="28">
        <f>VLOOKUP(E179,CDIAC!$BD$5:$BE$246,2,FALSE)</f>
        <v>5648.6722261389014</v>
      </c>
      <c r="G179" s="28">
        <f>VLOOKUP(E179,WorldBank!$AG$6:$AJ$222,3,FALSE)</f>
        <v>72013622490</v>
      </c>
      <c r="H179" s="23">
        <f>VLOOKUP(E179,WorldBank!$AG$6:$AJ$222,4,FALSE)</f>
        <v>4382790</v>
      </c>
      <c r="J179" s="22">
        <f t="shared" si="24"/>
        <v>0</v>
      </c>
      <c r="K179" s="28">
        <f t="shared" si="25"/>
        <v>0</v>
      </c>
      <c r="L179" s="28" t="str">
        <f t="shared" si="23"/>
        <v>Rest.Of.World</v>
      </c>
      <c r="M179" s="28" t="str">
        <f t="shared" si="29"/>
        <v/>
      </c>
      <c r="N179" s="28">
        <f t="shared" si="26"/>
        <v>201039.24266707929</v>
      </c>
      <c r="O179" s="28">
        <f t="shared" si="27"/>
        <v>3153177081608</v>
      </c>
      <c r="P179" s="23">
        <f t="shared" si="28"/>
        <v>512106909</v>
      </c>
    </row>
    <row r="180" spans="3:16" x14ac:dyDescent="0.25">
      <c r="C180" s="121" t="s">
        <v>236</v>
      </c>
      <c r="D180" s="28" t="str">
        <f>VLOOKUP(Mapping!E180,CDIAC!$Y$5:$Z$246,2,FALSE)</f>
        <v>LITHUANIA</v>
      </c>
      <c r="E180" s="28" t="s">
        <v>113</v>
      </c>
      <c r="F180" s="28">
        <f>VLOOKUP(E180,CDIAC!$BD$5:$BE$246,2,FALSE)</f>
        <v>0</v>
      </c>
      <c r="G180" s="28">
        <f>VLOOKUP(E180,WorldBank!$AG$6:$AJ$222,3,FALSE)</f>
        <v>0</v>
      </c>
      <c r="H180" s="23">
        <f>VLOOKUP(E180,WorldBank!$AG$6:$AJ$222,4,FALSE)</f>
        <v>36388</v>
      </c>
      <c r="J180" s="22">
        <f t="shared" si="24"/>
        <v>0</v>
      </c>
      <c r="K180" s="28">
        <f t="shared" si="25"/>
        <v>0</v>
      </c>
      <c r="L180" s="28" t="str">
        <f t="shared" si="23"/>
        <v>Rest.Of.World</v>
      </c>
      <c r="M180" s="28" t="str">
        <f t="shared" si="29"/>
        <v/>
      </c>
      <c r="N180" s="28">
        <f t="shared" si="26"/>
        <v>201039.24266707929</v>
      </c>
      <c r="O180" s="28">
        <f t="shared" si="27"/>
        <v>3153177081608</v>
      </c>
      <c r="P180" s="23">
        <f t="shared" si="28"/>
        <v>512143297</v>
      </c>
    </row>
    <row r="181" spans="3:16" x14ac:dyDescent="0.25">
      <c r="C181" s="121" t="s">
        <v>236</v>
      </c>
      <c r="D181" s="28" t="str">
        <f>VLOOKUP(Mapping!E181,CDIAC!$Y$5:$Z$246,2,FALSE)</f>
        <v>MACAU SPECIAL ADMINSTRATIVE REGION OF CHINA</v>
      </c>
      <c r="E181" s="28" t="s">
        <v>116</v>
      </c>
      <c r="F181" s="28">
        <f>VLOOKUP(E181,CDIAC!$BD$5:$BE$246,2,FALSE)</f>
        <v>222.88734212368391</v>
      </c>
      <c r="G181" s="28">
        <f>VLOOKUP(E181,WorldBank!$AG$6:$AJ$222,3,FALSE)</f>
        <v>64017226264</v>
      </c>
      <c r="H181" s="23">
        <f>VLOOKUP(E181,WorldBank!$AG$6:$AJ$222,4,FALSE)</f>
        <v>546278</v>
      </c>
      <c r="J181" s="22">
        <f t="shared" si="24"/>
        <v>0</v>
      </c>
      <c r="K181" s="28">
        <f t="shared" si="25"/>
        <v>0</v>
      </c>
      <c r="L181" s="28" t="str">
        <f t="shared" si="23"/>
        <v>Rest.Of.World</v>
      </c>
      <c r="M181" s="28" t="str">
        <f t="shared" si="29"/>
        <v/>
      </c>
      <c r="N181" s="28">
        <f t="shared" si="26"/>
        <v>201262.13000920299</v>
      </c>
      <c r="O181" s="28">
        <f t="shared" si="27"/>
        <v>3217194307872</v>
      </c>
      <c r="P181" s="23">
        <f t="shared" si="28"/>
        <v>512689575</v>
      </c>
    </row>
    <row r="182" spans="3:16" x14ac:dyDescent="0.25">
      <c r="C182" s="121" t="s">
        <v>236</v>
      </c>
      <c r="D182" s="28" t="str">
        <f>VLOOKUP(Mapping!E182,CDIAC!$Y$5:$Z$246,2,FALSE)</f>
        <v>MACEDONIA</v>
      </c>
      <c r="E182" s="28" t="s">
        <v>117</v>
      </c>
      <c r="F182" s="28">
        <f>VLOOKUP(E182,CDIAC!$BD$5:$BE$246,2,FALSE)</f>
        <v>2958.2547246537047</v>
      </c>
      <c r="G182" s="28">
        <f>VLOOKUP(E182,WorldBank!$AG$6:$AJ$222,3,FALSE)</f>
        <v>24617616890</v>
      </c>
      <c r="H182" s="23">
        <f>VLOOKUP(E182,WorldBank!$AG$6:$AJ$222,4,FALSE)</f>
        <v>2103890</v>
      </c>
      <c r="J182" s="22">
        <f t="shared" si="24"/>
        <v>0</v>
      </c>
      <c r="K182" s="28">
        <f t="shared" si="25"/>
        <v>0</v>
      </c>
      <c r="L182" s="28" t="str">
        <f t="shared" si="23"/>
        <v>Rest.Of.World</v>
      </c>
      <c r="M182" s="28" t="str">
        <f t="shared" si="29"/>
        <v/>
      </c>
      <c r="N182" s="28">
        <f t="shared" si="26"/>
        <v>204220.38473385668</v>
      </c>
      <c r="O182" s="28">
        <f t="shared" si="27"/>
        <v>3241811924762</v>
      </c>
      <c r="P182" s="23">
        <f t="shared" si="28"/>
        <v>514793465</v>
      </c>
    </row>
    <row r="183" spans="3:16" x14ac:dyDescent="0.25">
      <c r="C183" s="121" t="s">
        <v>236</v>
      </c>
      <c r="D183" s="28" t="str">
        <f>VLOOKUP(Mapping!E183,CDIAC!$Y$5:$Z$246,2,FALSE)</f>
        <v>MALDIVES</v>
      </c>
      <c r="E183" s="28" t="s">
        <v>121</v>
      </c>
      <c r="F183" s="28">
        <f>VLOOKUP(E183,CDIAC!$BD$5:$BE$246,2,FALSE)</f>
        <v>309.07986713482961</v>
      </c>
      <c r="G183" s="28">
        <f>VLOOKUP(E183,WorldBank!$AG$6:$AJ$222,3,FALSE)</f>
        <v>3704054312</v>
      </c>
      <c r="H183" s="23">
        <f>VLOOKUP(E183,WorldBank!$AG$6:$AJ$222,4,FALSE)</f>
        <v>331964</v>
      </c>
      <c r="J183" s="22">
        <f t="shared" si="24"/>
        <v>0</v>
      </c>
      <c r="K183" s="28">
        <f t="shared" si="25"/>
        <v>0</v>
      </c>
      <c r="L183" s="28" t="str">
        <f t="shared" si="23"/>
        <v>Rest.Of.World</v>
      </c>
      <c r="M183" s="28" t="str">
        <f t="shared" si="29"/>
        <v/>
      </c>
      <c r="N183" s="28">
        <f t="shared" si="26"/>
        <v>204529.46460099152</v>
      </c>
      <c r="O183" s="28">
        <f t="shared" si="27"/>
        <v>3245515979074</v>
      </c>
      <c r="P183" s="23">
        <f t="shared" si="28"/>
        <v>515125429</v>
      </c>
    </row>
    <row r="184" spans="3:16" x14ac:dyDescent="0.25">
      <c r="C184" s="121" t="s">
        <v>236</v>
      </c>
      <c r="D184" s="28" t="str">
        <f>VLOOKUP(Mapping!E184,CDIAC!$Y$5:$Z$246,2,FALSE)</f>
        <v>MARSHALL ISLANDS</v>
      </c>
      <c r="E184" s="28" t="s">
        <v>124</v>
      </c>
      <c r="F184" s="28">
        <f>VLOOKUP(E184,CDIAC!$BD$5:$BE$246,2,FALSE)</f>
        <v>28.149786110979765</v>
      </c>
      <c r="G184" s="28">
        <f>VLOOKUP(E184,WorldBank!$AG$6:$AJ$222,3,FALSE)</f>
        <v>181842680</v>
      </c>
      <c r="H184" s="23">
        <f>VLOOKUP(E184,WorldBank!$AG$6:$AJ$222,4,FALSE)</f>
        <v>52495</v>
      </c>
      <c r="J184" s="22">
        <f t="shared" si="24"/>
        <v>0</v>
      </c>
      <c r="K184" s="28">
        <f t="shared" si="25"/>
        <v>0</v>
      </c>
      <c r="L184" s="28" t="str">
        <f t="shared" si="23"/>
        <v>Rest.Of.World</v>
      </c>
      <c r="M184" s="28" t="str">
        <f t="shared" si="29"/>
        <v/>
      </c>
      <c r="N184" s="28">
        <f t="shared" si="26"/>
        <v>204557.61438710248</v>
      </c>
      <c r="O184" s="28">
        <f t="shared" si="27"/>
        <v>3245697821754</v>
      </c>
      <c r="P184" s="23">
        <f t="shared" si="28"/>
        <v>515177924</v>
      </c>
    </row>
    <row r="185" spans="3:16" x14ac:dyDescent="0.25">
      <c r="C185" s="121" t="s">
        <v>236</v>
      </c>
      <c r="D185" s="28">
        <f>VLOOKUP(Mapping!E185,CDIAC!$Y$5:$Z$246,2,FALSE)</f>
        <v>0</v>
      </c>
      <c r="E185" s="28" t="s">
        <v>128</v>
      </c>
      <c r="F185" s="28">
        <f>VLOOKUP(E185,CDIAC!$BD$5:$BE$246,2,FALSE)</f>
        <v>29.520654779861633</v>
      </c>
      <c r="G185" s="28">
        <f>VLOOKUP(E185,WorldBank!$AG$6:$AJ$222,3,FALSE)</f>
        <v>352882688</v>
      </c>
      <c r="H185" s="23">
        <f>VLOOKUP(E185,WorldBank!$AG$6:$AJ$222,4,FALSE)</f>
        <v>103424</v>
      </c>
      <c r="J185" s="22">
        <f t="shared" si="24"/>
        <v>0</v>
      </c>
      <c r="K185" s="28">
        <f t="shared" si="25"/>
        <v>0</v>
      </c>
      <c r="L185" s="28" t="str">
        <f t="shared" si="23"/>
        <v>Rest.Of.World</v>
      </c>
      <c r="M185" s="28" t="str">
        <f t="shared" si="29"/>
        <v/>
      </c>
      <c r="N185" s="28">
        <f t="shared" si="26"/>
        <v>204587.13504188234</v>
      </c>
      <c r="O185" s="28">
        <f t="shared" si="27"/>
        <v>3246050704442</v>
      </c>
      <c r="P185" s="23">
        <f t="shared" si="28"/>
        <v>515281348</v>
      </c>
    </row>
    <row r="186" spans="3:16" x14ac:dyDescent="0.25">
      <c r="C186" s="121" t="s">
        <v>236</v>
      </c>
      <c r="D186" s="28">
        <f>VLOOKUP(Mapping!E186,CDIAC!$Y$5:$Z$246,2,FALSE)</f>
        <v>0</v>
      </c>
      <c r="E186" s="28" t="s">
        <v>129</v>
      </c>
      <c r="F186" s="28">
        <f>VLOOKUP(E186,CDIAC!$BD$5:$BE$246,2,FALSE)</f>
        <v>1536.4161520118766</v>
      </c>
      <c r="G186" s="28">
        <f>VLOOKUP(E186,WorldBank!$AG$6:$AJ$222,3,FALSE)</f>
        <v>14877181494</v>
      </c>
      <c r="H186" s="23">
        <f>VLOOKUP(E186,WorldBank!$AG$6:$AJ$222,4,FALSE)</f>
        <v>3559986</v>
      </c>
      <c r="J186" s="22">
        <f t="shared" si="24"/>
        <v>0</v>
      </c>
      <c r="K186" s="28">
        <f t="shared" si="25"/>
        <v>0</v>
      </c>
      <c r="L186" s="28" t="str">
        <f t="shared" si="23"/>
        <v>Rest.Of.World</v>
      </c>
      <c r="M186" s="28" t="str">
        <f t="shared" si="29"/>
        <v/>
      </c>
      <c r="N186" s="28">
        <f t="shared" si="26"/>
        <v>206123.55119389421</v>
      </c>
      <c r="O186" s="28">
        <f t="shared" si="27"/>
        <v>3260927885936</v>
      </c>
      <c r="P186" s="23">
        <f t="shared" si="28"/>
        <v>518841334</v>
      </c>
    </row>
    <row r="187" spans="3:16" x14ac:dyDescent="0.25">
      <c r="C187" s="121" t="s">
        <v>236</v>
      </c>
      <c r="D187" s="28">
        <f>VLOOKUP(Mapping!E187,CDIAC!$Y$5:$Z$246,2,FALSE)</f>
        <v>0</v>
      </c>
      <c r="E187" s="28" t="s">
        <v>130</v>
      </c>
      <c r="F187" s="28">
        <f>VLOOKUP(E187,CDIAC!$BD$5:$BE$246,2,FALSE)</f>
        <v>0</v>
      </c>
      <c r="G187" s="28">
        <f>VLOOKUP(E187,WorldBank!$AG$6:$AJ$222,3,FALSE)</f>
        <v>0</v>
      </c>
      <c r="H187" s="23">
        <f>VLOOKUP(E187,WorldBank!$AG$6:$AJ$222,4,FALSE)</f>
        <v>37261</v>
      </c>
      <c r="J187" s="22">
        <f t="shared" si="24"/>
        <v>0</v>
      </c>
      <c r="K187" s="28">
        <f t="shared" si="25"/>
        <v>0</v>
      </c>
      <c r="L187" s="28" t="str">
        <f t="shared" si="23"/>
        <v>Rest.Of.World</v>
      </c>
      <c r="M187" s="28" t="str">
        <f t="shared" si="29"/>
        <v/>
      </c>
      <c r="N187" s="28">
        <f t="shared" si="26"/>
        <v>206123.55119389421</v>
      </c>
      <c r="O187" s="28">
        <f t="shared" si="27"/>
        <v>3260927885936</v>
      </c>
      <c r="P187" s="23">
        <f t="shared" si="28"/>
        <v>518878595</v>
      </c>
    </row>
    <row r="188" spans="3:16" x14ac:dyDescent="0.25">
      <c r="C188" s="121" t="s">
        <v>236</v>
      </c>
      <c r="D188" s="28" t="str">
        <f>VLOOKUP(Mapping!E188,CDIAC!$Y$5:$Z$246,2,FALSE)</f>
        <v>MONGOLIA</v>
      </c>
      <c r="E188" s="28" t="s">
        <v>131</v>
      </c>
      <c r="F188" s="28">
        <f>VLOOKUP(E188,CDIAC!$BD$5:$BE$246,2,FALSE)</f>
        <v>3804.4262508163797</v>
      </c>
      <c r="G188" s="28">
        <f>VLOOKUP(E188,WorldBank!$AG$6:$AJ$222,3,FALSE)</f>
        <v>20642796455</v>
      </c>
      <c r="H188" s="23">
        <f>VLOOKUP(E188,WorldBank!$AG$6:$AJ$222,4,FALSE)</f>
        <v>2754209</v>
      </c>
      <c r="J188" s="22">
        <f t="shared" si="24"/>
        <v>0</v>
      </c>
      <c r="K188" s="28">
        <f t="shared" si="25"/>
        <v>0</v>
      </c>
      <c r="L188" s="28" t="str">
        <f t="shared" si="23"/>
        <v>Rest.Of.World</v>
      </c>
      <c r="M188" s="28" t="str">
        <f t="shared" si="29"/>
        <v/>
      </c>
      <c r="N188" s="28">
        <f t="shared" si="26"/>
        <v>209927.97744471059</v>
      </c>
      <c r="O188" s="28">
        <f t="shared" si="27"/>
        <v>3281570682391</v>
      </c>
      <c r="P188" s="23">
        <f t="shared" si="28"/>
        <v>521632804</v>
      </c>
    </row>
    <row r="189" spans="3:16" x14ac:dyDescent="0.25">
      <c r="C189" s="121" t="s">
        <v>236</v>
      </c>
      <c r="D189" s="28" t="str">
        <f>VLOOKUP(Mapping!E189,CDIAC!$Y$5:$Z$246,2,FALSE)</f>
        <v>MONTENEGRO</v>
      </c>
      <c r="E189" s="28" t="s">
        <v>132</v>
      </c>
      <c r="F189" s="28">
        <f>VLOOKUP(E189,CDIAC!$BD$5:$BE$246,2,FALSE)</f>
        <v>1093.0927225534947</v>
      </c>
      <c r="G189" s="28">
        <f>VLOOKUP(E189,WorldBank!$AG$6:$AJ$222,3,FALSE)</f>
        <v>8769699720</v>
      </c>
      <c r="H189" s="23">
        <f>VLOOKUP(E189,WorldBank!$AG$6:$AJ$222,4,FALSE)</f>
        <v>620644</v>
      </c>
      <c r="J189" s="22">
        <f t="shared" si="24"/>
        <v>0</v>
      </c>
      <c r="K189" s="28">
        <f t="shared" si="25"/>
        <v>0</v>
      </c>
      <c r="L189" s="28" t="str">
        <f t="shared" si="23"/>
        <v>Rest.Of.World</v>
      </c>
      <c r="M189" s="28" t="str">
        <f t="shared" si="29"/>
        <v/>
      </c>
      <c r="N189" s="28">
        <f t="shared" si="26"/>
        <v>211021.07016726409</v>
      </c>
      <c r="O189" s="28">
        <f t="shared" si="27"/>
        <v>3290340382111</v>
      </c>
      <c r="P189" s="23">
        <f t="shared" si="28"/>
        <v>522253448</v>
      </c>
    </row>
    <row r="190" spans="3:16" x14ac:dyDescent="0.25">
      <c r="C190" s="121" t="s">
        <v>236</v>
      </c>
      <c r="D190" s="28" t="str">
        <f>VLOOKUP(Mapping!E190,CDIAC!$Y$5:$Z$246,2,FALSE)</f>
        <v>MYANMAR (FORMERLY BURMA)</v>
      </c>
      <c r="E190" s="28" t="s">
        <v>135</v>
      </c>
      <c r="F190" s="28">
        <f>VLOOKUP(E190,CDIAC!$BD$5:$BE$246,2,FALSE)</f>
        <v>0</v>
      </c>
      <c r="G190" s="28">
        <f>VLOOKUP(E190,WorldBank!$AG$6:$AJ$222,3,FALSE)</f>
        <v>0</v>
      </c>
      <c r="H190" s="23">
        <f>VLOOKUP(E190,WorldBank!$AG$6:$AJ$222,4,FALSE)</f>
        <v>52350763</v>
      </c>
      <c r="J190" s="22">
        <f t="shared" si="24"/>
        <v>0</v>
      </c>
      <c r="K190" s="28">
        <f t="shared" si="25"/>
        <v>0</v>
      </c>
      <c r="L190" s="28" t="str">
        <f t="shared" si="23"/>
        <v>Rest.Of.World</v>
      </c>
      <c r="M190" s="28" t="str">
        <f t="shared" si="29"/>
        <v/>
      </c>
      <c r="N190" s="28">
        <f t="shared" si="26"/>
        <v>211021.07016726409</v>
      </c>
      <c r="O190" s="28">
        <f t="shared" si="27"/>
        <v>3290340382111</v>
      </c>
      <c r="P190" s="23">
        <f t="shared" si="28"/>
        <v>574604211</v>
      </c>
    </row>
    <row r="191" spans="3:16" x14ac:dyDescent="0.25">
      <c r="C191" s="121" t="s">
        <v>236</v>
      </c>
      <c r="D191" s="28" t="str">
        <f>VLOOKUP(Mapping!E191,CDIAC!$Y$5:$Z$246,2,FALSE)</f>
        <v>NEPAL</v>
      </c>
      <c r="E191" s="28" t="s">
        <v>137</v>
      </c>
      <c r="F191" s="28">
        <f>VLOOKUP(E191,CDIAC!$BD$5:$BE$246,2,FALSE)</f>
        <v>1225.3977437497283</v>
      </c>
      <c r="G191" s="28">
        <f>VLOOKUP(E191,WorldBank!$AG$6:$AJ$222,3,FALSE)</f>
        <v>55507614148</v>
      </c>
      <c r="H191" s="23">
        <f>VLOOKUP(E191,WorldBank!$AG$6:$AJ$222,4,FALSE)</f>
        <v>27156367</v>
      </c>
      <c r="J191" s="22">
        <f t="shared" si="24"/>
        <v>0</v>
      </c>
      <c r="K191" s="28">
        <f t="shared" si="25"/>
        <v>0</v>
      </c>
      <c r="L191" s="28" t="str">
        <f t="shared" si="23"/>
        <v>Rest.Of.World</v>
      </c>
      <c r="M191" s="28" t="str">
        <f t="shared" si="29"/>
        <v/>
      </c>
      <c r="N191" s="28">
        <f t="shared" si="26"/>
        <v>212246.46791101381</v>
      </c>
      <c r="O191" s="28">
        <f t="shared" si="27"/>
        <v>3345847996259</v>
      </c>
      <c r="P191" s="23">
        <f t="shared" si="28"/>
        <v>601760578</v>
      </c>
    </row>
    <row r="192" spans="3:16" x14ac:dyDescent="0.25">
      <c r="C192" s="121" t="s">
        <v>236</v>
      </c>
      <c r="D192" s="28" t="str">
        <f>VLOOKUP(Mapping!E192,CDIAC!$Y$5:$Z$246,2,FALSE)</f>
        <v>NEW CALEDONIA</v>
      </c>
      <c r="E192" s="28" t="s">
        <v>139</v>
      </c>
      <c r="F192" s="28">
        <f>VLOOKUP(E192,CDIAC!$BD$5:$BE$246,2,FALSE)</f>
        <v>0</v>
      </c>
      <c r="G192" s="28">
        <f>VLOOKUP(E192,WorldBank!$AG$6:$AJ$222,3,FALSE)</f>
        <v>0</v>
      </c>
      <c r="H192" s="23">
        <f>VLOOKUP(E192,WorldBank!$AG$6:$AJ$222,4,FALSE)</f>
        <v>254000</v>
      </c>
      <c r="J192" s="22">
        <f t="shared" si="24"/>
        <v>0</v>
      </c>
      <c r="K192" s="28">
        <f t="shared" si="25"/>
        <v>0</v>
      </c>
      <c r="L192" s="28" t="str">
        <f t="shared" si="23"/>
        <v>Rest.Of.World</v>
      </c>
      <c r="M192" s="28" t="str">
        <f t="shared" si="29"/>
        <v/>
      </c>
      <c r="N192" s="28">
        <f t="shared" si="26"/>
        <v>212246.46791101381</v>
      </c>
      <c r="O192" s="28">
        <f t="shared" si="27"/>
        <v>3345847996259</v>
      </c>
      <c r="P192" s="23">
        <f t="shared" si="28"/>
        <v>602014578</v>
      </c>
    </row>
    <row r="193" spans="3:16" x14ac:dyDescent="0.25">
      <c r="C193" s="121" t="s">
        <v>236</v>
      </c>
      <c r="D193" s="28">
        <f>VLOOKUP(Mapping!E193,CDIAC!$Y$5:$Z$246,2,FALSE)</f>
        <v>0</v>
      </c>
      <c r="E193" s="28" t="s">
        <v>144</v>
      </c>
      <c r="F193" s="28">
        <f>VLOOKUP(E193,CDIAC!$BD$5:$BE$246,2,FALSE)</f>
        <v>0</v>
      </c>
      <c r="G193" s="28">
        <f>VLOOKUP(E193,WorldBank!$AG$6:$AJ$222,3,FALSE)</f>
        <v>0</v>
      </c>
      <c r="H193" s="23">
        <f>VLOOKUP(E193,WorldBank!$AG$6:$AJ$222,4,FALSE)</f>
        <v>53230</v>
      </c>
      <c r="J193" s="22">
        <f t="shared" si="24"/>
        <v>0</v>
      </c>
      <c r="K193" s="28">
        <f t="shared" si="25"/>
        <v>0</v>
      </c>
      <c r="L193" s="28" t="str">
        <f t="shared" si="23"/>
        <v>Rest.Of.World</v>
      </c>
      <c r="M193" s="28" t="str">
        <f t="shared" si="29"/>
        <v/>
      </c>
      <c r="N193" s="28">
        <f t="shared" si="26"/>
        <v>212246.46791101381</v>
      </c>
      <c r="O193" s="28">
        <f t="shared" si="27"/>
        <v>3345847996259</v>
      </c>
      <c r="P193" s="23">
        <f t="shared" si="28"/>
        <v>602067808</v>
      </c>
    </row>
    <row r="194" spans="3:16" x14ac:dyDescent="0.25">
      <c r="C194" s="121" t="s">
        <v>236</v>
      </c>
      <c r="D194" s="28" t="str">
        <f>VLOOKUP(Mapping!E194,CDIAC!$Y$5:$Z$246,2,FALSE)</f>
        <v>NORWAY</v>
      </c>
      <c r="E194" s="28" t="s">
        <v>145</v>
      </c>
      <c r="F194" s="28">
        <f>VLOOKUP(E194,CDIAC!$BD$5:$BE$246,2,FALSE)</f>
        <v>21014.130945354111</v>
      </c>
      <c r="G194" s="28">
        <f>VLOOKUP(E194,WorldBank!$AG$6:$AJ$222,3,FALSE)</f>
        <v>306576334848</v>
      </c>
      <c r="H194" s="23">
        <f>VLOOKUP(E194,WorldBank!$AG$6:$AJ$222,4,FALSE)</f>
        <v>4953088</v>
      </c>
      <c r="J194" s="22">
        <f t="shared" si="24"/>
        <v>0</v>
      </c>
      <c r="K194" s="28">
        <f t="shared" si="25"/>
        <v>0</v>
      </c>
      <c r="L194" s="28" t="str">
        <f t="shared" si="23"/>
        <v>Rest.Of.World</v>
      </c>
      <c r="M194" s="28" t="str">
        <f t="shared" si="29"/>
        <v/>
      </c>
      <c r="N194" s="28">
        <f t="shared" si="26"/>
        <v>233260.59885636793</v>
      </c>
      <c r="O194" s="28">
        <f t="shared" si="27"/>
        <v>3652424331107</v>
      </c>
      <c r="P194" s="23">
        <f t="shared" si="28"/>
        <v>607020896</v>
      </c>
    </row>
    <row r="195" spans="3:16" x14ac:dyDescent="0.25">
      <c r="C195" s="121" t="s">
        <v>236</v>
      </c>
      <c r="D195" s="28" t="str">
        <f>VLOOKUP(Mapping!E195,CDIAC!$Y$5:$Z$246,2,FALSE)</f>
        <v>OMAN</v>
      </c>
      <c r="E195" s="28" t="s">
        <v>146</v>
      </c>
      <c r="F195" s="28">
        <f>VLOOKUP(E195,CDIAC!$BD$5:$BE$246,2,FALSE)</f>
        <v>23791.344971131457</v>
      </c>
      <c r="G195" s="28">
        <f>VLOOKUP(E195,WorldBank!$AG$6:$AJ$222,3,FALSE)</f>
        <v>140440256820</v>
      </c>
      <c r="H195" s="23">
        <f>VLOOKUP(E195,WorldBank!$AG$6:$AJ$222,4,FALSE)</f>
        <v>3024774</v>
      </c>
      <c r="J195" s="22">
        <f t="shared" si="24"/>
        <v>0</v>
      </c>
      <c r="K195" s="28">
        <f t="shared" si="25"/>
        <v>0</v>
      </c>
      <c r="L195" s="28" t="str">
        <f t="shared" si="23"/>
        <v>Rest.Of.World</v>
      </c>
      <c r="M195" s="28" t="str">
        <f t="shared" si="29"/>
        <v/>
      </c>
      <c r="N195" s="28">
        <f t="shared" si="26"/>
        <v>257051.94382749937</v>
      </c>
      <c r="O195" s="28">
        <f t="shared" si="27"/>
        <v>3792864587927</v>
      </c>
      <c r="P195" s="23">
        <f t="shared" si="28"/>
        <v>610045670</v>
      </c>
    </row>
    <row r="196" spans="3:16" x14ac:dyDescent="0.25">
      <c r="C196" s="121" t="s">
        <v>236</v>
      </c>
      <c r="D196" s="28" t="str">
        <f>VLOOKUP(Mapping!E196,CDIAC!$Y$5:$Z$246,2,FALSE)</f>
        <v>PAKISTAN</v>
      </c>
      <c r="E196" s="28" t="s">
        <v>147</v>
      </c>
      <c r="F196" s="28">
        <f>VLOOKUP(E196,CDIAC!$BD$5:$BE$246,2,FALSE)</f>
        <v>48165.173649867029</v>
      </c>
      <c r="G196" s="28">
        <f>VLOOKUP(E196,WorldBank!$AG$6:$AJ$222,3,FALSE)</f>
        <v>750997162839</v>
      </c>
      <c r="H196" s="23">
        <f>VLOOKUP(E196,WorldBank!$AG$6:$AJ$222,4,FALSE)</f>
        <v>176166353</v>
      </c>
      <c r="J196" s="22">
        <f t="shared" si="24"/>
        <v>0</v>
      </c>
      <c r="K196" s="28">
        <f t="shared" si="25"/>
        <v>0</v>
      </c>
      <c r="L196" s="28" t="str">
        <f t="shared" ref="L196:L224" si="30">C196</f>
        <v>Rest.Of.World</v>
      </c>
      <c r="M196" s="28" t="str">
        <f t="shared" si="29"/>
        <v/>
      </c>
      <c r="N196" s="28">
        <f t="shared" si="26"/>
        <v>305217.11747736641</v>
      </c>
      <c r="O196" s="28">
        <f t="shared" si="27"/>
        <v>4543861750766</v>
      </c>
      <c r="P196" s="23">
        <f t="shared" si="28"/>
        <v>786212023</v>
      </c>
    </row>
    <row r="197" spans="3:16" x14ac:dyDescent="0.25">
      <c r="C197" s="121" t="s">
        <v>236</v>
      </c>
      <c r="D197" s="28" t="str">
        <f>VLOOKUP(Mapping!E197,CDIAC!$Y$5:$Z$246,2,FALSE)</f>
        <v>PALAU</v>
      </c>
      <c r="E197" s="28" t="s">
        <v>148</v>
      </c>
      <c r="F197" s="28">
        <f>VLOOKUP(E197,CDIAC!$BD$5:$BE$246,2,FALSE)</f>
        <v>80.616889792409495</v>
      </c>
      <c r="G197" s="28">
        <f>VLOOKUP(E197,WorldBank!$AG$6:$AJ$222,3,FALSE)</f>
        <v>290132480</v>
      </c>
      <c r="H197" s="23">
        <f>VLOOKUP(E197,WorldBank!$AG$6:$AJ$222,4,FALSE)</f>
        <v>20606</v>
      </c>
      <c r="J197" s="22">
        <f t="shared" ref="J197:J224" si="31">IF(C197=C196,0,1)</f>
        <v>0</v>
      </c>
      <c r="K197" s="28">
        <f t="shared" ref="K197:K224" si="32">IF(C198=C197,0,1)</f>
        <v>0</v>
      </c>
      <c r="L197" s="28" t="str">
        <f t="shared" si="30"/>
        <v>Rest.Of.World</v>
      </c>
      <c r="M197" s="28" t="str">
        <f t="shared" si="29"/>
        <v/>
      </c>
      <c r="N197" s="28">
        <f t="shared" ref="N197:N222" si="33">IF($J197=1,$F197,SUM($N196,$F197))</f>
        <v>305297.73436715885</v>
      </c>
      <c r="O197" s="28">
        <f t="shared" ref="O197:O222" si="34">IF($J197=1,$G197,SUM($O196,$G197))</f>
        <v>4544151883246</v>
      </c>
      <c r="P197" s="23">
        <f t="shared" ref="P197:P222" si="35">IF($J197=1,$H197,SUM($P196,$H197))</f>
        <v>786232629</v>
      </c>
    </row>
    <row r="198" spans="3:16" x14ac:dyDescent="0.25">
      <c r="C198" s="121" t="s">
        <v>236</v>
      </c>
      <c r="D198" s="28" t="str">
        <f>VLOOKUP(Mapping!E198,CDIAC!$Y$5:$Z$246,2,FALSE)</f>
        <v>PAPUA NEW GUINEA</v>
      </c>
      <c r="E198" s="28" t="s">
        <v>150</v>
      </c>
      <c r="F198" s="28">
        <f>VLOOKUP(E198,CDIAC!$BD$5:$BE$246,2,FALSE)</f>
        <v>924.4924919016828</v>
      </c>
      <c r="G198" s="28">
        <f>VLOOKUP(E198,WorldBank!$AG$6:$AJ$222,3,FALSE)</f>
        <v>15807250158</v>
      </c>
      <c r="H198" s="23">
        <f>VLOOKUP(E198,WorldBank!$AG$6:$AJ$222,4,FALSE)</f>
        <v>7012977</v>
      </c>
      <c r="J198" s="22">
        <f t="shared" si="31"/>
        <v>0</v>
      </c>
      <c r="K198" s="28">
        <f t="shared" si="32"/>
        <v>0</v>
      </c>
      <c r="L198" s="28" t="str">
        <f t="shared" si="30"/>
        <v>Rest.Of.World</v>
      </c>
      <c r="M198" s="28" t="str">
        <f t="shared" ref="M198:M223" si="36">IF(K198=1,L198,"")</f>
        <v/>
      </c>
      <c r="N198" s="28">
        <f t="shared" si="33"/>
        <v>306222.22685906052</v>
      </c>
      <c r="O198" s="28">
        <f t="shared" si="34"/>
        <v>4559959133404</v>
      </c>
      <c r="P198" s="23">
        <f t="shared" si="35"/>
        <v>793245606</v>
      </c>
    </row>
    <row r="199" spans="3:16" x14ac:dyDescent="0.25">
      <c r="C199" s="121" t="s">
        <v>236</v>
      </c>
      <c r="D199" s="28">
        <f>VLOOKUP(Mapping!E199,CDIAC!$Y$5:$Z$246,2,FALSE)</f>
        <v>0</v>
      </c>
      <c r="E199" s="28" t="s">
        <v>156</v>
      </c>
      <c r="F199" s="28">
        <f>VLOOKUP(E199,CDIAC!$BD$5:$BE$246,2,FALSE)</f>
        <v>0</v>
      </c>
      <c r="G199" s="28">
        <f>VLOOKUP(E199,WorldBank!$AG$6:$AJ$222,3,FALSE)</f>
        <v>123799042980</v>
      </c>
      <c r="H199" s="23">
        <f>VLOOKUP(E199,WorldBank!$AG$6:$AJ$222,4,FALSE)</f>
        <v>3686580</v>
      </c>
      <c r="J199" s="22">
        <f t="shared" si="31"/>
        <v>0</v>
      </c>
      <c r="K199" s="28">
        <f t="shared" si="32"/>
        <v>0</v>
      </c>
      <c r="L199" s="28" t="str">
        <f t="shared" si="30"/>
        <v>Rest.Of.World</v>
      </c>
      <c r="M199" s="28" t="str">
        <f t="shared" si="36"/>
        <v/>
      </c>
      <c r="N199" s="28">
        <f t="shared" si="33"/>
        <v>306222.22685906052</v>
      </c>
      <c r="O199" s="28">
        <f t="shared" si="34"/>
        <v>4683758176384</v>
      </c>
      <c r="P199" s="23">
        <f t="shared" si="35"/>
        <v>796932186</v>
      </c>
    </row>
    <row r="200" spans="3:16" x14ac:dyDescent="0.25">
      <c r="C200" s="121" t="s">
        <v>236</v>
      </c>
      <c r="D200" s="28" t="str">
        <f>VLOOKUP(Mapping!E200,CDIAC!$Y$5:$Z$246,2,FALSE)</f>
        <v>SAMOA</v>
      </c>
      <c r="E200" s="28" t="s">
        <v>161</v>
      </c>
      <c r="F200" s="28">
        <f>VLOOKUP(E200,CDIAC!$BD$5:$BE$246,2,FALSE)</f>
        <v>46.759496377149539</v>
      </c>
      <c r="G200" s="28">
        <f>VLOOKUP(E200,WorldBank!$AG$6:$AJ$222,3,FALSE)</f>
        <v>908280934</v>
      </c>
      <c r="H200" s="23">
        <f>VLOOKUP(E200,WorldBank!$AG$6:$AJ$222,4,FALSE)</f>
        <v>187429</v>
      </c>
      <c r="J200" s="22">
        <f t="shared" si="31"/>
        <v>0</v>
      </c>
      <c r="K200" s="28">
        <f t="shared" si="32"/>
        <v>0</v>
      </c>
      <c r="L200" s="28" t="str">
        <f t="shared" si="30"/>
        <v>Rest.Of.World</v>
      </c>
      <c r="M200" s="28" t="str">
        <f t="shared" si="36"/>
        <v/>
      </c>
      <c r="N200" s="28">
        <f t="shared" si="33"/>
        <v>306268.98635543766</v>
      </c>
      <c r="O200" s="28">
        <f t="shared" si="34"/>
        <v>4684666457318</v>
      </c>
      <c r="P200" s="23">
        <f t="shared" si="35"/>
        <v>797119615</v>
      </c>
    </row>
    <row r="201" spans="3:16" x14ac:dyDescent="0.25">
      <c r="C201" s="121" t="s">
        <v>236</v>
      </c>
      <c r="D201" s="28">
        <f>VLOOKUP(Mapping!E201,CDIAC!$Y$5:$Z$246,2,FALSE)</f>
        <v>0</v>
      </c>
      <c r="E201" s="28" t="s">
        <v>162</v>
      </c>
      <c r="F201" s="28">
        <f>VLOOKUP(E201,CDIAC!$BD$5:$BE$246,2,FALSE)</f>
        <v>0</v>
      </c>
      <c r="G201" s="28">
        <f>VLOOKUP(E201,WorldBank!$AG$6:$AJ$222,3,FALSE)</f>
        <v>0</v>
      </c>
      <c r="H201" s="23">
        <f>VLOOKUP(E201,WorldBank!$AG$6:$AJ$222,4,FALSE)</f>
        <v>31048</v>
      </c>
      <c r="J201" s="22">
        <f t="shared" si="31"/>
        <v>0</v>
      </c>
      <c r="K201" s="28">
        <f t="shared" si="32"/>
        <v>0</v>
      </c>
      <c r="L201" s="28" t="str">
        <f t="shared" si="30"/>
        <v>Rest.Of.World</v>
      </c>
      <c r="M201" s="28" t="str">
        <f t="shared" si="36"/>
        <v/>
      </c>
      <c r="N201" s="28">
        <f t="shared" si="33"/>
        <v>306268.98635543766</v>
      </c>
      <c r="O201" s="28">
        <f t="shared" si="34"/>
        <v>4684666457318</v>
      </c>
      <c r="P201" s="23">
        <f t="shared" si="35"/>
        <v>797150663</v>
      </c>
    </row>
    <row r="202" spans="3:16" x14ac:dyDescent="0.25">
      <c r="C202" s="121" t="s">
        <v>236</v>
      </c>
      <c r="D202" s="28" t="str">
        <f>VLOOKUP(Mapping!E202,CDIAC!$Y$5:$Z$246,2,FALSE)</f>
        <v>SERBIA</v>
      </c>
      <c r="E202" s="28" t="s">
        <v>166</v>
      </c>
      <c r="F202" s="28">
        <f>VLOOKUP(E202,CDIAC!$BD$5:$BE$246,2,FALSE)</f>
        <v>14119.233986955049</v>
      </c>
      <c r="G202" s="28">
        <f>VLOOKUP(E202,WorldBank!$AG$6:$AJ$222,3,FALSE)</f>
        <v>86085778100</v>
      </c>
      <c r="H202" s="23">
        <f>VLOOKUP(E202,WorldBank!$AG$6:$AJ$222,4,FALSE)</f>
        <v>7234099</v>
      </c>
      <c r="J202" s="22">
        <f t="shared" si="31"/>
        <v>0</v>
      </c>
      <c r="K202" s="28">
        <f t="shared" si="32"/>
        <v>0</v>
      </c>
      <c r="L202" s="28" t="str">
        <f t="shared" si="30"/>
        <v>Rest.Of.World</v>
      </c>
      <c r="M202" s="28" t="str">
        <f t="shared" si="36"/>
        <v/>
      </c>
      <c r="N202" s="28">
        <f t="shared" si="33"/>
        <v>320388.22034239268</v>
      </c>
      <c r="O202" s="28">
        <f t="shared" si="34"/>
        <v>4770752235418</v>
      </c>
      <c r="P202" s="23">
        <f t="shared" si="35"/>
        <v>804384762</v>
      </c>
    </row>
    <row r="203" spans="3:16" x14ac:dyDescent="0.25">
      <c r="C203" s="121" t="s">
        <v>236</v>
      </c>
      <c r="D203" s="28">
        <f>VLOOKUP(Mapping!E203,CDIAC!$Y$5:$Z$246,2,FALSE)</f>
        <v>0</v>
      </c>
      <c r="E203" s="28" t="s">
        <v>170</v>
      </c>
      <c r="F203" s="28">
        <f>VLOOKUP(E203,CDIAC!$BD$5:$BE$246,2,FALSE)</f>
        <v>0</v>
      </c>
      <c r="G203" s="28">
        <f>VLOOKUP(E203,WorldBank!$AG$6:$AJ$222,3,FALSE)</f>
        <v>0</v>
      </c>
      <c r="H203" s="23">
        <f>VLOOKUP(E203,WorldBank!$AG$6:$AJ$222,4,FALSE)</f>
        <v>38486</v>
      </c>
      <c r="J203" s="22">
        <f t="shared" si="31"/>
        <v>0</v>
      </c>
      <c r="K203" s="28">
        <f t="shared" si="32"/>
        <v>0</v>
      </c>
      <c r="L203" s="28" t="str">
        <f t="shared" si="30"/>
        <v>Rest.Of.World</v>
      </c>
      <c r="M203" s="28" t="str">
        <f t="shared" si="36"/>
        <v/>
      </c>
      <c r="N203" s="28">
        <f t="shared" si="33"/>
        <v>320388.22034239268</v>
      </c>
      <c r="O203" s="28">
        <f t="shared" si="34"/>
        <v>4770752235418</v>
      </c>
      <c r="P203" s="23">
        <f t="shared" si="35"/>
        <v>804423248</v>
      </c>
    </row>
    <row r="204" spans="3:16" x14ac:dyDescent="0.25">
      <c r="C204" s="121" t="s">
        <v>236</v>
      </c>
      <c r="D204" s="28" t="str">
        <f>VLOOKUP(Mapping!E204,CDIAC!$Y$5:$Z$246,2,FALSE)</f>
        <v>SOLOMON ISLANDS</v>
      </c>
      <c r="E204" s="28" t="s">
        <v>173</v>
      </c>
      <c r="F204" s="28">
        <f>VLOOKUP(E204,CDIAC!$BD$5:$BE$246,2,FALSE)</f>
        <v>64.893165901964295</v>
      </c>
      <c r="G204" s="28">
        <f>VLOOKUP(E204,WorldBank!$AG$6:$AJ$222,3,FALSE)</f>
        <v>1041024195</v>
      </c>
      <c r="H204" s="23">
        <f>VLOOKUP(E204,WorldBank!$AG$6:$AJ$222,4,FALSE)</f>
        <v>537997</v>
      </c>
      <c r="J204" s="22">
        <f t="shared" si="31"/>
        <v>0</v>
      </c>
      <c r="K204" s="28">
        <f t="shared" si="32"/>
        <v>0</v>
      </c>
      <c r="L204" s="28" t="str">
        <f t="shared" si="30"/>
        <v>Rest.Of.World</v>
      </c>
      <c r="M204" s="28" t="str">
        <f t="shared" si="36"/>
        <v/>
      </c>
      <c r="N204" s="28">
        <f t="shared" si="33"/>
        <v>320453.11350829463</v>
      </c>
      <c r="O204" s="28">
        <f t="shared" si="34"/>
        <v>4771793259613</v>
      </c>
      <c r="P204" s="23">
        <f t="shared" si="35"/>
        <v>804961245</v>
      </c>
    </row>
    <row r="205" spans="3:16" x14ac:dyDescent="0.25">
      <c r="C205" s="121" t="s">
        <v>236</v>
      </c>
      <c r="D205" s="28">
        <f>VLOOKUP(Mapping!E205,CDIAC!$Y$5:$Z$246,2,FALSE)</f>
        <v>0</v>
      </c>
      <c r="E205" s="28" t="s">
        <v>176</v>
      </c>
      <c r="F205" s="28">
        <f>VLOOKUP(E205,CDIAC!$BD$5:$BE$246,2,FALSE)</f>
        <v>0</v>
      </c>
      <c r="G205" s="28">
        <f>VLOOKUP(E205,WorldBank!$AG$6:$AJ$222,3,FALSE)</f>
        <v>40154133480</v>
      </c>
      <c r="H205" s="23">
        <f>VLOOKUP(E205,WorldBank!$AG$6:$AJ$222,4,FALSE)</f>
        <v>10381110</v>
      </c>
      <c r="J205" s="22">
        <f t="shared" si="31"/>
        <v>0</v>
      </c>
      <c r="K205" s="28">
        <f t="shared" si="32"/>
        <v>0</v>
      </c>
      <c r="L205" s="28" t="str">
        <f t="shared" si="30"/>
        <v>Rest.Of.World</v>
      </c>
      <c r="M205" s="28" t="str">
        <f t="shared" si="36"/>
        <v/>
      </c>
      <c r="N205" s="28">
        <f t="shared" si="33"/>
        <v>320453.11350829463</v>
      </c>
      <c r="O205" s="28">
        <f t="shared" si="34"/>
        <v>4811947393093</v>
      </c>
      <c r="P205" s="23">
        <f t="shared" si="35"/>
        <v>815342355</v>
      </c>
    </row>
    <row r="206" spans="3:16" x14ac:dyDescent="0.25">
      <c r="C206" s="121" t="s">
        <v>236</v>
      </c>
      <c r="D206" s="28" t="str">
        <f>VLOOKUP(Mapping!E206,CDIAC!$Y$5:$Z$246,2,FALSE)</f>
        <v>SRI LANKA</v>
      </c>
      <c r="E206" s="28" t="s">
        <v>178</v>
      </c>
      <c r="F206" s="28">
        <f>VLOOKUP(E206,CDIAC!$BD$5:$BE$246,2,FALSE)</f>
        <v>3726.6721294646964</v>
      </c>
      <c r="G206" s="28">
        <f>VLOOKUP(E206,WorldBank!$AG$6:$AJ$222,3,FALSE)</f>
        <v>169289328000</v>
      </c>
      <c r="H206" s="23">
        <f>VLOOKUP(E206,WorldBank!$AG$6:$AJ$222,4,FALSE)</f>
        <v>20869000</v>
      </c>
      <c r="J206" s="22">
        <f t="shared" si="31"/>
        <v>0</v>
      </c>
      <c r="K206" s="28">
        <f t="shared" si="32"/>
        <v>0</v>
      </c>
      <c r="L206" s="28" t="str">
        <f t="shared" si="30"/>
        <v>Rest.Of.World</v>
      </c>
      <c r="M206" s="28" t="str">
        <f t="shared" si="36"/>
        <v/>
      </c>
      <c r="N206" s="28">
        <f t="shared" si="33"/>
        <v>324179.78563775931</v>
      </c>
      <c r="O206" s="28">
        <f t="shared" si="34"/>
        <v>4981236721093</v>
      </c>
      <c r="P206" s="23">
        <f t="shared" si="35"/>
        <v>836211355</v>
      </c>
    </row>
    <row r="207" spans="3:16" x14ac:dyDescent="0.25">
      <c r="C207" s="121" t="s">
        <v>236</v>
      </c>
      <c r="D207" s="28" t="str">
        <f>VLOOKUP(Mapping!E207,CDIAC!$Y$5:$Z$246,2,FALSE)</f>
        <v>ST. KITTS-NEVIS</v>
      </c>
      <c r="E207" s="28" t="s">
        <v>179</v>
      </c>
      <c r="F207" s="28">
        <f>VLOOKUP(E207,CDIAC!$BD$5:$BE$246,2,FALSE)</f>
        <v>72.195775254622077</v>
      </c>
      <c r="G207" s="28">
        <f>VLOOKUP(E207,WorldBank!$AG$6:$AJ$222,3,FALSE)</f>
        <v>1090408035</v>
      </c>
      <c r="H207" s="23">
        <f>VLOOKUP(E207,WorldBank!$AG$6:$AJ$222,4,FALSE)</f>
        <v>52971</v>
      </c>
      <c r="J207" s="22">
        <f t="shared" si="31"/>
        <v>0</v>
      </c>
      <c r="K207" s="28">
        <f t="shared" si="32"/>
        <v>0</v>
      </c>
      <c r="L207" s="28" t="str">
        <f t="shared" si="30"/>
        <v>Rest.Of.World</v>
      </c>
      <c r="M207" s="28" t="str">
        <f t="shared" si="36"/>
        <v/>
      </c>
      <c r="N207" s="28">
        <f t="shared" si="33"/>
        <v>324251.98141301394</v>
      </c>
      <c r="O207" s="28">
        <f t="shared" si="34"/>
        <v>4982327129128</v>
      </c>
      <c r="P207" s="23">
        <f t="shared" si="35"/>
        <v>836264326</v>
      </c>
    </row>
    <row r="208" spans="3:16" x14ac:dyDescent="0.25">
      <c r="C208" s="121" t="s">
        <v>236</v>
      </c>
      <c r="D208" s="28">
        <f>VLOOKUP(Mapping!E208,CDIAC!$Y$5:$Z$246,2,FALSE)</f>
        <v>0</v>
      </c>
      <c r="E208" s="28" t="s">
        <v>180</v>
      </c>
      <c r="F208" s="28">
        <f>VLOOKUP(E208,CDIAC!$BD$5:$BE$246,2,FALSE)</f>
        <v>126.7206495892507</v>
      </c>
      <c r="G208" s="28">
        <f>VLOOKUP(E208,WorldBank!$AG$6:$AJ$222,3,FALSE)</f>
        <v>1897942077</v>
      </c>
      <c r="H208" s="23">
        <f>VLOOKUP(E208,WorldBank!$AG$6:$AJ$222,4,FALSE)</f>
        <v>179271</v>
      </c>
      <c r="J208" s="22">
        <f t="shared" si="31"/>
        <v>0</v>
      </c>
      <c r="K208" s="28">
        <f t="shared" si="32"/>
        <v>0</v>
      </c>
      <c r="L208" s="28" t="str">
        <f t="shared" si="30"/>
        <v>Rest.Of.World</v>
      </c>
      <c r="M208" s="28" t="str">
        <f t="shared" si="36"/>
        <v/>
      </c>
      <c r="N208" s="28">
        <f t="shared" si="33"/>
        <v>324378.7020626032</v>
      </c>
      <c r="O208" s="28">
        <f t="shared" si="34"/>
        <v>4984225071205</v>
      </c>
      <c r="P208" s="23">
        <f t="shared" si="35"/>
        <v>836443597</v>
      </c>
    </row>
    <row r="209" spans="3:16" x14ac:dyDescent="0.25">
      <c r="C209" s="121" t="s">
        <v>236</v>
      </c>
      <c r="D209" s="28">
        <f>VLOOKUP(Mapping!E209,CDIAC!$Y$5:$Z$246,2,FALSE)</f>
        <v>0</v>
      </c>
      <c r="E209" s="28" t="s">
        <v>181</v>
      </c>
      <c r="F209" s="28">
        <f>VLOOKUP(E209,CDIAC!$BD$5:$BE$246,2,FALSE)</f>
        <v>0</v>
      </c>
      <c r="G209" s="28">
        <f>VLOOKUP(E209,WorldBank!$AG$6:$AJ$222,3,FALSE)</f>
        <v>0</v>
      </c>
      <c r="H209" s="23">
        <f>VLOOKUP(E209,WorldBank!$AG$6:$AJ$222,4,FALSE)</f>
        <v>30615</v>
      </c>
      <c r="J209" s="22">
        <f t="shared" si="31"/>
        <v>0</v>
      </c>
      <c r="K209" s="28">
        <f t="shared" si="32"/>
        <v>0</v>
      </c>
      <c r="L209" s="28" t="str">
        <f t="shared" si="30"/>
        <v>Rest.Of.World</v>
      </c>
      <c r="M209" s="28" t="str">
        <f t="shared" si="36"/>
        <v/>
      </c>
      <c r="N209" s="28">
        <f t="shared" si="33"/>
        <v>324378.7020626032</v>
      </c>
      <c r="O209" s="28">
        <f t="shared" si="34"/>
        <v>4984225071205</v>
      </c>
      <c r="P209" s="23">
        <f t="shared" si="35"/>
        <v>836474212</v>
      </c>
    </row>
    <row r="210" spans="3:16" x14ac:dyDescent="0.25">
      <c r="C210" s="121" t="s">
        <v>236</v>
      </c>
      <c r="D210" s="28" t="str">
        <f>VLOOKUP(Mapping!E210,CDIAC!$Y$5:$Z$246,2,FALSE)</f>
        <v>ST. VINCENT &amp; THE GRENADINES</v>
      </c>
      <c r="E210" s="28" t="s">
        <v>182</v>
      </c>
      <c r="F210" s="28">
        <f>VLOOKUP(E210,CDIAC!$BD$5:$BE$246,2,FALSE)</f>
        <v>64.119349805739532</v>
      </c>
      <c r="G210" s="28">
        <f>VLOOKUP(E210,WorldBank!$AG$6:$AJ$222,3,FALSE)</f>
        <v>1080775231</v>
      </c>
      <c r="H210" s="23">
        <f>VLOOKUP(E210,WorldBank!$AG$6:$AJ$222,4,FALSE)</f>
        <v>109357</v>
      </c>
      <c r="J210" s="22">
        <f t="shared" si="31"/>
        <v>0</v>
      </c>
      <c r="K210" s="28">
        <f t="shared" si="32"/>
        <v>0</v>
      </c>
      <c r="L210" s="28" t="str">
        <f t="shared" si="30"/>
        <v>Rest.Of.World</v>
      </c>
      <c r="M210" s="28" t="str">
        <f t="shared" si="36"/>
        <v/>
      </c>
      <c r="N210" s="28">
        <f t="shared" si="33"/>
        <v>324442.82141240896</v>
      </c>
      <c r="O210" s="28">
        <f t="shared" si="34"/>
        <v>4985305846436</v>
      </c>
      <c r="P210" s="23">
        <f t="shared" si="35"/>
        <v>836583569</v>
      </c>
    </row>
    <row r="211" spans="3:16" x14ac:dyDescent="0.25">
      <c r="C211" s="121" t="s">
        <v>236</v>
      </c>
      <c r="D211" s="28" t="str">
        <f>VLOOKUP(Mapping!E211,CDIAC!$Y$5:$Z$246,2,FALSE)</f>
        <v>SURINAME</v>
      </c>
      <c r="E211" s="28" t="s">
        <v>184</v>
      </c>
      <c r="F211" s="28">
        <f>VLOOKUP(E211,CDIAC!$BD$5:$BE$246,2,FALSE)</f>
        <v>668.09481865784403</v>
      </c>
      <c r="G211" s="28">
        <f>VLOOKUP(E211,WorldBank!$AG$6:$AJ$222,3,FALSE)</f>
        <v>7808677140</v>
      </c>
      <c r="H211" s="23">
        <f>VLOOKUP(E211,WorldBank!$AG$6:$AJ$222,4,FALSE)</f>
        <v>529761</v>
      </c>
      <c r="J211" s="22">
        <f t="shared" si="31"/>
        <v>0</v>
      </c>
      <c r="K211" s="28">
        <f t="shared" si="32"/>
        <v>0</v>
      </c>
      <c r="L211" s="28" t="str">
        <f t="shared" si="30"/>
        <v>Rest.Of.World</v>
      </c>
      <c r="M211" s="28" t="str">
        <f t="shared" si="36"/>
        <v/>
      </c>
      <c r="N211" s="28">
        <f t="shared" si="33"/>
        <v>325110.9162310668</v>
      </c>
      <c r="O211" s="28">
        <f t="shared" si="34"/>
        <v>4993114523576</v>
      </c>
      <c r="P211" s="23">
        <f t="shared" si="35"/>
        <v>837113330</v>
      </c>
    </row>
    <row r="212" spans="3:16" x14ac:dyDescent="0.25">
      <c r="C212" s="121" t="s">
        <v>236</v>
      </c>
      <c r="D212" s="28" t="str">
        <f>VLOOKUP(Mapping!E212,CDIAC!$Y$5:$Z$246,2,FALSE)</f>
        <v>SWITZERLAND</v>
      </c>
      <c r="E212" s="28" t="s">
        <v>187</v>
      </c>
      <c r="F212" s="28">
        <f>VLOOKUP(E212,CDIAC!$BD$5:$BE$246,2,FALSE)</f>
        <v>11951.412755395731</v>
      </c>
      <c r="G212" s="28">
        <f>VLOOKUP(E212,WorldBank!$AG$6:$AJ$222,3,FALSE)</f>
        <v>405921842196</v>
      </c>
      <c r="H212" s="23">
        <f>VLOOKUP(E212,WorldBank!$AG$6:$AJ$222,4,FALSE)</f>
        <v>7912398</v>
      </c>
      <c r="J212" s="22">
        <f t="shared" si="31"/>
        <v>0</v>
      </c>
      <c r="K212" s="28">
        <f t="shared" si="32"/>
        <v>0</v>
      </c>
      <c r="L212" s="28" t="str">
        <f t="shared" si="30"/>
        <v>Rest.Of.World</v>
      </c>
      <c r="M212" s="28" t="str">
        <f t="shared" si="36"/>
        <v/>
      </c>
      <c r="N212" s="28">
        <f t="shared" si="33"/>
        <v>337062.32898646255</v>
      </c>
      <c r="O212" s="28">
        <f t="shared" si="34"/>
        <v>5399036365772</v>
      </c>
      <c r="P212" s="23">
        <f t="shared" si="35"/>
        <v>845025728</v>
      </c>
    </row>
    <row r="213" spans="3:16" x14ac:dyDescent="0.25">
      <c r="C213" s="121" t="s">
        <v>236</v>
      </c>
      <c r="D213" s="28">
        <f>VLOOKUP(Mapping!E213,CDIAC!$Y$5:$Z$246,2,FALSE)</f>
        <v>0</v>
      </c>
      <c r="E213" s="28" t="s">
        <v>190</v>
      </c>
      <c r="F213" s="28">
        <f>VLOOKUP(E213,CDIAC!$BD$5:$BE$246,2,FALSE)</f>
        <v>5297.4608970273066</v>
      </c>
      <c r="G213" s="28">
        <f>VLOOKUP(E213,WorldBank!$AG$6:$AJ$222,3,FALSE)</f>
        <v>73981952772</v>
      </c>
      <c r="H213" s="23">
        <f>VLOOKUP(E213,WorldBank!$AG$6:$AJ$222,4,FALSE)</f>
        <v>46354607</v>
      </c>
      <c r="J213" s="22">
        <f t="shared" si="31"/>
        <v>0</v>
      </c>
      <c r="K213" s="28">
        <f t="shared" si="32"/>
        <v>0</v>
      </c>
      <c r="L213" s="28" t="str">
        <f t="shared" si="30"/>
        <v>Rest.Of.World</v>
      </c>
      <c r="M213" s="28" t="str">
        <f t="shared" si="36"/>
        <v/>
      </c>
      <c r="N213" s="28">
        <f t="shared" si="33"/>
        <v>342359.78988348984</v>
      </c>
      <c r="O213" s="28">
        <f t="shared" si="34"/>
        <v>5473018318544</v>
      </c>
      <c r="P213" s="23">
        <f t="shared" si="35"/>
        <v>891380335</v>
      </c>
    </row>
    <row r="214" spans="3:16" x14ac:dyDescent="0.25">
      <c r="C214" s="121" t="s">
        <v>236</v>
      </c>
      <c r="D214" s="28" t="str">
        <f>VLOOKUP(Mapping!E214,CDIAC!$Y$5:$Z$246,2,FALSE)</f>
        <v>TIMOR-LESTE (FORMERLY EAST TIMOR)</v>
      </c>
      <c r="E214" s="28" t="s">
        <v>192</v>
      </c>
      <c r="F214" s="28">
        <f>VLOOKUP(E214,CDIAC!$BD$5:$BE$246,2,FALSE)</f>
        <v>53.916821674310235</v>
      </c>
      <c r="G214" s="28">
        <f>VLOOKUP(E214,WorldBank!$AG$6:$AJ$222,3,FALSE)</f>
        <v>2183644008</v>
      </c>
      <c r="H214" s="23">
        <f>VLOOKUP(E214,WorldBank!$AG$6:$AJ$222,4,FALSE)</f>
        <v>1120392</v>
      </c>
      <c r="J214" s="22">
        <f t="shared" si="31"/>
        <v>0</v>
      </c>
      <c r="K214" s="28">
        <f t="shared" si="32"/>
        <v>0</v>
      </c>
      <c r="L214" s="28" t="str">
        <f t="shared" si="30"/>
        <v>Rest.Of.World</v>
      </c>
      <c r="M214" s="28" t="str">
        <f t="shared" si="36"/>
        <v/>
      </c>
      <c r="N214" s="28">
        <f t="shared" si="33"/>
        <v>342413.70670516416</v>
      </c>
      <c r="O214" s="28">
        <f t="shared" si="34"/>
        <v>5475201962552</v>
      </c>
      <c r="P214" s="23">
        <f t="shared" si="35"/>
        <v>892500727</v>
      </c>
    </row>
    <row r="215" spans="3:16" x14ac:dyDescent="0.25">
      <c r="C215" s="121" t="s">
        <v>236</v>
      </c>
      <c r="D215" s="28" t="str">
        <f>VLOOKUP(Mapping!E215,CDIAC!$Y$5:$Z$246,2,FALSE)</f>
        <v>TONGA</v>
      </c>
      <c r="E215" s="28" t="s">
        <v>194</v>
      </c>
      <c r="F215" s="28">
        <f>VLOOKUP(E215,CDIAC!$BD$5:$BE$246,2,FALSE)</f>
        <v>46.228592614918007</v>
      </c>
      <c r="G215" s="28">
        <f>VLOOKUP(E215,WorldBank!$AG$6:$AJ$222,3,FALSE)</f>
        <v>533539062</v>
      </c>
      <c r="H215" s="23">
        <f>VLOOKUP(E215,WorldBank!$AG$6:$AJ$222,4,FALSE)</f>
        <v>104554</v>
      </c>
      <c r="J215" s="22">
        <f t="shared" si="31"/>
        <v>0</v>
      </c>
      <c r="K215" s="28">
        <f t="shared" si="32"/>
        <v>0</v>
      </c>
      <c r="L215" s="28" t="str">
        <f t="shared" si="30"/>
        <v>Rest.Of.World</v>
      </c>
      <c r="M215" s="28" t="str">
        <f t="shared" si="36"/>
        <v/>
      </c>
      <c r="N215" s="28">
        <f t="shared" si="33"/>
        <v>342459.9352977791</v>
      </c>
      <c r="O215" s="28">
        <f t="shared" si="34"/>
        <v>5475735501614</v>
      </c>
      <c r="P215" s="23">
        <f t="shared" si="35"/>
        <v>892605281</v>
      </c>
    </row>
    <row r="216" spans="3:16" x14ac:dyDescent="0.25">
      <c r="C216" s="121" t="s">
        <v>236</v>
      </c>
      <c r="D216" s="28">
        <f>VLOOKUP(Mapping!E216,CDIAC!$Y$5:$Z$246,2,FALSE)</f>
        <v>0</v>
      </c>
      <c r="E216" s="28" t="s">
        <v>190</v>
      </c>
      <c r="F216" s="28">
        <f>VLOOKUP(E216,CDIAC!$BD$5:$BE$246,2,FALSE)</f>
        <v>5297.4608970273066</v>
      </c>
      <c r="G216" s="28">
        <f>VLOOKUP(E216,WorldBank!$AG$6:$AJ$222,3,FALSE)</f>
        <v>73981952772</v>
      </c>
      <c r="H216" s="23">
        <f>VLOOKUP(E216,WorldBank!$AG$6:$AJ$222,4,FALSE)</f>
        <v>46354607</v>
      </c>
      <c r="J216" s="22">
        <f t="shared" si="31"/>
        <v>0</v>
      </c>
      <c r="K216" s="28">
        <f t="shared" si="32"/>
        <v>0</v>
      </c>
      <c r="L216" s="28" t="str">
        <f t="shared" si="30"/>
        <v>Rest.Of.World</v>
      </c>
      <c r="M216" s="28" t="str">
        <f t="shared" si="36"/>
        <v/>
      </c>
      <c r="N216" s="28">
        <f t="shared" si="33"/>
        <v>347757.39619480638</v>
      </c>
      <c r="O216" s="28">
        <f t="shared" si="34"/>
        <v>5549717454386</v>
      </c>
      <c r="P216" s="23">
        <f t="shared" si="35"/>
        <v>938959888</v>
      </c>
    </row>
    <row r="217" spans="3:16" x14ac:dyDescent="0.25">
      <c r="C217" s="121" t="s">
        <v>236</v>
      </c>
      <c r="D217" s="28" t="str">
        <f>VLOOKUP(Mapping!E217,CDIAC!$Y$5:$Z$246,2,FALSE)</f>
        <v>TIMOR-LESTE (FORMERLY EAST TIMOR)</v>
      </c>
      <c r="E217" s="28" t="s">
        <v>192</v>
      </c>
      <c r="F217" s="28">
        <f>VLOOKUP(E217,CDIAC!$BD$5:$BE$246,2,FALSE)</f>
        <v>53.916821674310235</v>
      </c>
      <c r="G217" s="28">
        <f>VLOOKUP(E217,WorldBank!$AG$6:$AJ$222,3,FALSE)</f>
        <v>2183644008</v>
      </c>
      <c r="H217" s="23">
        <f>VLOOKUP(E217,WorldBank!$AG$6:$AJ$222,4,FALSE)</f>
        <v>1120392</v>
      </c>
      <c r="J217" s="22">
        <f t="shared" si="31"/>
        <v>0</v>
      </c>
      <c r="K217" s="28">
        <f t="shared" si="32"/>
        <v>0</v>
      </c>
      <c r="L217" s="28" t="str">
        <f t="shared" si="30"/>
        <v>Rest.Of.World</v>
      </c>
      <c r="M217" s="28" t="str">
        <f t="shared" si="36"/>
        <v/>
      </c>
      <c r="N217" s="28">
        <f t="shared" si="33"/>
        <v>347811.31301648071</v>
      </c>
      <c r="O217" s="28">
        <f t="shared" si="34"/>
        <v>5551901098394</v>
      </c>
      <c r="P217" s="23">
        <f t="shared" si="35"/>
        <v>940080280</v>
      </c>
    </row>
    <row r="218" spans="3:16" x14ac:dyDescent="0.25">
      <c r="C218" s="121" t="s">
        <v>236</v>
      </c>
      <c r="D218" s="28" t="str">
        <f>VLOOKUP(Mapping!E218,CDIAC!$Y$5:$Z$246,2,FALSE)</f>
        <v>TONGA</v>
      </c>
      <c r="E218" s="28" t="s">
        <v>194</v>
      </c>
      <c r="F218" s="28">
        <f>VLOOKUP(E218,CDIAC!$BD$5:$BE$246,2,FALSE)</f>
        <v>46.228592614918007</v>
      </c>
      <c r="G218" s="28">
        <f>VLOOKUP(E218,WorldBank!$AG$6:$AJ$222,3,FALSE)</f>
        <v>533539062</v>
      </c>
      <c r="H218" s="23">
        <f>VLOOKUP(E218,WorldBank!$AG$6:$AJ$222,4,FALSE)</f>
        <v>104554</v>
      </c>
      <c r="J218" s="22">
        <f t="shared" si="31"/>
        <v>0</v>
      </c>
      <c r="K218" s="28">
        <f t="shared" si="32"/>
        <v>0</v>
      </c>
      <c r="L218" s="28" t="str">
        <f t="shared" si="30"/>
        <v>Rest.Of.World</v>
      </c>
      <c r="M218" s="28" t="str">
        <f t="shared" si="36"/>
        <v/>
      </c>
      <c r="N218" s="28">
        <f t="shared" si="33"/>
        <v>347857.54160909564</v>
      </c>
      <c r="O218" s="28">
        <f t="shared" si="34"/>
        <v>5552434637456</v>
      </c>
      <c r="P218" s="23">
        <f t="shared" si="35"/>
        <v>940184834</v>
      </c>
    </row>
    <row r="219" spans="3:16" x14ac:dyDescent="0.25">
      <c r="C219" s="121" t="s">
        <v>236</v>
      </c>
      <c r="D219" s="28">
        <f>VLOOKUP(Mapping!E219,CDIAC!$Y$5:$Z$246,2,FALSE)</f>
        <v>0</v>
      </c>
      <c r="E219" s="28" t="s">
        <v>190</v>
      </c>
      <c r="F219" s="28">
        <f>VLOOKUP(E219,CDIAC!$BD$5:$BE$246,2,FALSE)</f>
        <v>5297.4608970273066</v>
      </c>
      <c r="G219" s="28">
        <f>VLOOKUP(E219,WorldBank!$AG$6:$AJ$222,3,FALSE)</f>
        <v>73981952772</v>
      </c>
      <c r="H219" s="23">
        <f>VLOOKUP(E219,WorldBank!$AG$6:$AJ$222,4,FALSE)</f>
        <v>46354607</v>
      </c>
      <c r="J219" s="22">
        <f t="shared" si="31"/>
        <v>0</v>
      </c>
      <c r="K219" s="28">
        <f t="shared" si="32"/>
        <v>0</v>
      </c>
      <c r="L219" s="28" t="str">
        <f t="shared" si="30"/>
        <v>Rest.Of.World</v>
      </c>
      <c r="M219" s="28" t="str">
        <f t="shared" si="36"/>
        <v/>
      </c>
      <c r="N219" s="28">
        <f t="shared" si="33"/>
        <v>353155.00250612292</v>
      </c>
      <c r="O219" s="28">
        <f t="shared" si="34"/>
        <v>5626416590228</v>
      </c>
      <c r="P219" s="23">
        <f t="shared" si="35"/>
        <v>986539441</v>
      </c>
    </row>
    <row r="220" spans="3:16" x14ac:dyDescent="0.25">
      <c r="C220" s="121" t="s">
        <v>236</v>
      </c>
      <c r="D220" s="28" t="str">
        <f>VLOOKUP(Mapping!E220,CDIAC!$Y$5:$Z$246,2,FALSE)</f>
        <v>TIMOR-LESTE (FORMERLY EAST TIMOR)</v>
      </c>
      <c r="E220" s="28" t="s">
        <v>192</v>
      </c>
      <c r="F220" s="28">
        <f>VLOOKUP(E220,CDIAC!$BD$5:$BE$246,2,FALSE)</f>
        <v>53.916821674310235</v>
      </c>
      <c r="G220" s="28">
        <f>VLOOKUP(E220,WorldBank!$AG$6:$AJ$222,3,FALSE)</f>
        <v>2183644008</v>
      </c>
      <c r="H220" s="23">
        <f>VLOOKUP(E220,WorldBank!$AG$6:$AJ$222,4,FALSE)</f>
        <v>1120392</v>
      </c>
      <c r="J220" s="22">
        <f t="shared" si="31"/>
        <v>0</v>
      </c>
      <c r="K220" s="28">
        <f t="shared" si="32"/>
        <v>0</v>
      </c>
      <c r="L220" s="28" t="str">
        <f t="shared" si="30"/>
        <v>Rest.Of.World</v>
      </c>
      <c r="M220" s="28" t="str">
        <f t="shared" si="36"/>
        <v/>
      </c>
      <c r="N220" s="28">
        <f t="shared" si="33"/>
        <v>353208.91932779725</v>
      </c>
      <c r="O220" s="28">
        <f t="shared" si="34"/>
        <v>5628600234236</v>
      </c>
      <c r="P220" s="23">
        <f t="shared" si="35"/>
        <v>987659833</v>
      </c>
    </row>
    <row r="221" spans="3:16" x14ac:dyDescent="0.25">
      <c r="C221" s="121" t="s">
        <v>236</v>
      </c>
      <c r="D221" s="28" t="str">
        <f>VLOOKUP(Mapping!E221,CDIAC!$Y$5:$Z$246,2,FALSE)</f>
        <v>TONGA</v>
      </c>
      <c r="E221" s="28" t="s">
        <v>194</v>
      </c>
      <c r="F221" s="28">
        <f>VLOOKUP(E221,CDIAC!$BD$5:$BE$246,2,FALSE)</f>
        <v>46.228592614918007</v>
      </c>
      <c r="G221" s="28">
        <f>VLOOKUP(E221,WorldBank!$AG$6:$AJ$222,3,FALSE)</f>
        <v>533539062</v>
      </c>
      <c r="H221" s="23">
        <f>VLOOKUP(E221,WorldBank!$AG$6:$AJ$222,4,FALSE)</f>
        <v>104554</v>
      </c>
      <c r="J221" s="22">
        <f t="shared" si="31"/>
        <v>0</v>
      </c>
      <c r="K221" s="28">
        <f t="shared" si="32"/>
        <v>0</v>
      </c>
      <c r="L221" s="28" t="str">
        <f t="shared" si="30"/>
        <v>Rest.Of.World</v>
      </c>
      <c r="M221" s="28" t="str">
        <f t="shared" si="36"/>
        <v/>
      </c>
      <c r="N221" s="28">
        <f t="shared" si="33"/>
        <v>353255.14792041219</v>
      </c>
      <c r="O221" s="28">
        <f t="shared" si="34"/>
        <v>5629133773298</v>
      </c>
      <c r="P221" s="23">
        <f t="shared" si="35"/>
        <v>987764387</v>
      </c>
    </row>
    <row r="222" spans="3:16" x14ac:dyDescent="0.25">
      <c r="C222" s="121" t="s">
        <v>236</v>
      </c>
      <c r="D222" s="28">
        <f>VLOOKUP(Mapping!E222,CDIAC!$Y$5:$Z$246,2,FALSE)</f>
        <v>0</v>
      </c>
      <c r="E222" s="28" t="s">
        <v>190</v>
      </c>
      <c r="F222" s="28">
        <f>VLOOKUP(E222,CDIAC!$BD$5:$BE$246,2,FALSE)</f>
        <v>5297.4608970273066</v>
      </c>
      <c r="G222" s="28">
        <f>VLOOKUP(E222,WorldBank!$AG$6:$AJ$222,3,FALSE)</f>
        <v>73981952772</v>
      </c>
      <c r="H222" s="23">
        <f>VLOOKUP(E222,WorldBank!$AG$6:$AJ$222,4,FALSE)</f>
        <v>46354607</v>
      </c>
      <c r="J222" s="22">
        <f t="shared" si="31"/>
        <v>0</v>
      </c>
      <c r="K222" s="28">
        <f t="shared" si="32"/>
        <v>0</v>
      </c>
      <c r="L222" s="28" t="str">
        <f t="shared" si="30"/>
        <v>Rest.Of.World</v>
      </c>
      <c r="M222" s="28" t="str">
        <f t="shared" si="36"/>
        <v/>
      </c>
      <c r="N222" s="28">
        <f t="shared" si="33"/>
        <v>358552.60881743947</v>
      </c>
      <c r="O222" s="28">
        <f t="shared" si="34"/>
        <v>5703115726070</v>
      </c>
      <c r="P222" s="23">
        <f t="shared" si="35"/>
        <v>1034118994</v>
      </c>
    </row>
    <row r="223" spans="3:16" x14ac:dyDescent="0.25">
      <c r="C223" s="121" t="s">
        <v>236</v>
      </c>
      <c r="D223" s="28" t="str">
        <f>VLOOKUP(Mapping!E223,CDIAC!$Y$5:$Z$246,2,FALSE)</f>
        <v>TIMOR-LESTE (FORMERLY EAST TIMOR)</v>
      </c>
      <c r="E223" s="28" t="s">
        <v>192</v>
      </c>
      <c r="F223" s="28">
        <f>VLOOKUP(E223,CDIAC!$BD$5:$BE$246,2,FALSE)</f>
        <v>53.916821674310235</v>
      </c>
      <c r="G223" s="28">
        <f>VLOOKUP(E223,WorldBank!$AG$6:$AJ$222,3,FALSE)</f>
        <v>2183644008</v>
      </c>
      <c r="H223" s="23">
        <f>VLOOKUP(E223,WorldBank!$AG$6:$AJ$222,4,FALSE)</f>
        <v>1120392</v>
      </c>
      <c r="J223" s="22">
        <f t="shared" si="31"/>
        <v>0</v>
      </c>
      <c r="K223" s="28">
        <f t="shared" si="32"/>
        <v>1</v>
      </c>
      <c r="L223" s="28" t="str">
        <f t="shared" si="30"/>
        <v>Rest.Of.World</v>
      </c>
      <c r="M223" s="28" t="str">
        <f t="shared" si="36"/>
        <v>Rest.Of.World</v>
      </c>
      <c r="N223" s="28">
        <f t="shared" ref="N223" si="37">IF($J223=1,$F223,SUM($N222,$F223))</f>
        <v>358606.5256391138</v>
      </c>
      <c r="O223" s="28">
        <f t="shared" ref="O223" si="38">IF($J223=1,$G223,SUM($O222,$G223))</f>
        <v>5705299370078</v>
      </c>
      <c r="P223" s="23">
        <f t="shared" ref="P223" si="39">IF($J223=1,$H223,SUM($P222,$H223))</f>
        <v>1035239386</v>
      </c>
    </row>
    <row r="224" spans="3:16" ht="15.75" thickBot="1" x14ac:dyDescent="0.3">
      <c r="C224" s="121" t="s">
        <v>237</v>
      </c>
      <c r="D224" s="28" t="e">
        <f>VLOOKUP(Mapping!E224,CDIAC!$Y$5:$Z$246,2,FALSE)</f>
        <v>#VALUE!</v>
      </c>
      <c r="E224" s="122" t="s">
        <v>237</v>
      </c>
      <c r="F224" s="28" t="e">
        <f>VLOOKUP(E224,CDIAC!$BD$5:$BE$246,2,FALSE)</f>
        <v>#VALUE!</v>
      </c>
      <c r="G224" s="28">
        <f>VLOOKUP(E224,WorldBank!$AG$6:$AJ$222,3,FALSE)</f>
        <v>91305970753368</v>
      </c>
      <c r="H224" s="23">
        <f>VLOOKUP(E224,WorldBank!$AG$6:$AJ$222,4,FALSE)</f>
        <v>6941297620</v>
      </c>
      <c r="J224" s="24">
        <f t="shared" si="31"/>
        <v>1</v>
      </c>
      <c r="K224" s="30">
        <f t="shared" si="32"/>
        <v>1</v>
      </c>
      <c r="L224" s="30" t="str">
        <f t="shared" si="30"/>
        <v>World</v>
      </c>
      <c r="M224" s="30" t="str">
        <f>IF(K224=1,L224,"")</f>
        <v>World</v>
      </c>
      <c r="N224" s="30" t="e">
        <f>IF($J224=1,$F224,SUM($N223,$F224))</f>
        <v>#VALUE!</v>
      </c>
      <c r="O224" s="30">
        <f>IF($J224=1,$G224,SUM($O223,$G224))</f>
        <v>91305970753368</v>
      </c>
      <c r="P224" s="25">
        <f>IF($J224=1,$H224,SUM($P223,$H224))</f>
        <v>6941297620</v>
      </c>
    </row>
    <row r="225" spans="3:13" ht="15.75" thickBot="1" x14ac:dyDescent="0.3">
      <c r="C225" s="123" t="s">
        <v>512</v>
      </c>
      <c r="D225" s="30"/>
      <c r="E225" s="30"/>
      <c r="F225" s="30"/>
      <c r="G225" s="30"/>
      <c r="H225" s="25"/>
      <c r="L225" t="s">
        <v>512</v>
      </c>
      <c r="M225" t="s">
        <v>512</v>
      </c>
    </row>
  </sheetData>
  <sortState ref="AC5:AH19">
    <sortCondition ref="AC4"/>
  </sortState>
  <mergeCells count="2">
    <mergeCell ref="J2:P2"/>
    <mergeCell ref="C2:H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140"/>
  <sheetViews>
    <sheetView workbookViewId="0">
      <selection activeCell="H3" sqref="H3"/>
    </sheetView>
  </sheetViews>
  <sheetFormatPr defaultRowHeight="15" x14ac:dyDescent="0.25"/>
  <cols>
    <col min="3" max="3" width="18.28515625" bestFit="1" customWidth="1"/>
    <col min="5" max="5" width="22.7109375" bestFit="1" customWidth="1"/>
    <col min="6" max="6" width="20" bestFit="1" customWidth="1"/>
    <col min="7" max="7" width="12" bestFit="1" customWidth="1"/>
    <col min="8" max="8" width="12.7109375" bestFit="1" customWidth="1"/>
    <col min="9" max="9" width="14.140625" customWidth="1"/>
    <col min="10" max="11" width="15.7109375" bestFit="1" customWidth="1"/>
    <col min="12" max="13" width="15.7109375" customWidth="1"/>
    <col min="14" max="14" width="16.85546875" bestFit="1" customWidth="1"/>
    <col min="15" max="15" width="10" bestFit="1" customWidth="1"/>
    <col min="16" max="16" width="59.42578125" customWidth="1"/>
  </cols>
  <sheetData>
    <row r="2" spans="3:16" x14ac:dyDescent="0.25">
      <c r="P2" s="58" t="s">
        <v>279</v>
      </c>
    </row>
    <row r="3" spans="3:16" ht="15.75" thickBot="1" x14ac:dyDescent="0.3">
      <c r="I3" s="64" t="s">
        <v>275</v>
      </c>
      <c r="J3" s="162" t="s">
        <v>530</v>
      </c>
      <c r="K3" s="163"/>
      <c r="L3" s="163"/>
      <c r="M3" s="163"/>
      <c r="N3" s="164"/>
      <c r="P3" s="59" t="s">
        <v>537</v>
      </c>
    </row>
    <row r="4" spans="3:16" x14ac:dyDescent="0.25">
      <c r="C4" t="s">
        <v>224</v>
      </c>
      <c r="E4" s="20" t="s">
        <v>225</v>
      </c>
      <c r="F4" s="27" t="s">
        <v>271</v>
      </c>
      <c r="G4" s="56" t="s">
        <v>272</v>
      </c>
      <c r="H4" s="56" t="s">
        <v>273</v>
      </c>
      <c r="I4" s="56" t="s">
        <v>282</v>
      </c>
      <c r="J4" s="57" t="s">
        <v>274</v>
      </c>
      <c r="K4" s="57" t="s">
        <v>276</v>
      </c>
      <c r="L4" s="61" t="s">
        <v>529</v>
      </c>
      <c r="M4" s="61" t="s">
        <v>528</v>
      </c>
      <c r="N4" s="56" t="s">
        <v>287</v>
      </c>
      <c r="P4" s="63" t="s">
        <v>538</v>
      </c>
    </row>
    <row r="5" spans="3:16" x14ac:dyDescent="0.25">
      <c r="C5" t="s">
        <v>35</v>
      </c>
      <c r="E5" s="22" t="s">
        <v>35</v>
      </c>
      <c r="F5" s="28" t="s">
        <v>35</v>
      </c>
      <c r="G5" s="56">
        <f>VLOOKUP($E5,Mapping!$E$4:$H$141,3,FALSE)</f>
        <v>1419490125740</v>
      </c>
      <c r="H5" s="58">
        <f>VLOOKUP($E5,Mapping!$E$4:$H$141,4,FALSE)</f>
        <v>34342780</v>
      </c>
      <c r="I5" s="58">
        <f>VLOOKUP($E5,Mapping!$E$4:$H$141,2,FALSE) * 1000</f>
        <v>146564448.57599229</v>
      </c>
      <c r="J5" s="59">
        <f>IFERROR( VLOOKUP($F5,CDIAC!$B$4:$E$90,2,FALSE), "") *  1000</f>
        <v>136116000</v>
      </c>
      <c r="K5" s="59">
        <f>IFERROR( VLOOKUP($F5,CDIAC!$B$4:$E$90,3,FALSE), "") *1000</f>
        <v>138713259.07583255</v>
      </c>
      <c r="L5" s="62">
        <f>VLOOKUP(E5,CDIAC!$Y$5:$AK$246,7,FALSE) * 1000</f>
        <v>137579000</v>
      </c>
      <c r="M5" s="63">
        <f>VLOOKUP(E5,CDIAC!$Y$5:$AK$246,13,FALSE) *1000</f>
        <v>134268464.86635444</v>
      </c>
      <c r="N5" s="60">
        <f>VLOOKUP(E5,WorldBank!$AM$5:$AZ$221,14,FALSE) / 3.667</f>
        <v>132577129.70332332</v>
      </c>
    </row>
    <row r="6" spans="3:16" x14ac:dyDescent="0.25">
      <c r="C6" t="s">
        <v>226</v>
      </c>
      <c r="E6" s="22" t="s">
        <v>205</v>
      </c>
      <c r="F6" s="28" t="s">
        <v>249</v>
      </c>
      <c r="G6" s="56">
        <f>VLOOKUP($E6,Mapping!$E$4:$H$141,3,FALSE)</f>
        <v>15533948728220</v>
      </c>
      <c r="H6" s="58">
        <f>VLOOKUP($E6,Mapping!$E$4:$H$141,4,FALSE)</f>
        <v>311582564</v>
      </c>
      <c r="I6" s="58">
        <f>VLOOKUP($E6,Mapping!$E$4:$H$141,2,FALSE) * 1000</f>
        <v>1558452904.3418703</v>
      </c>
      <c r="J6" s="59">
        <f>IFERROR( VLOOKUP($F6,CDIAC!$B$4:$E$90,2,FALSE), "") *  1000</f>
        <v>1481609000</v>
      </c>
      <c r="K6" s="59">
        <f>IFERROR( VLOOKUP($F6,CDIAC!$B$4:$E$90,3,FALSE), "") *1000</f>
        <v>1450139841.6964686</v>
      </c>
      <c r="L6" s="62">
        <f>VLOOKUP(E6,CDIAC!$Y$5:$AK$246,7,FALSE) * 1000</f>
        <v>1521994000</v>
      </c>
      <c r="M6" s="63">
        <f>VLOOKUP(E6,CDIAC!$Y$5:$AK$246,13,FALSE) *1000</f>
        <v>1559455698.532867</v>
      </c>
      <c r="N6" s="60">
        <f>VLOOKUP(E6,WorldBank!$AM$5:$AZ$221,14,FALSE) / 3.667</f>
        <v>1524411251.5527768</v>
      </c>
    </row>
    <row r="7" spans="3:16" x14ac:dyDescent="0.25">
      <c r="C7" t="s">
        <v>227</v>
      </c>
      <c r="E7" s="22" t="s">
        <v>12</v>
      </c>
      <c r="F7" s="28" t="s">
        <v>12</v>
      </c>
      <c r="G7" s="56">
        <f>VLOOKUP($E7,Mapping!$E$4:$H$141,3,FALSE)</f>
        <v>360524548056</v>
      </c>
      <c r="H7" s="58">
        <f>VLOOKUP($E7,Mapping!$E$4:$H$141,4,FALSE)</f>
        <v>8406187</v>
      </c>
      <c r="I7" s="58">
        <f>VLOOKUP($E7,Mapping!$E$4:$H$141,2,FALSE) * 1000</f>
        <v>18830144.39605476</v>
      </c>
      <c r="J7" s="59">
        <f>IFERROR( VLOOKUP($F7,CDIAC!$B$4:$E$90,2,FALSE), "") *  1000</f>
        <v>18243000</v>
      </c>
      <c r="K7" s="59">
        <f>IFERROR( VLOOKUP($F7,CDIAC!$B$4:$E$90,3,FALSE), "") *1000</f>
        <v>17453409.682513371</v>
      </c>
      <c r="L7" s="62">
        <f>VLOOKUP(E7,CDIAC!$Y$5:$AK$246,7,FALSE) * 1000</f>
        <v>18799000</v>
      </c>
      <c r="M7" s="63">
        <f>VLOOKUP(E7,CDIAC!$Y$5:$AK$246,13,FALSE) *1000</f>
        <v>20825972.994789232</v>
      </c>
      <c r="N7" s="60">
        <f>VLOOKUP(E7,WorldBank!$AM$5:$AZ$221,14,FALSE) / 3.667</f>
        <v>20457729.729392912</v>
      </c>
    </row>
    <row r="8" spans="3:16" x14ac:dyDescent="0.25">
      <c r="C8" t="s">
        <v>227</v>
      </c>
      <c r="E8" s="22" t="s">
        <v>19</v>
      </c>
      <c r="F8" s="28" t="s">
        <v>19</v>
      </c>
      <c r="G8" s="56">
        <f>VLOOKUP($E8,Mapping!$E$4:$H$141,3,FALSE)</f>
        <v>440142120960</v>
      </c>
      <c r="H8" s="58">
        <f>VLOOKUP($E8,Mapping!$E$4:$H$141,4,FALSE)</f>
        <v>11047744</v>
      </c>
      <c r="I8" s="58">
        <f>VLOOKUP($E8,Mapping!$E$4:$H$141,2,FALSE) * 1000</f>
        <v>37591727.945119545</v>
      </c>
      <c r="J8" s="59">
        <f>IFERROR( VLOOKUP($F8,CDIAC!$B$4:$E$90,2,FALSE), "") *  1000</f>
        <v>29710000</v>
      </c>
      <c r="K8" s="59">
        <f>IFERROR( VLOOKUP($F8,CDIAC!$B$4:$E$90,3,FALSE), "") *1000</f>
        <v>27901246.825822998</v>
      </c>
      <c r="L8" s="62">
        <f>VLOOKUP(E8,CDIAC!$Y$5:$AK$246,7,FALSE) * 1000</f>
        <v>37762000</v>
      </c>
      <c r="M8" s="63">
        <f>VLOOKUP(E8,CDIAC!$Y$5:$AK$246,13,FALSE) *1000</f>
        <v>39748123.078470491</v>
      </c>
      <c r="N8" s="60">
        <f>VLOOKUP(E8,WorldBank!$AM$5:$AZ$221,14,FALSE) / 3.667</f>
        <v>31379078.189859062</v>
      </c>
    </row>
    <row r="9" spans="3:16" x14ac:dyDescent="0.25">
      <c r="C9" t="s">
        <v>227</v>
      </c>
      <c r="E9" s="22" t="s">
        <v>29</v>
      </c>
      <c r="F9" s="28" t="s">
        <v>29</v>
      </c>
      <c r="G9" s="56">
        <f>VLOOKUP($E9,Mapping!$E$4:$H$141,3,FALSE)</f>
        <v>114060747216</v>
      </c>
      <c r="H9" s="58">
        <f>VLOOKUP($E9,Mapping!$E$4:$H$141,4,FALSE)</f>
        <v>7348328</v>
      </c>
      <c r="I9" s="58">
        <f>VLOOKUP($E9,Mapping!$E$4:$H$141,2,FALSE) * 1000</f>
        <v>14506878.412386028</v>
      </c>
      <c r="J9" s="59">
        <f>IFERROR( VLOOKUP($F9,CDIAC!$B$4:$E$90,2,FALSE), "") *  1000</f>
        <v>12185000</v>
      </c>
      <c r="K9" s="59">
        <f>IFERROR( VLOOKUP($F9,CDIAC!$B$4:$E$90,3,FALSE), "") *1000</f>
        <v>13651578.497539703</v>
      </c>
      <c r="L9" s="62">
        <f>VLOOKUP(E9,CDIAC!$Y$5:$AK$246,7,FALSE) * 1000</f>
        <v>12407000</v>
      </c>
      <c r="M9" s="63">
        <f>VLOOKUP(E9,CDIAC!$Y$5:$AK$246,13,FALSE) *1000</f>
        <v>13461174.051209925</v>
      </c>
      <c r="N9" s="60">
        <f>VLOOKUP(E9,WorldBank!$AM$5:$AZ$221,14,FALSE) / 3.667</f>
        <v>13253441.363764178</v>
      </c>
    </row>
    <row r="10" spans="3:16" x14ac:dyDescent="0.25">
      <c r="C10" t="s">
        <v>227</v>
      </c>
      <c r="E10" s="22" t="s">
        <v>48</v>
      </c>
      <c r="F10" s="28" t="e">
        <v>#N/A</v>
      </c>
      <c r="G10" s="56">
        <f>VLOOKUP($E10,Mapping!$E$4:$H$141,3,FALSE)</f>
        <v>86507089998</v>
      </c>
      <c r="H10" s="58">
        <f>VLOOKUP($E10,Mapping!$E$4:$H$141,4,FALSE)</f>
        <v>4280622</v>
      </c>
      <c r="I10" s="58">
        <f>VLOOKUP($E10,Mapping!$E$4:$H$141,2,FALSE) * 1000</f>
        <v>6311696.0962442914</v>
      </c>
      <c r="J10" s="59" t="e">
        <f>IFERROR( VLOOKUP($F10,CDIAC!$B$4:$E$90,2,FALSE), "") *  1000</f>
        <v>#VALUE!</v>
      </c>
      <c r="K10" s="59" t="e">
        <f>IFERROR( VLOOKUP($F10,CDIAC!$B$4:$E$90,3,FALSE), "") *1000</f>
        <v>#VALUE!</v>
      </c>
      <c r="L10" s="62">
        <f>VLOOKUP(E10,CDIAC!$Y$5:$AK$246,7,FALSE) * 1000</f>
        <v>5746000</v>
      </c>
      <c r="M10" s="63">
        <f>VLOOKUP(E10,CDIAC!$Y$5:$AK$246,13,FALSE) *1000</f>
        <v>6036593.1560567105</v>
      </c>
      <c r="N10" s="60">
        <f>VLOOKUP(E10,WorldBank!$AM$5:$AZ$221,14,FALSE) / 3.667</f>
        <v>5864614.7468418162</v>
      </c>
    </row>
    <row r="11" spans="3:16" x14ac:dyDescent="0.25">
      <c r="C11" t="s">
        <v>227</v>
      </c>
      <c r="E11" s="22" t="s">
        <v>51</v>
      </c>
      <c r="F11" s="28" t="e">
        <v>#N/A</v>
      </c>
      <c r="G11" s="56">
        <f>VLOOKUP($E11,Mapping!$E$4:$H$141,3,FALSE)</f>
        <v>34865351451</v>
      </c>
      <c r="H11" s="58">
        <f>VLOOKUP($E11,Mapping!$E$4:$H$141,4,FALSE)</f>
        <v>1116513</v>
      </c>
      <c r="I11" s="58">
        <f>VLOOKUP($E11,Mapping!$E$4:$H$141,2,FALSE) * 1000</f>
        <v>2532841.7381072431</v>
      </c>
      <c r="J11" s="59" t="e">
        <f>IFERROR( VLOOKUP($F11,CDIAC!$B$4:$E$90,2,FALSE), "") *  1000</f>
        <v>#VALUE!</v>
      </c>
      <c r="K11" s="59" t="e">
        <f>IFERROR( VLOOKUP($F11,CDIAC!$B$4:$E$90,3,FALSE), "") *1000</f>
        <v>#VALUE!</v>
      </c>
      <c r="L11" s="62">
        <f>VLOOKUP(E11,CDIAC!$Y$5:$AK$246,7,FALSE) * 1000</f>
        <v>2493000</v>
      </c>
      <c r="M11" s="63">
        <f>VLOOKUP(E11,CDIAC!$Y$5:$AK$246,13,FALSE) *1000</f>
        <v>2422444.7547040433</v>
      </c>
      <c r="N11" s="60">
        <f>VLOOKUP(E11,WorldBank!$AM$5:$AZ$221,14,FALSE) / 3.667</f>
        <v>2043113.5559578743</v>
      </c>
    </row>
    <row r="12" spans="3:16" x14ac:dyDescent="0.25">
      <c r="C12" t="s">
        <v>227</v>
      </c>
      <c r="E12" s="22" t="s">
        <v>52</v>
      </c>
      <c r="F12" s="28" t="s">
        <v>52</v>
      </c>
      <c r="G12" s="56">
        <f>VLOOKUP($E12,Mapping!$E$4:$H$141,3,FALSE)</f>
        <v>283887692136</v>
      </c>
      <c r="H12" s="58">
        <f>VLOOKUP($E12,Mapping!$E$4:$H$141,4,FALSE)</f>
        <v>10496088</v>
      </c>
      <c r="I12" s="58">
        <f>VLOOKUP($E12,Mapping!$E$4:$H$141,2,FALSE) * 1000</f>
        <v>31494114.130172621</v>
      </c>
      <c r="J12" s="59">
        <f>IFERROR( VLOOKUP($F12,CDIAC!$B$4:$E$90,2,FALSE), "") *  1000</f>
        <v>30474000</v>
      </c>
      <c r="K12" s="59">
        <f>IFERROR( VLOOKUP($F12,CDIAC!$B$4:$E$90,3,FALSE), "") *1000</f>
        <v>29862404.91482095</v>
      </c>
      <c r="L12" s="62">
        <f>VLOOKUP(E12,CDIAC!$Y$5:$AK$246,7,FALSE) * 1000</f>
        <v>30734000</v>
      </c>
      <c r="M12" s="63">
        <f>VLOOKUP(E12,CDIAC!$Y$5:$AK$246,13,FALSE) *1000</f>
        <v>33127280.634814743</v>
      </c>
      <c r="N12" s="60">
        <f>VLOOKUP(E12,WorldBank!$AM$5:$AZ$221,14,FALSE) / 3.667</f>
        <v>32922009.32830685</v>
      </c>
    </row>
    <row r="13" spans="3:16" x14ac:dyDescent="0.25">
      <c r="C13" t="s">
        <v>227</v>
      </c>
      <c r="E13" s="22" t="s">
        <v>53</v>
      </c>
      <c r="F13" s="28" t="s">
        <v>53</v>
      </c>
      <c r="G13" s="56">
        <f>VLOOKUP($E13,Mapping!$E$4:$H$141,3,FALSE)</f>
        <v>233022597332</v>
      </c>
      <c r="H13" s="58">
        <f>VLOOKUP($E13,Mapping!$E$4:$H$141,4,FALSE)</f>
        <v>5570572</v>
      </c>
      <c r="I13" s="58">
        <f>VLOOKUP($E13,Mapping!$E$4:$H$141,2,FALSE) * 1000</f>
        <v>13136358.137540156</v>
      </c>
      <c r="J13" s="59">
        <f>IFERROR( VLOOKUP($F13,CDIAC!$B$4:$E$90,2,FALSE), "") *  1000</f>
        <v>12628000</v>
      </c>
      <c r="K13" s="59">
        <f>IFERROR( VLOOKUP($F13,CDIAC!$B$4:$E$90,3,FALSE), "") *1000</f>
        <v>11292794.013430199</v>
      </c>
      <c r="L13" s="62">
        <f>VLOOKUP(E13,CDIAC!$Y$5:$AK$246,7,FALSE) * 1000</f>
        <v>13898000</v>
      </c>
      <c r="M13" s="63">
        <f>VLOOKUP(E13,CDIAC!$Y$5:$AK$246,13,FALSE) *1000</f>
        <v>14094385.632658372</v>
      </c>
      <c r="N13" s="60">
        <f>VLOOKUP(E13,WorldBank!$AM$5:$AZ$221,14,FALSE) / 3.667</f>
        <v>12471118.117128734</v>
      </c>
    </row>
    <row r="14" spans="3:16" x14ac:dyDescent="0.25">
      <c r="C14" t="s">
        <v>227</v>
      </c>
      <c r="E14" s="22" t="s">
        <v>62</v>
      </c>
      <c r="F14" s="28" t="e">
        <v>#N/A</v>
      </c>
      <c r="G14" s="56">
        <f>VLOOKUP($E14,Mapping!$E$4:$H$141,3,FALSE)</f>
        <v>30942603090</v>
      </c>
      <c r="H14" s="58">
        <f>VLOOKUP($E14,Mapping!$E$4:$H$141,4,FALSE)</f>
        <v>1327439</v>
      </c>
      <c r="I14" s="58">
        <f>VLOOKUP($E14,Mapping!$E$4:$H$141,2,FALSE) * 1000</f>
        <v>7392876.2897850228</v>
      </c>
      <c r="J14" s="59" t="e">
        <f>IFERROR( VLOOKUP($F14,CDIAC!$B$4:$E$90,2,FALSE), "") *  1000</f>
        <v>#VALUE!</v>
      </c>
      <c r="K14" s="59" t="e">
        <f>IFERROR( VLOOKUP($F14,CDIAC!$B$4:$E$90,3,FALSE), "") *1000</f>
        <v>#VALUE!</v>
      </c>
      <c r="L14" s="62">
        <f>VLOOKUP(E14,CDIAC!$Y$5:$AK$246,7,FALSE) * 1000</f>
        <v>5225000</v>
      </c>
      <c r="M14" s="63">
        <f>VLOOKUP(E14,CDIAC!$Y$5:$AK$246,13,FALSE) *1000</f>
        <v>7070648.7977210265</v>
      </c>
      <c r="N14" s="60">
        <f>VLOOKUP(E14,WorldBank!$AM$5:$AZ$221,14,FALSE) / 3.667</f>
        <v>6895432.6697105477</v>
      </c>
    </row>
    <row r="15" spans="3:16" x14ac:dyDescent="0.25">
      <c r="C15" t="s">
        <v>227</v>
      </c>
      <c r="E15" s="22" t="s">
        <v>66</v>
      </c>
      <c r="F15" s="28" t="s">
        <v>66</v>
      </c>
      <c r="G15" s="56">
        <f>VLOOKUP($E15,Mapping!$E$4:$H$141,3,FALSE)</f>
        <v>208084288096</v>
      </c>
      <c r="H15" s="58">
        <f>VLOOKUP($E15,Mapping!$E$4:$H$141,4,FALSE)</f>
        <v>5388272</v>
      </c>
      <c r="I15" s="58">
        <f>VLOOKUP($E15,Mapping!$E$4:$H$141,2,FALSE) * 1000</f>
        <v>15848759.333046185</v>
      </c>
      <c r="J15" s="59">
        <f>IFERROR( VLOOKUP($F15,CDIAC!$B$4:$E$90,2,FALSE), "") *  1000</f>
        <v>16865000</v>
      </c>
      <c r="K15" s="59">
        <f>IFERROR( VLOOKUP($F15,CDIAC!$B$4:$E$90,3,FALSE), "") *1000</f>
        <v>14527971.908499436</v>
      </c>
      <c r="L15" s="62">
        <f>VLOOKUP(E15,CDIAC!$Y$5:$AK$246,7,FALSE) * 1000</f>
        <v>17495000</v>
      </c>
      <c r="M15" s="63">
        <f>VLOOKUP(E15,CDIAC!$Y$5:$AK$246,13,FALSE) *1000</f>
        <v>20926507.959285192</v>
      </c>
      <c r="N15" s="60">
        <f>VLOOKUP(E15,WorldBank!$AM$5:$AZ$221,14,FALSE) / 3.667</f>
        <v>20112868.005266093</v>
      </c>
    </row>
    <row r="16" spans="3:16" x14ac:dyDescent="0.25">
      <c r="C16" t="s">
        <v>227</v>
      </c>
      <c r="E16" s="22" t="s">
        <v>68</v>
      </c>
      <c r="F16" s="28" t="s">
        <v>68</v>
      </c>
      <c r="G16" s="56">
        <f>VLOOKUP($E16,Mapping!$E$4:$H$141,3,FALSE)</f>
        <v>2369619875232</v>
      </c>
      <c r="H16" s="58">
        <f>VLOOKUP($E16,Mapping!$E$4:$H$141,4,FALSE)</f>
        <v>65343588</v>
      </c>
      <c r="I16" s="58">
        <f>VLOOKUP($E16,Mapping!$E$4:$H$141,2,FALSE) * 1000</f>
        <v>103821719.12116624</v>
      </c>
      <c r="J16" s="59">
        <f>IFERROR( VLOOKUP($F16,CDIAC!$B$4:$E$90,2,FALSE), "") *  1000</f>
        <v>98520000</v>
      </c>
      <c r="K16" s="59">
        <f>IFERROR( VLOOKUP($F16,CDIAC!$B$4:$E$90,3,FALSE), "") *1000</f>
        <v>92531523.397221729</v>
      </c>
      <c r="L16" s="62">
        <f>VLOOKUP(E16,CDIAC!$Y$5:$AK$246,7,FALSE) * 1000</f>
        <v>105285000</v>
      </c>
      <c r="M16" s="63">
        <f>VLOOKUP(E16,CDIAC!$Y$5:$AK$246,13,FALSE) *1000</f>
        <v>108599046.85839294</v>
      </c>
      <c r="N16" s="60">
        <f>VLOOKUP(E16,WorldBank!$AM$5:$AZ$221,14,FALSE) / 3.667</f>
        <v>103602584.94654241</v>
      </c>
    </row>
    <row r="17" spans="3:14" x14ac:dyDescent="0.25">
      <c r="C17" t="s">
        <v>227</v>
      </c>
      <c r="E17" s="22" t="s">
        <v>73</v>
      </c>
      <c r="F17" s="28" t="s">
        <v>73</v>
      </c>
      <c r="G17" s="56">
        <f>VLOOKUP($E17,Mapping!$E$4:$H$141,3,FALSE)</f>
        <v>3352068639540</v>
      </c>
      <c r="H17" s="58">
        <f>VLOOKUP($E17,Mapping!$E$4:$H$141,4,FALSE)</f>
        <v>81797673</v>
      </c>
      <c r="I17" s="58">
        <f>VLOOKUP($E17,Mapping!$E$4:$H$141,2,FALSE) * 1000</f>
        <v>214712288.3844668</v>
      </c>
      <c r="J17" s="59">
        <f>IFERROR( VLOOKUP($F17,CDIAC!$B$4:$E$90,2,FALSE), "") *  1000</f>
        <v>203268000</v>
      </c>
      <c r="K17" s="59">
        <f>IFERROR( VLOOKUP($F17,CDIAC!$B$4:$E$90,3,FALSE), "") *1000</f>
        <v>196165792.51770318</v>
      </c>
      <c r="L17" s="62">
        <f>VLOOKUP(E17,CDIAC!$Y$5:$AK$246,7,FALSE) * 1000</f>
        <v>212456000</v>
      </c>
      <c r="M17" s="63">
        <f>VLOOKUP(E17,CDIAC!$Y$5:$AK$246,13,FALSE) *1000</f>
        <v>217317231.84261394</v>
      </c>
      <c r="N17" s="60">
        <f>VLOOKUP(E17,WorldBank!$AM$5:$AZ$221,14,FALSE) / 3.667</f>
        <v>208402165.36834359</v>
      </c>
    </row>
    <row r="18" spans="3:14" x14ac:dyDescent="0.25">
      <c r="C18" t="s">
        <v>227</v>
      </c>
      <c r="E18" s="22" t="s">
        <v>75</v>
      </c>
      <c r="F18" s="28" t="s">
        <v>75</v>
      </c>
      <c r="G18" s="56">
        <f>VLOOKUP($E18,Mapping!$E$4:$H$141,3,FALSE)</f>
        <v>300838418798</v>
      </c>
      <c r="H18" s="58">
        <f>VLOOKUP($E18,Mapping!$E$4:$H$141,4,FALSE)</f>
        <v>11123213</v>
      </c>
      <c r="I18" s="58">
        <f>VLOOKUP($E18,Mapping!$E$4:$H$141,2,FALSE) * 1000</f>
        <v>27651932.013238393</v>
      </c>
      <c r="J18" s="59">
        <f>IFERROR( VLOOKUP($F18,CDIAC!$B$4:$E$90,2,FALSE), "") *  1000</f>
        <v>23647000</v>
      </c>
      <c r="K18" s="59">
        <f>IFERROR( VLOOKUP($F18,CDIAC!$B$4:$E$90,3,FALSE), "") *1000</f>
        <v>23473688.971952625</v>
      </c>
      <c r="L18" s="62">
        <f>VLOOKUP(E18,CDIAC!$Y$5:$AK$246,7,FALSE) * 1000</f>
        <v>26621000</v>
      </c>
      <c r="M18" s="63">
        <f>VLOOKUP(E18,CDIAC!$Y$5:$AK$246,13,FALSE) *1000</f>
        <v>24478520.365879174</v>
      </c>
      <c r="N18" s="60">
        <f>VLOOKUP(E18,WorldBank!$AM$5:$AZ$221,14,FALSE) / 3.667</f>
        <v>21663835.702022135</v>
      </c>
    </row>
    <row r="19" spans="3:14" x14ac:dyDescent="0.25">
      <c r="C19" t="s">
        <v>227</v>
      </c>
      <c r="E19" s="22" t="s">
        <v>86</v>
      </c>
      <c r="F19" s="28" t="s">
        <v>86</v>
      </c>
      <c r="G19" s="56">
        <f>VLOOKUP($E19,Mapping!$E$4:$H$141,3,FALSE)</f>
        <v>223496317251</v>
      </c>
      <c r="H19" s="58">
        <f>VLOOKUP($E19,Mapping!$E$4:$H$141,4,FALSE)</f>
        <v>9971727</v>
      </c>
      <c r="I19" s="58">
        <f>VLOOKUP($E19,Mapping!$E$4:$H$141,2,FALSE) * 1000</f>
        <v>14210727.707637629</v>
      </c>
      <c r="J19" s="59">
        <f>IFERROR( VLOOKUP($F19,CDIAC!$B$4:$E$90,2,FALSE), "") *  1000</f>
        <v>13795000</v>
      </c>
      <c r="K19" s="59">
        <f>IFERROR( VLOOKUP($F19,CDIAC!$B$4:$E$90,3,FALSE), "") *1000</f>
        <v>13395335.880945833</v>
      </c>
      <c r="L19" s="62">
        <f>VLOOKUP(E19,CDIAC!$Y$5:$AK$246,7,FALSE) * 1000</f>
        <v>13990000</v>
      </c>
      <c r="M19" s="63">
        <f>VLOOKUP(E19,CDIAC!$Y$5:$AK$246,13,FALSE) *1000</f>
        <v>14891610.566026453</v>
      </c>
      <c r="N19" s="60">
        <f>VLOOKUP(E19,WorldBank!$AM$5:$AZ$221,14,FALSE) / 3.667</f>
        <v>14803311.325748121</v>
      </c>
    </row>
    <row r="20" spans="3:14" x14ac:dyDescent="0.25">
      <c r="C20" t="s">
        <v>227</v>
      </c>
      <c r="E20" s="22" t="s">
        <v>92</v>
      </c>
      <c r="F20" s="28" t="e">
        <v>#N/A</v>
      </c>
      <c r="G20" s="56">
        <f>VLOOKUP($E20,Mapping!$E$4:$H$141,3,FALSE)</f>
        <v>196554995124</v>
      </c>
      <c r="H20" s="58">
        <f>VLOOKUP($E20,Mapping!$E$4:$H$141,4,FALSE)</f>
        <v>4576794</v>
      </c>
      <c r="I20" s="58">
        <f>VLOOKUP($E20,Mapping!$E$4:$H$141,2,FALSE) * 1000</f>
        <v>12294467.022619095</v>
      </c>
      <c r="J20" s="59" t="e">
        <f>IFERROR( VLOOKUP($F20,CDIAC!$B$4:$E$90,2,FALSE), "") *  1000</f>
        <v>#VALUE!</v>
      </c>
      <c r="K20" s="59" t="e">
        <f>IFERROR( VLOOKUP($F20,CDIAC!$B$4:$E$90,3,FALSE), "") *1000</f>
        <v>#VALUE!</v>
      </c>
      <c r="L20" s="62">
        <f>VLOOKUP(E20,CDIAC!$Y$5:$AK$246,7,FALSE) * 1000</f>
        <v>11579000</v>
      </c>
      <c r="M20" s="63">
        <f>VLOOKUP(E20,CDIAC!$Y$5:$AK$246,13,FALSE) *1000</f>
        <v>11758597.745266793</v>
      </c>
      <c r="N20" s="60">
        <f>VLOOKUP(E20,WorldBank!$AM$5:$AZ$221,14,FALSE) / 3.667</f>
        <v>10978367.021967016</v>
      </c>
    </row>
    <row r="21" spans="3:14" x14ac:dyDescent="0.25">
      <c r="C21" t="s">
        <v>227</v>
      </c>
      <c r="E21" s="22" t="s">
        <v>95</v>
      </c>
      <c r="F21" s="28" t="s">
        <v>95</v>
      </c>
      <c r="G21" s="56">
        <f>VLOOKUP($E21,Mapping!$E$4:$H$141,3,FALSE)</f>
        <v>2056072801074</v>
      </c>
      <c r="H21" s="58">
        <f>VLOOKUP($E21,Mapping!$E$4:$H$141,4,FALSE)</f>
        <v>59379449</v>
      </c>
      <c r="I21" s="58">
        <f>VLOOKUP($E21,Mapping!$E$4:$H$141,2,FALSE) * 1000</f>
        <v>118570244.08010615</v>
      </c>
      <c r="J21" s="59">
        <f>IFERROR( VLOOKUP($F21,CDIAC!$B$4:$E$90,2,FALSE), "") *  1000</f>
        <v>110801000</v>
      </c>
      <c r="K21" s="59">
        <f>IFERROR( VLOOKUP($F21,CDIAC!$B$4:$E$90,3,FALSE), "") *1000</f>
        <v>108118215.98309341</v>
      </c>
      <c r="L21" s="62">
        <f>VLOOKUP(E21,CDIAC!$Y$5:$AK$246,7,FALSE) * 1000</f>
        <v>116085000</v>
      </c>
      <c r="M21" s="63">
        <f>VLOOKUP(E21,CDIAC!$Y$5:$AK$246,13,FALSE) *1000</f>
        <v>120134909.45064749</v>
      </c>
      <c r="N21" s="60">
        <f>VLOOKUP(E21,WorldBank!$AM$5:$AZ$221,14,FALSE) / 3.667</f>
        <v>115479831.0907968</v>
      </c>
    </row>
    <row r="22" spans="3:14" x14ac:dyDescent="0.25">
      <c r="C22" t="s">
        <v>227</v>
      </c>
      <c r="E22" s="22" t="s">
        <v>108</v>
      </c>
      <c r="F22" s="28" t="e">
        <v>#N/A</v>
      </c>
      <c r="G22" s="56">
        <f>VLOOKUP($E22,Mapping!$E$4:$H$141,3,FALSE)</f>
        <v>41136508148</v>
      </c>
      <c r="H22" s="58">
        <f>VLOOKUP($E22,Mapping!$E$4:$H$141,4,FALSE)</f>
        <v>2059709</v>
      </c>
      <c r="I22" s="58">
        <f>VLOOKUP($E22,Mapping!$E$4:$H$141,2,FALSE) * 1000</f>
        <v>3001862.6328857462</v>
      </c>
      <c r="J22" s="59" t="e">
        <f>IFERROR( VLOOKUP($F22,CDIAC!$B$4:$E$90,2,FALSE), "") *  1000</f>
        <v>#VALUE!</v>
      </c>
      <c r="K22" s="59" t="e">
        <f>IFERROR( VLOOKUP($F22,CDIAC!$B$4:$E$90,3,FALSE), "") *1000</f>
        <v>#VALUE!</v>
      </c>
      <c r="L22" s="62">
        <f>VLOOKUP(E22,CDIAC!$Y$5:$AK$246,7,FALSE) * 1000</f>
        <v>2393000</v>
      </c>
      <c r="M22" s="63">
        <f>VLOOKUP(E22,CDIAC!$Y$5:$AK$246,13,FALSE) *1000</f>
        <v>2871022.8041371</v>
      </c>
      <c r="N22" s="60">
        <f>VLOOKUP(E22,WorldBank!$AM$5:$AZ$221,14,FALSE) / 3.667</f>
        <v>2484404.7804814582</v>
      </c>
    </row>
    <row r="23" spans="3:14" x14ac:dyDescent="0.25">
      <c r="C23" t="s">
        <v>227</v>
      </c>
      <c r="E23" s="22" t="s">
        <v>114</v>
      </c>
      <c r="F23" s="28" t="s">
        <v>114</v>
      </c>
      <c r="G23" s="56">
        <f>VLOOKUP($E23,Mapping!$E$4:$H$141,3,FALSE)</f>
        <v>67869141495</v>
      </c>
      <c r="H23" s="58">
        <f>VLOOKUP($E23,Mapping!$E$4:$H$141,4,FALSE)</f>
        <v>3028115</v>
      </c>
      <c r="I23" s="58">
        <f>VLOOKUP($E23,Mapping!$E$4:$H$141,2,FALSE) * 1000</f>
        <v>4390870.959299908</v>
      </c>
      <c r="J23" s="59">
        <f>IFERROR( VLOOKUP($F23,CDIAC!$B$4:$E$90,2,FALSE), "") *  1000</f>
        <v>3698000</v>
      </c>
      <c r="K23" s="59">
        <f>IFERROR( VLOOKUP($F23,CDIAC!$B$4:$E$90,3,FALSE), "") *1000</f>
        <v>3785783.2218698454</v>
      </c>
      <c r="L23" s="62" t="e">
        <f>VLOOKUP(E23,CDIAC!$Y$5:$AK$246,7,FALSE) * 1000</f>
        <v>#N/A</v>
      </c>
      <c r="M23" s="63" t="e">
        <f>VLOOKUP(E23,CDIAC!$Y$5:$AK$246,13,FALSE) *1000</f>
        <v>#VALUE!</v>
      </c>
      <c r="N23" s="60">
        <f>VLOOKUP(E23,WorldBank!$AM$5:$AZ$221,14,FALSE) / 3.667</f>
        <v>4199489.5156327393</v>
      </c>
    </row>
    <row r="24" spans="3:14" x14ac:dyDescent="0.25">
      <c r="C24" t="s">
        <v>227</v>
      </c>
      <c r="E24" s="22" t="s">
        <v>115</v>
      </c>
      <c r="F24" s="28" t="e">
        <v>#N/A</v>
      </c>
      <c r="G24" s="56">
        <f>VLOOKUP($E24,Mapping!$E$4:$H$141,3,FALSE)</f>
        <v>46054094256</v>
      </c>
      <c r="H24" s="58">
        <f>VLOOKUP($E24,Mapping!$E$4:$H$141,4,FALSE)</f>
        <v>518347</v>
      </c>
      <c r="I24" s="58">
        <f>VLOOKUP($E24,Mapping!$E$4:$H$141,2,FALSE) * 1000</f>
        <v>3639827.942311991</v>
      </c>
      <c r="J24" s="59" t="e">
        <f>IFERROR( VLOOKUP($F24,CDIAC!$B$4:$E$90,2,FALSE), "") *  1000</f>
        <v>#VALUE!</v>
      </c>
      <c r="K24" s="59" t="e">
        <f>IFERROR( VLOOKUP($F24,CDIAC!$B$4:$E$90,3,FALSE), "") *1000</f>
        <v>#VALUE!</v>
      </c>
      <c r="L24" s="62">
        <f>VLOOKUP(E24,CDIAC!$Y$5:$AK$246,7,FALSE) * 1000</f>
        <v>3311000</v>
      </c>
      <c r="M24" s="63">
        <f>VLOOKUP(E24,CDIAC!$Y$5:$AK$246,13,FALSE) *1000</f>
        <v>3481181.6207150486</v>
      </c>
      <c r="N24" s="60">
        <f>VLOOKUP(E24,WorldBank!$AM$5:$AZ$221,14,FALSE) / 3.667</f>
        <v>3124896.2890113657</v>
      </c>
    </row>
    <row r="25" spans="3:14" x14ac:dyDescent="0.25">
      <c r="C25" t="s">
        <v>227</v>
      </c>
      <c r="E25" s="22" t="s">
        <v>123</v>
      </c>
      <c r="F25" s="28" t="e">
        <v>#N/A</v>
      </c>
      <c r="G25" s="56">
        <f>VLOOKUP($E25,Mapping!$E$4:$H$141,3,FALSE)</f>
        <v>11790374832</v>
      </c>
      <c r="H25" s="58">
        <f>VLOOKUP($E25,Mapping!$E$4:$H$141,4,FALSE)</f>
        <v>416268</v>
      </c>
      <c r="I25" s="58">
        <f>VLOOKUP($E25,Mapping!$E$4:$H$141,2,FALSE) * 1000</f>
        <v>2672462.5813429467</v>
      </c>
      <c r="J25" s="59" t="e">
        <f>IFERROR( VLOOKUP($F25,CDIAC!$B$4:$E$90,2,FALSE), "") *  1000</f>
        <v>#VALUE!</v>
      </c>
      <c r="K25" s="59" t="e">
        <f>IFERROR( VLOOKUP($F25,CDIAC!$B$4:$E$90,3,FALSE), "") *1000</f>
        <v>#VALUE!</v>
      </c>
      <c r="L25" s="62">
        <f>VLOOKUP(E25,CDIAC!$Y$5:$AK$246,7,FALSE) * 1000</f>
        <v>2081000</v>
      </c>
      <c r="M25" s="63">
        <f>VLOOKUP(E25,CDIAC!$Y$5:$AK$246,13,FALSE) *1000</f>
        <v>2555980.0539116575</v>
      </c>
      <c r="N25" s="60">
        <f>VLOOKUP(E25,WorldBank!$AM$5:$AZ$221,14,FALSE) / 3.667</f>
        <v>738522.03715472575</v>
      </c>
    </row>
    <row r="26" spans="3:14" x14ac:dyDescent="0.25">
      <c r="C26" t="s">
        <v>227</v>
      </c>
      <c r="E26" s="22" t="s">
        <v>138</v>
      </c>
      <c r="F26" s="28" t="s">
        <v>138</v>
      </c>
      <c r="G26" s="56">
        <f>VLOOKUP($E26,Mapping!$E$4:$H$141,3,FALSE)</f>
        <v>720272756952</v>
      </c>
      <c r="H26" s="58">
        <f>VLOOKUP($E26,Mapping!$E$4:$H$141,4,FALSE)</f>
        <v>16693074</v>
      </c>
      <c r="I26" s="58">
        <f>VLOOKUP($E26,Mapping!$E$4:$H$141,2,FALSE) * 1000</f>
        <v>64329369.228296347</v>
      </c>
      <c r="J26" s="59">
        <f>IFERROR( VLOOKUP($F26,CDIAC!$B$4:$E$90,2,FALSE), "") *  1000</f>
        <v>49652000</v>
      </c>
      <c r="K26" s="59">
        <f>IFERROR( VLOOKUP($F26,CDIAC!$B$4:$E$90,3,FALSE), "") *1000</f>
        <v>46504495.539630108</v>
      </c>
      <c r="L26" s="62">
        <f>VLOOKUP(E26,CDIAC!$Y$5:$AK$246,7,FALSE) * 1000</f>
        <v>64674000</v>
      </c>
      <c r="M26" s="63">
        <f>VLOOKUP(E26,CDIAC!$Y$5:$AK$246,13,FALSE) *1000</f>
        <v>70072356.19564943</v>
      </c>
      <c r="N26" s="60">
        <f>VLOOKUP(E26,WorldBank!$AM$5:$AZ$221,14,FALSE) / 3.667</f>
        <v>55216854.7794993</v>
      </c>
    </row>
    <row r="27" spans="3:14" x14ac:dyDescent="0.25">
      <c r="C27" t="s">
        <v>227</v>
      </c>
      <c r="E27" s="22" t="s">
        <v>154</v>
      </c>
      <c r="F27" s="28" t="s">
        <v>154</v>
      </c>
      <c r="G27" s="56">
        <f>VLOOKUP($E27,Mapping!$E$4:$H$141,3,FALSE)</f>
        <v>838040846436</v>
      </c>
      <c r="H27" s="58">
        <f>VLOOKUP($E27,Mapping!$E$4:$H$141,4,FALSE)</f>
        <v>38534157</v>
      </c>
      <c r="I27" s="58">
        <f>VLOOKUP($E27,Mapping!$E$4:$H$141,2,FALSE) * 1000</f>
        <v>91196433.057761312</v>
      </c>
      <c r="J27" s="59">
        <f>IFERROR( VLOOKUP($F27,CDIAC!$B$4:$E$90,2,FALSE), "") *  1000</f>
        <v>86516000</v>
      </c>
      <c r="K27" s="59">
        <f>IFERROR( VLOOKUP($F27,CDIAC!$B$4:$E$90,3,FALSE), "") *1000</f>
        <v>86605525.760856032</v>
      </c>
      <c r="L27" s="62">
        <f>VLOOKUP(E27,CDIAC!$Y$5:$AK$246,7,FALSE) * 1000</f>
        <v>87132000</v>
      </c>
      <c r="M27" s="63">
        <f>VLOOKUP(E27,CDIAC!$Y$5:$AK$246,13,FALSE) *1000</f>
        <v>92593640.529472053</v>
      </c>
      <c r="N27" s="60">
        <f>VLOOKUP(E27,WorldBank!$AM$5:$AZ$221,14,FALSE) / 3.667</f>
        <v>92166489.124943152</v>
      </c>
    </row>
    <row r="28" spans="3:14" x14ac:dyDescent="0.25">
      <c r="C28" t="s">
        <v>227</v>
      </c>
      <c r="E28" s="22" t="s">
        <v>155</v>
      </c>
      <c r="F28" s="28" t="s">
        <v>155</v>
      </c>
      <c r="G28" s="56">
        <f>VLOOKUP($E28,Mapping!$E$4:$H$141,3,FALSE)</f>
        <v>272680659680</v>
      </c>
      <c r="H28" s="58">
        <f>VLOOKUP($E28,Mapping!$E$4:$H$141,4,FALSE)</f>
        <v>10557560</v>
      </c>
      <c r="I28" s="58">
        <f>VLOOKUP($E28,Mapping!$E$4:$H$141,2,FALSE) * 1000</f>
        <v>16213093.719447311</v>
      </c>
      <c r="J28" s="59">
        <f>IFERROR( VLOOKUP($F28,CDIAC!$B$4:$E$90,2,FALSE), "") *  1000</f>
        <v>14279000</v>
      </c>
      <c r="K28" s="59">
        <f>IFERROR( VLOOKUP($F28,CDIAC!$B$4:$E$90,3,FALSE), "") *1000</f>
        <v>14359426.338169118</v>
      </c>
      <c r="L28" s="62">
        <f>VLOOKUP(E28,CDIAC!$Y$5:$AK$246,7,FALSE) * 1000</f>
        <v>15426000</v>
      </c>
      <c r="M28" s="63">
        <f>VLOOKUP(E28,CDIAC!$Y$5:$AK$246,13,FALSE) *1000</f>
        <v>13825937.598666398</v>
      </c>
      <c r="N28" s="60">
        <f>VLOOKUP(E28,WorldBank!$AM$5:$AZ$221,14,FALSE) / 3.667</f>
        <v>13003884.478869559</v>
      </c>
    </row>
    <row r="29" spans="3:14" x14ac:dyDescent="0.25">
      <c r="C29" t="s">
        <v>227</v>
      </c>
      <c r="E29" s="22" t="s">
        <v>158</v>
      </c>
      <c r="F29" s="28" t="s">
        <v>158</v>
      </c>
      <c r="G29" s="56">
        <f>VLOOKUP($E29,Mapping!$E$4:$H$141,3,FALSE)</f>
        <v>344845089248</v>
      </c>
      <c r="H29" s="58">
        <f>VLOOKUP($E29,Mapping!$E$4:$H$141,4,FALSE)</f>
        <v>20147528</v>
      </c>
      <c r="I29" s="58">
        <f>VLOOKUP($E29,Mapping!$E$4:$H$141,2,FALSE) * 1000</f>
        <v>24693601.416718796</v>
      </c>
      <c r="J29" s="59">
        <f>IFERROR( VLOOKUP($F29,CDIAC!$B$4:$E$90,2,FALSE), "") *  1000</f>
        <v>21474000</v>
      </c>
      <c r="K29" s="59">
        <f>IFERROR( VLOOKUP($F29,CDIAC!$B$4:$E$90,3,FALSE), "") *1000</f>
        <v>23483300.807505086</v>
      </c>
      <c r="L29" s="62">
        <f>VLOOKUP(E29,CDIAC!$Y$5:$AK$246,7,FALSE) * 1000</f>
        <v>21608000</v>
      </c>
      <c r="M29" s="63">
        <f>VLOOKUP(E29,CDIAC!$Y$5:$AK$246,13,FALSE) *1000</f>
        <v>21434218.504496798</v>
      </c>
      <c r="N29" s="60">
        <f>VLOOKUP(E29,WorldBank!$AM$5:$AZ$221,14,FALSE) / 3.667</f>
        <v>21639520.298524149</v>
      </c>
    </row>
    <row r="30" spans="3:14" x14ac:dyDescent="0.25">
      <c r="C30" t="s">
        <v>227</v>
      </c>
      <c r="E30" s="22" t="s">
        <v>171</v>
      </c>
      <c r="F30" s="28" t="e">
        <v>#N/A</v>
      </c>
      <c r="G30" s="56">
        <f>VLOOKUP($E30,Mapping!$E$4:$H$141,3,FALSE)</f>
        <v>135650593152</v>
      </c>
      <c r="H30" s="58">
        <f>VLOOKUP($E30,Mapping!$E$4:$H$141,4,FALSE)</f>
        <v>5398384</v>
      </c>
      <c r="I30" s="58">
        <f>VLOOKUP($E30,Mapping!$E$4:$H$141,2,FALSE) * 1000</f>
        <v>11070060.261482643</v>
      </c>
      <c r="J30" s="59" t="e">
        <f>IFERROR( VLOOKUP($F30,CDIAC!$B$4:$E$90,2,FALSE), "") *  1000</f>
        <v>#VALUE!</v>
      </c>
      <c r="K30" s="59" t="e">
        <f>IFERROR( VLOOKUP($F30,CDIAC!$B$4:$E$90,3,FALSE), "") *1000</f>
        <v>#VALUE!</v>
      </c>
      <c r="L30" s="62">
        <f>VLOOKUP(E30,CDIAC!$Y$5:$AK$246,7,FALSE) * 1000</f>
        <v>9877000</v>
      </c>
      <c r="M30" s="63">
        <f>VLOOKUP(E30,CDIAC!$Y$5:$AK$246,13,FALSE) *1000</f>
        <v>10587558.23991039</v>
      </c>
      <c r="N30" s="60">
        <f>VLOOKUP(E30,WorldBank!$AM$5:$AZ$221,14,FALSE) / 3.667</f>
        <v>10560886.162523923</v>
      </c>
    </row>
    <row r="31" spans="3:14" x14ac:dyDescent="0.25">
      <c r="C31" t="s">
        <v>227</v>
      </c>
      <c r="E31" s="22" t="s">
        <v>172</v>
      </c>
      <c r="F31" s="28" t="e">
        <v>#N/A</v>
      </c>
      <c r="G31" s="56">
        <f>VLOOKUP($E31,Mapping!$E$4:$H$141,3,FALSE)</f>
        <v>57799847508</v>
      </c>
      <c r="H31" s="58">
        <f>VLOOKUP($E31,Mapping!$E$4:$H$141,4,FALSE)</f>
        <v>2052843</v>
      </c>
      <c r="I31" s="58">
        <f>VLOOKUP($E31,Mapping!$E$4:$H$141,2,FALSE) * 1000</f>
        <v>4590305.8314968441</v>
      </c>
      <c r="J31" s="59" t="e">
        <f>IFERROR( VLOOKUP($F31,CDIAC!$B$4:$E$90,2,FALSE), "") *  1000</f>
        <v>#VALUE!</v>
      </c>
      <c r="K31" s="59" t="e">
        <f>IFERROR( VLOOKUP($F31,CDIAC!$B$4:$E$90,3,FALSE), "") *1000</f>
        <v>#VALUE!</v>
      </c>
      <c r="L31" s="62">
        <f>VLOOKUP(E31,CDIAC!$Y$5:$AK$246,7,FALSE) * 1000</f>
        <v>4218000</v>
      </c>
      <c r="M31" s="63">
        <f>VLOOKUP(E31,CDIAC!$Y$5:$AK$246,13,FALSE) *1000</f>
        <v>4390231.77670254</v>
      </c>
      <c r="N31" s="60">
        <f>VLOOKUP(E31,WorldBank!$AM$5:$AZ$221,14,FALSE) / 3.667</f>
        <v>4387314.8121313024</v>
      </c>
    </row>
    <row r="32" spans="3:14" x14ac:dyDescent="0.25">
      <c r="C32" t="s">
        <v>227</v>
      </c>
      <c r="E32" s="22" t="s">
        <v>177</v>
      </c>
      <c r="F32" s="28" t="s">
        <v>177</v>
      </c>
      <c r="G32" s="56">
        <f>VLOOKUP($E32,Mapping!$E$4:$H$141,3,FALSE)</f>
        <v>1483239261204</v>
      </c>
      <c r="H32" s="58">
        <f>VLOOKUP($E32,Mapping!$E$4:$H$141,4,FALSE)</f>
        <v>46742697</v>
      </c>
      <c r="I32" s="58">
        <f>VLOOKUP($E32,Mapping!$E$4:$H$141,2,FALSE) * 1000</f>
        <v>89838039.283923134</v>
      </c>
      <c r="J32" s="59">
        <f>IFERROR( VLOOKUP($F32,CDIAC!$B$4:$E$90,2,FALSE), "") *  1000</f>
        <v>73541000</v>
      </c>
      <c r="K32" s="59">
        <f>IFERROR( VLOOKUP($F32,CDIAC!$B$4:$E$90,3,FALSE), "") *1000</f>
        <v>76009339.229479641</v>
      </c>
      <c r="L32" s="62">
        <f>VLOOKUP(E32,CDIAC!$Y$5:$AK$246,7,FALSE) * 1000</f>
        <v>83454000</v>
      </c>
      <c r="M32" s="63">
        <f>VLOOKUP(E32,CDIAC!$Y$5:$AK$246,13,FALSE) *1000</f>
        <v>80996544.587677985</v>
      </c>
      <c r="N32" s="60">
        <f>VLOOKUP(E32,WorldBank!$AM$5:$AZ$221,14,FALSE) / 3.667</f>
        <v>71581746.504322082</v>
      </c>
    </row>
    <row r="33" spans="3:14" x14ac:dyDescent="0.25">
      <c r="C33" t="s">
        <v>227</v>
      </c>
      <c r="E33" s="22" t="s">
        <v>186</v>
      </c>
      <c r="F33" s="28" t="s">
        <v>186</v>
      </c>
      <c r="G33" s="56">
        <f>VLOOKUP($E33,Mapping!$E$4:$H$141,3,FALSE)</f>
        <v>394627482519</v>
      </c>
      <c r="H33" s="58">
        <f>VLOOKUP($E33,Mapping!$E$4:$H$141,4,FALSE)</f>
        <v>9449213</v>
      </c>
      <c r="I33" s="58">
        <f>VLOOKUP($E33,Mapping!$E$4:$H$141,2,FALSE) * 1000</f>
        <v>16392815.401294822</v>
      </c>
      <c r="J33" s="59">
        <f>IFERROR( VLOOKUP($F33,CDIAC!$B$4:$E$90,2,FALSE), "") *  1000</f>
        <v>14320000</v>
      </c>
      <c r="K33" s="59">
        <f>IFERROR( VLOOKUP($F33,CDIAC!$B$4:$E$90,3,FALSE), "") *1000</f>
        <v>13380314.632233413</v>
      </c>
      <c r="L33" s="62">
        <f>VLOOKUP(E33,CDIAC!$Y$5:$AK$246,7,FALSE) * 1000</f>
        <v>16619000</v>
      </c>
      <c r="M33" s="63">
        <f>VLOOKUP(E33,CDIAC!$Y$5:$AK$246,13,FALSE) *1000</f>
        <v>19234297.027007382</v>
      </c>
      <c r="N33" s="60">
        <f>VLOOKUP(E33,WorldBank!$AM$5:$AZ$221,14,FALSE) / 3.667</f>
        <v>17246983.727853883</v>
      </c>
    </row>
    <row r="34" spans="3:14" x14ac:dyDescent="0.25">
      <c r="C34" t="s">
        <v>227</v>
      </c>
      <c r="E34" s="22" t="s">
        <v>204</v>
      </c>
      <c r="F34" s="28" t="s">
        <v>204</v>
      </c>
      <c r="G34" s="56">
        <f>VLOOKUP($E34,Mapping!$E$4:$H$141,3,FALSE)</f>
        <v>2201410346400</v>
      </c>
      <c r="H34" s="58">
        <f>VLOOKUP($E34,Mapping!$E$4:$H$141,4,FALSE)</f>
        <v>63258918</v>
      </c>
      <c r="I34" s="58">
        <f>VLOOKUP($E34,Mapping!$E$4:$H$141,2,FALSE) * 1000</f>
        <v>141629013.97701302</v>
      </c>
      <c r="J34" s="59">
        <f>IFERROR( VLOOKUP($F34,CDIAC!$B$4:$E$90,2,FALSE), "") *  1000</f>
        <v>134580000</v>
      </c>
      <c r="K34" s="59">
        <f>IFERROR( VLOOKUP($F34,CDIAC!$B$4:$E$90,3,FALSE), "") *1000</f>
        <v>124692941.38815244</v>
      </c>
      <c r="L34" s="62">
        <f>VLOOKUP(E34,CDIAC!$Y$5:$AK$246,7,FALSE) * 1000</f>
        <v>145343000</v>
      </c>
      <c r="M34" s="63">
        <f>VLOOKUP(E34,CDIAC!$Y$5:$AK$246,13,FALSE) *1000</f>
        <v>154870006.05259928</v>
      </c>
      <c r="N34" s="60">
        <f>VLOOKUP(E34,WorldBank!$AM$5:$AZ$221,14,FALSE) / 3.667</f>
        <v>146399330.46303442</v>
      </c>
    </row>
    <row r="35" spans="3:14" x14ac:dyDescent="0.25">
      <c r="C35" t="s">
        <v>228</v>
      </c>
      <c r="E35" s="22" t="s">
        <v>159</v>
      </c>
      <c r="F35" s="28" t="s">
        <v>159</v>
      </c>
      <c r="G35" s="56">
        <f>VLOOKUP($E35,Mapping!$E$4:$H$141,3,FALSE)</f>
        <v>3226527302200</v>
      </c>
      <c r="H35" s="58">
        <f>VLOOKUP($E35,Mapping!$E$4:$H$141,4,FALSE)</f>
        <v>142956460</v>
      </c>
      <c r="I35" s="58">
        <f>VLOOKUP($E35,Mapping!$E$4:$H$141,2,FALSE) * 1000</f>
        <v>522119012.59722251</v>
      </c>
      <c r="J35" s="59">
        <f>IFERROR( VLOOKUP($F35,CDIAC!$B$4:$E$90,2,FALSE), "") *  1000</f>
        <v>474714000</v>
      </c>
      <c r="K35" s="59">
        <f>IFERROR( VLOOKUP($F35,CDIAC!$B$4:$E$90,3,FALSE), "") *1000</f>
        <v>492847821.29664612</v>
      </c>
      <c r="L35" s="62">
        <f>VLOOKUP(E35,CDIAC!$Y$5:$AK$246,7,FALSE) * 1000</f>
        <v>481228000</v>
      </c>
      <c r="M35" s="63">
        <f>VLOOKUP(E35,CDIAC!$Y$5:$AK$246,13,FALSE) *1000</f>
        <v>556281798.45490801</v>
      </c>
      <c r="N35" s="60">
        <f>VLOOKUP(E35,WorldBank!$AM$5:$AZ$221,14,FALSE) / 3.667</f>
        <v>544879727.41281581</v>
      </c>
    </row>
    <row r="36" spans="3:14" x14ac:dyDescent="0.25">
      <c r="C36" t="s">
        <v>97</v>
      </c>
      <c r="E36" s="22" t="s">
        <v>97</v>
      </c>
      <c r="F36" s="28" t="s">
        <v>97</v>
      </c>
      <c r="G36" s="56">
        <f>VLOOKUP($E36,Mapping!$E$4:$H$141,3,FALSE)</f>
        <v>4386177677532</v>
      </c>
      <c r="H36" s="58">
        <f>VLOOKUP($E36,Mapping!$E$4:$H$141,4,FALSE)</f>
        <v>127817277</v>
      </c>
      <c r="I36" s="58">
        <f>VLOOKUP($E36,Mapping!$E$4:$H$141,2,FALSE) * 1000</f>
        <v>343445318.27298737</v>
      </c>
      <c r="J36" s="59">
        <f>IFERROR( VLOOKUP($F36,CDIAC!$B$4:$E$90,2,FALSE), "") *  1000</f>
        <v>319257000</v>
      </c>
      <c r="K36" s="59">
        <f>IFERROR( VLOOKUP($F36,CDIAC!$B$4:$E$90,3,FALSE), "") *1000</f>
        <v>320144836.94660044</v>
      </c>
      <c r="L36" s="62">
        <f>VLOOKUP(E36,CDIAC!$Y$5:$AK$246,7,FALSE) * 1000</f>
        <v>327588000</v>
      </c>
      <c r="M36" s="63">
        <f>VLOOKUP(E36,CDIAC!$Y$5:$AK$246,13,FALSE) *1000</f>
        <v>333466877.20642382</v>
      </c>
      <c r="N36" s="60">
        <f>VLOOKUP(E36,WorldBank!$AM$5:$AZ$221,14,FALSE) / 3.667</f>
        <v>327424973.54153883</v>
      </c>
    </row>
    <row r="37" spans="3:14" x14ac:dyDescent="0.25">
      <c r="C37" t="s">
        <v>41</v>
      </c>
      <c r="E37" s="22" t="s">
        <v>41</v>
      </c>
      <c r="F37" s="28" t="s">
        <v>41</v>
      </c>
      <c r="G37" s="56">
        <f>VLOOKUP($E37,Mapping!$E$4:$H$141,3,FALSE)</f>
        <v>13496409330000</v>
      </c>
      <c r="H37" s="58">
        <f>VLOOKUP($E37,Mapping!$E$4:$H$141,4,FALSE)</f>
        <v>1344130000</v>
      </c>
      <c r="I37" s="58">
        <f>VLOOKUP($E37,Mapping!$E$4:$H$141,2,FALSE) * 1000</f>
        <v>2605284040.2512255</v>
      </c>
      <c r="J37" s="59">
        <f>IFERROR( VLOOKUP($F37,CDIAC!$B$4:$E$90,2,FALSE), "") *  1000</f>
        <v>2259856000</v>
      </c>
      <c r="K37" s="59">
        <f>IFERROR( VLOOKUP($F37,CDIAC!$B$4:$E$90,3,FALSE), "") *1000</f>
        <v>2480042571.1247153</v>
      </c>
      <c r="L37" s="62">
        <f>VLOOKUP(E37,CDIAC!$Y$5:$AK$246,7,FALSE) * 1000</f>
        <v>2271543000</v>
      </c>
      <c r="M37" s="63">
        <f>VLOOKUP(E37,CDIAC!$Y$5:$AK$246,13,FALSE) *1000</f>
        <v>2446238619.8542042</v>
      </c>
      <c r="N37" s="60">
        <f>VLOOKUP(E37,WorldBank!$AM$5:$AZ$221,14,FALSE) / 3.667</f>
        <v>2422118359.816071</v>
      </c>
    </row>
    <row r="38" spans="3:14" x14ac:dyDescent="0.25">
      <c r="C38" t="s">
        <v>88</v>
      </c>
      <c r="E38" s="22" t="s">
        <v>88</v>
      </c>
      <c r="F38" s="28" t="s">
        <v>88</v>
      </c>
      <c r="G38" s="56">
        <f>VLOOKUP($E38,Mapping!$E$4:$H$141,3,FALSE)</f>
        <v>5962906305677</v>
      </c>
      <c r="H38" s="58">
        <f>VLOOKUP($E38,Mapping!$E$4:$H$141,4,FALSE)</f>
        <v>1221156319</v>
      </c>
      <c r="I38" s="58">
        <f>VLOOKUP($E38,Mapping!$E$4:$H$141,2,FALSE) * 1000</f>
        <v>597392068.81270242</v>
      </c>
      <c r="J38" s="59">
        <f>IFERROR( VLOOKUP($F38,CDIAC!$B$4:$E$90,2,FALSE), "") *  1000</f>
        <v>547811000</v>
      </c>
      <c r="K38" s="59">
        <f>IFERROR( VLOOKUP($F38,CDIAC!$B$4:$E$90,3,FALSE), "") *1000</f>
        <v>567319009.93453372</v>
      </c>
      <c r="L38" s="62">
        <f>VLOOKUP(E38,CDIAC!$Y$5:$AK$246,7,FALSE) * 1000</f>
        <v>551846000</v>
      </c>
      <c r="M38" s="63">
        <f>VLOOKUP(E38,CDIAC!$Y$5:$AK$246,13,FALSE) *1000</f>
        <v>544753305.2699945</v>
      </c>
      <c r="N38" s="60">
        <f>VLOOKUP(E38,WorldBank!$AM$5:$AZ$221,14,FALSE) / 3.667</f>
        <v>551580629.3433125</v>
      </c>
    </row>
    <row r="39" spans="3:14" x14ac:dyDescent="0.25">
      <c r="C39" t="s">
        <v>27</v>
      </c>
      <c r="E39" s="22" t="s">
        <v>27</v>
      </c>
      <c r="F39" s="28" t="s">
        <v>27</v>
      </c>
      <c r="G39" s="56">
        <f>VLOOKUP($E39,Mapping!$E$4:$H$141,3,FALSE)</f>
        <v>2816369351334</v>
      </c>
      <c r="H39" s="58">
        <f>VLOOKUP($E39,Mapping!$E$4:$H$141,4,FALSE)</f>
        <v>196935134</v>
      </c>
      <c r="I39" s="58">
        <f>VLOOKUP($E39,Mapping!$E$4:$H$141,2,FALSE) * 1000</f>
        <v>129214001.15837683</v>
      </c>
      <c r="J39" s="59">
        <f>IFERROR( VLOOKUP($F39,CDIAC!$B$4:$E$90,2,FALSE), "") *  1000</f>
        <v>114468000</v>
      </c>
      <c r="K39" s="59">
        <f>IFERROR( VLOOKUP($F39,CDIAC!$B$4:$E$90,3,FALSE), "") *1000</f>
        <v>118481051.98179609</v>
      </c>
      <c r="L39" s="62">
        <f>VLOOKUP(E39,CDIAC!$Y$5:$AK$246,7,FALSE) * 1000</f>
        <v>119569000</v>
      </c>
      <c r="M39" s="63">
        <f>VLOOKUP(E39,CDIAC!$Y$5:$AK$246,13,FALSE) *1000</f>
        <v>131375451.89753267</v>
      </c>
      <c r="N39" s="60">
        <f>VLOOKUP(E39,WorldBank!$AM$5:$AZ$221,14,FALSE) / 3.667</f>
        <v>131674665.47187498</v>
      </c>
    </row>
    <row r="40" spans="3:14" x14ac:dyDescent="0.25">
      <c r="C40" t="s">
        <v>229</v>
      </c>
      <c r="E40" s="22" t="s">
        <v>175</v>
      </c>
      <c r="F40" s="28" t="s">
        <v>175</v>
      </c>
      <c r="G40" s="56">
        <f>VLOOKUP($E40,Mapping!$E$4:$H$141,3,FALSE)</f>
        <v>614313024090</v>
      </c>
      <c r="H40" s="58">
        <f>VLOOKUP($E40,Mapping!$E$4:$H$141,4,FALSE)</f>
        <v>51579599</v>
      </c>
      <c r="I40" s="58">
        <f>VLOOKUP($E40,Mapping!$E$4:$H$141,2,FALSE) * 1000</f>
        <v>132614513.43699835</v>
      </c>
      <c r="J40" s="59">
        <f>IFERROR( VLOOKUP($F40,CDIAC!$B$4:$E$90,2,FALSE), "") *  1000</f>
        <v>125477000</v>
      </c>
      <c r="K40" s="59">
        <f>IFERROR( VLOOKUP($F40,CDIAC!$B$4:$E$90,3,FALSE), "") *1000</f>
        <v>124509348.80268203</v>
      </c>
      <c r="L40" s="62">
        <f>VLOOKUP(E40,CDIAC!$Y$5:$AK$246,7,FALSE) * 1000</f>
        <v>127802000</v>
      </c>
      <c r="M40" s="63">
        <f>VLOOKUP(E40,CDIAC!$Y$5:$AK$246,13,FALSE) *1000</f>
        <v>120116714.68468456</v>
      </c>
      <c r="N40" s="60">
        <f>VLOOKUP(E40,WorldBank!$AM$5:$AZ$221,14,FALSE) / 3.667</f>
        <v>115298698.60762265</v>
      </c>
    </row>
    <row r="41" spans="3:14" x14ac:dyDescent="0.25">
      <c r="C41" t="s">
        <v>230</v>
      </c>
      <c r="E41" s="22" t="s">
        <v>127</v>
      </c>
      <c r="F41" s="28" t="s">
        <v>127</v>
      </c>
      <c r="G41" s="56">
        <f>VLOOKUP($E41,Mapping!$E$4:$H$141,3,FALSE)</f>
        <v>1896291908671</v>
      </c>
      <c r="H41" s="58">
        <f>VLOOKUP($E41,Mapping!$E$4:$H$141,4,FALSE)</f>
        <v>119361233</v>
      </c>
      <c r="I41" s="58">
        <f>VLOOKUP($E41,Mapping!$E$4:$H$141,2,FALSE) * 1000</f>
        <v>133492898.48642433</v>
      </c>
      <c r="J41" s="59">
        <f>IFERROR( VLOOKUP($F41,CDIAC!$B$4:$E$90,2,FALSE), "") *  1000</f>
        <v>120992000</v>
      </c>
      <c r="K41" s="59">
        <f>IFERROR( VLOOKUP($F41,CDIAC!$B$4:$E$90,3,FALSE), "") *1000</f>
        <v>124799448.37289146</v>
      </c>
      <c r="L41" s="62">
        <f>VLOOKUP(E41,CDIAC!$Y$5:$AK$246,7,FALSE) * 1000</f>
        <v>123866000</v>
      </c>
      <c r="M41" s="63">
        <f>VLOOKUP(E41,CDIAC!$Y$5:$AK$246,13,FALSE) *1000</f>
        <v>125972609.39521998</v>
      </c>
      <c r="N41" s="60">
        <f>VLOOKUP(E41,WorldBank!$AM$5:$AZ$221,14,FALSE) / 3.667</f>
        <v>126446555.97693364</v>
      </c>
    </row>
    <row r="42" spans="3:14" x14ac:dyDescent="0.25">
      <c r="C42" t="s">
        <v>231</v>
      </c>
      <c r="E42" s="22" t="s">
        <v>6</v>
      </c>
      <c r="F42" s="28" t="e">
        <v>#N/A</v>
      </c>
      <c r="G42" s="56">
        <f>VLOOKUP($E42,Mapping!$E$4:$H$141,3,FALSE)</f>
        <v>143160396060</v>
      </c>
      <c r="H42" s="58">
        <f>VLOOKUP($E42,Mapping!$E$4:$H$141,4,FALSE)</f>
        <v>20180490</v>
      </c>
      <c r="I42" s="58">
        <f>VLOOKUP($E42,Mapping!$E$4:$H$141,2,FALSE) * 1000</f>
        <v>9930244.871327104</v>
      </c>
      <c r="J42" s="59" t="e">
        <f>IFERROR( VLOOKUP($F42,CDIAC!$B$4:$E$90,2,FALSE), "") *  1000</f>
        <v>#VALUE!</v>
      </c>
      <c r="K42" s="59" t="e">
        <f>IFERROR( VLOOKUP($F42,CDIAC!$B$4:$E$90,3,FALSE), "") *1000</f>
        <v>#VALUE!</v>
      </c>
      <c r="L42" s="62">
        <f>VLOOKUP(E42,CDIAC!$Y$5:$AK$246,7,FALSE) * 1000</f>
        <v>8618000</v>
      </c>
      <c r="M42" s="63">
        <f>VLOOKUP(E42,CDIAC!$Y$5:$AK$246,13,FALSE) *1000</f>
        <v>9497423.0878907517</v>
      </c>
      <c r="N42" s="60">
        <f>VLOOKUP(E42,WorldBank!$AM$5:$AZ$221,14,FALSE) / 3.667</f>
        <v>9515397.8442541584</v>
      </c>
    </row>
    <row r="43" spans="3:14" x14ac:dyDescent="0.25">
      <c r="C43" t="s">
        <v>231</v>
      </c>
      <c r="E43" s="22" t="s">
        <v>21</v>
      </c>
      <c r="F43" s="28" t="e">
        <v>#N/A</v>
      </c>
      <c r="G43" s="56">
        <f>VLOOKUP($E43,Mapping!$E$4:$H$141,3,FALSE)</f>
        <v>16077982980</v>
      </c>
      <c r="H43" s="58">
        <f>VLOOKUP($E43,Mapping!$E$4:$H$141,4,FALSE)</f>
        <v>9779795</v>
      </c>
      <c r="I43" s="58">
        <f>VLOOKUP($E43,Mapping!$E$4:$H$141,2,FALSE) * 1000</f>
        <v>1843353.7733259688</v>
      </c>
      <c r="J43" s="59" t="e">
        <f>IFERROR( VLOOKUP($F43,CDIAC!$B$4:$E$90,2,FALSE), "") *  1000</f>
        <v>#VALUE!</v>
      </c>
      <c r="K43" s="59" t="e">
        <f>IFERROR( VLOOKUP($F43,CDIAC!$B$4:$E$90,3,FALSE), "") *1000</f>
        <v>#VALUE!</v>
      </c>
      <c r="L43" s="62">
        <f>VLOOKUP(E43,CDIAC!$Y$5:$AK$246,7,FALSE) * 1000</f>
        <v>1542000</v>
      </c>
      <c r="M43" s="63">
        <f>VLOOKUP(E43,CDIAC!$Y$5:$AK$246,13,FALSE) *1000</f>
        <v>1763008.9602812475</v>
      </c>
      <c r="N43" s="60">
        <f>VLOOKUP(E43,WorldBank!$AM$5:$AZ$221,14,FALSE) / 3.667</f>
        <v>1356488.5540131438</v>
      </c>
    </row>
    <row r="44" spans="3:14" x14ac:dyDescent="0.25">
      <c r="C44" t="s">
        <v>231</v>
      </c>
      <c r="E44" s="22" t="s">
        <v>26</v>
      </c>
      <c r="F44" s="28" t="e">
        <v>#N/A</v>
      </c>
      <c r="G44" s="56">
        <f>VLOOKUP($E44,Mapping!$E$4:$H$141,3,FALSE)</f>
        <v>27782026784</v>
      </c>
      <c r="H44" s="58">
        <f>VLOOKUP($E44,Mapping!$E$4:$H$141,4,FALSE)</f>
        <v>1986701</v>
      </c>
      <c r="I44" s="58">
        <f>VLOOKUP($E44,Mapping!$E$4:$H$141,2,FALSE) * 1000</f>
        <v>1764545.9066204543</v>
      </c>
      <c r="J44" s="59" t="e">
        <f>IFERROR( VLOOKUP($F44,CDIAC!$B$4:$E$90,2,FALSE), "") *  1000</f>
        <v>#VALUE!</v>
      </c>
      <c r="K44" s="59" t="e">
        <f>IFERROR( VLOOKUP($F44,CDIAC!$B$4:$E$90,3,FALSE), "") *1000</f>
        <v>#VALUE!</v>
      </c>
      <c r="L44" s="62">
        <f>VLOOKUP(E44,CDIAC!$Y$5:$AK$246,7,FALSE) * 1000</f>
        <v>1441000</v>
      </c>
      <c r="M44" s="63">
        <f>VLOOKUP(E44,CDIAC!$Y$5:$AK$246,13,FALSE) *1000</f>
        <v>1687636.0301617163</v>
      </c>
      <c r="N44" s="60">
        <f>VLOOKUP(E44,WorldBank!$AM$5:$AZ$221,14,FALSE) / 3.667</f>
        <v>1691872.6686162914</v>
      </c>
    </row>
    <row r="45" spans="3:14" x14ac:dyDescent="0.25">
      <c r="C45" t="s">
        <v>231</v>
      </c>
      <c r="E45" s="22" t="s">
        <v>30</v>
      </c>
      <c r="F45" s="28" t="e">
        <v>#N/A</v>
      </c>
      <c r="G45" s="56">
        <f>VLOOKUP($E45,Mapping!$E$4:$H$141,3,FALSE)</f>
        <v>22953274155</v>
      </c>
      <c r="H45" s="58">
        <f>VLOOKUP($E45,Mapping!$E$4:$H$141,4,FALSE)</f>
        <v>15995313</v>
      </c>
      <c r="I45" s="58">
        <f>VLOOKUP($E45,Mapping!$E$4:$H$141,2,FALSE) * 1000</f>
        <v>493459.82683918864</v>
      </c>
      <c r="J45" s="59" t="e">
        <f>IFERROR( VLOOKUP($F45,CDIAC!$B$4:$E$90,2,FALSE), "") *  1000</f>
        <v>#VALUE!</v>
      </c>
      <c r="K45" s="59" t="e">
        <f>IFERROR( VLOOKUP($F45,CDIAC!$B$4:$E$90,3,FALSE), "") *1000</f>
        <v>#VALUE!</v>
      </c>
      <c r="L45" s="62">
        <f>VLOOKUP(E45,CDIAC!$Y$5:$AK$246,7,FALSE) * 1000</f>
        <v>476000</v>
      </c>
      <c r="M45" s="63">
        <f>VLOOKUP(E45,CDIAC!$Y$5:$AK$246,13,FALSE) *1000</f>
        <v>471951.78095771902</v>
      </c>
      <c r="N45" s="60">
        <f>VLOOKUP(E45,WorldBank!$AM$5:$AZ$221,14,FALSE) / 3.667</f>
        <v>424400.05267811392</v>
      </c>
    </row>
    <row r="46" spans="3:14" x14ac:dyDescent="0.25">
      <c r="C46" t="s">
        <v>231</v>
      </c>
      <c r="E46" s="22" t="s">
        <v>31</v>
      </c>
      <c r="F46" s="28" t="e">
        <v>#N/A</v>
      </c>
      <c r="G46" s="56">
        <f>VLOOKUP($E46,Mapping!$E$4:$H$141,3,FALSE)</f>
        <v>6974004622</v>
      </c>
      <c r="H46" s="58">
        <f>VLOOKUP($E46,Mapping!$E$4:$H$141,4,FALSE)</f>
        <v>9540362</v>
      </c>
      <c r="I46" s="58">
        <f>VLOOKUP($E46,Mapping!$E$4:$H$141,2,FALSE) * 1000</f>
        <v>127940.630090317</v>
      </c>
      <c r="J46" s="59" t="e">
        <f>IFERROR( VLOOKUP($F46,CDIAC!$B$4:$E$90,2,FALSE), "") *  1000</f>
        <v>#VALUE!</v>
      </c>
      <c r="K46" s="59" t="e">
        <f>IFERROR( VLOOKUP($F46,CDIAC!$B$4:$E$90,3,FALSE), "") *1000</f>
        <v>#VALUE!</v>
      </c>
      <c r="L46" s="62">
        <f>VLOOKUP(E46,CDIAC!$Y$5:$AK$246,7,FALSE) * 1000</f>
        <v>88000</v>
      </c>
      <c r="M46" s="63">
        <f>VLOOKUP(E46,CDIAC!$Y$5:$AK$246,13,FALSE) *1000</f>
        <v>122364.18233830287</v>
      </c>
      <c r="N46" s="60" t="e">
        <f>VLOOKUP(E46,WorldBank!$AM$5:$AZ$221,14,FALSE) / 3.667</f>
        <v>#DIV/0!</v>
      </c>
    </row>
    <row r="47" spans="3:14" x14ac:dyDescent="0.25">
      <c r="C47" t="s">
        <v>231</v>
      </c>
      <c r="E47" s="22" t="s">
        <v>34</v>
      </c>
      <c r="F47" s="28" t="e">
        <v>#N/A</v>
      </c>
      <c r="G47" s="56">
        <f>VLOOKUP($E47,Mapping!$E$4:$H$141,3,FALSE)</f>
        <v>52932992544</v>
      </c>
      <c r="H47" s="58">
        <f>VLOOKUP($E47,Mapping!$E$4:$H$141,4,FALSE)</f>
        <v>21156272</v>
      </c>
      <c r="I47" s="58">
        <f>VLOOKUP($E47,Mapping!$E$4:$H$141,2,FALSE) * 1000</f>
        <v>3264279.961117459</v>
      </c>
      <c r="J47" s="59" t="e">
        <f>IFERROR( VLOOKUP($F47,CDIAC!$B$4:$E$90,2,FALSE), "") *  1000</f>
        <v>#VALUE!</v>
      </c>
      <c r="K47" s="59" t="e">
        <f>IFERROR( VLOOKUP($F47,CDIAC!$B$4:$E$90,3,FALSE), "") *1000</f>
        <v>#VALUE!</v>
      </c>
      <c r="L47" s="62" t="e">
        <f>VLOOKUP(E47,CDIAC!$Y$5:$AK$246,7,FALSE) * 1000</f>
        <v>#N/A</v>
      </c>
      <c r="M47" s="63" t="e">
        <f>VLOOKUP(E47,CDIAC!$Y$5:$AK$246,13,FALSE) *1000</f>
        <v>#VALUE!</v>
      </c>
      <c r="N47" s="60">
        <f>VLOOKUP(E47,WorldBank!$AM$5:$AZ$221,14,FALSE) / 3.667</f>
        <v>3122002.3544004364</v>
      </c>
    </row>
    <row r="48" spans="3:14" x14ac:dyDescent="0.25">
      <c r="C48" t="s">
        <v>231</v>
      </c>
      <c r="E48" s="22" t="s">
        <v>32</v>
      </c>
      <c r="F48" s="28" t="e">
        <v>#N/A</v>
      </c>
      <c r="G48" s="56">
        <f>VLOOKUP($E48,Mapping!$E$4:$H$141,3,FALSE)</f>
        <v>3044390536</v>
      </c>
      <c r="H48" s="58">
        <f>VLOOKUP($E48,Mapping!$E$4:$H$141,4,FALSE)</f>
        <v>490556</v>
      </c>
      <c r="I48" s="58">
        <f>VLOOKUP($E48,Mapping!$E$4:$H$141,2,FALSE) * 1000</f>
        <v>144874.06789615104</v>
      </c>
      <c r="J48" s="59" t="e">
        <f>IFERROR( VLOOKUP($F48,CDIAC!$B$4:$E$90,2,FALSE), "") *  1000</f>
        <v>#VALUE!</v>
      </c>
      <c r="K48" s="59" t="e">
        <f>IFERROR( VLOOKUP($F48,CDIAC!$B$4:$E$90,3,FALSE), "") *1000</f>
        <v>#VALUE!</v>
      </c>
      <c r="L48" s="62">
        <f>VLOOKUP(E48,CDIAC!$Y$5:$AK$246,7,FALSE) * 1000</f>
        <v>117000</v>
      </c>
      <c r="M48" s="63">
        <f>VLOOKUP(E48,CDIAC!$Y$5:$AK$246,13,FALSE) *1000</f>
        <v>138559.55569096396</v>
      </c>
      <c r="N48" s="60">
        <f>VLOOKUP(E48,WorldBank!$AM$5:$AZ$221,14,FALSE) / 3.667</f>
        <v>112550.49352667385</v>
      </c>
    </row>
    <row r="49" spans="3:14" x14ac:dyDescent="0.25">
      <c r="C49" t="s">
        <v>231</v>
      </c>
      <c r="E49" s="22" t="s">
        <v>37</v>
      </c>
      <c r="F49" s="28" t="e">
        <v>#N/A</v>
      </c>
      <c r="G49" s="56">
        <f>VLOOKUP($E49,Mapping!$E$4:$H$141,3,FALSE)</f>
        <v>4050266121</v>
      </c>
      <c r="H49" s="58">
        <f>VLOOKUP($E49,Mapping!$E$4:$H$141,4,FALSE)</f>
        <v>4436217</v>
      </c>
      <c r="I49" s="58">
        <f>VLOOKUP($E49,Mapping!$E$4:$H$141,2,FALSE) * 1000</f>
        <v>111104.28624423796</v>
      </c>
      <c r="J49" s="59" t="e">
        <f>IFERROR( VLOOKUP($F49,CDIAC!$B$4:$E$90,2,FALSE), "") *  1000</f>
        <v>#VALUE!</v>
      </c>
      <c r="K49" s="59" t="e">
        <f>IFERROR( VLOOKUP($F49,CDIAC!$B$4:$E$90,3,FALSE), "") *1000</f>
        <v>#VALUE!</v>
      </c>
      <c r="L49" s="62">
        <f>VLOOKUP(E49,CDIAC!$Y$5:$AK$246,7,FALSE) * 1000</f>
        <v>99000</v>
      </c>
      <c r="M49" s="63">
        <f>VLOOKUP(E49,CDIAC!$Y$5:$AK$246,13,FALSE) *1000</f>
        <v>106261.67098723599</v>
      </c>
      <c r="N49" s="60">
        <f>VLOOKUP(E49,WorldBank!$AM$5:$AZ$221,14,FALSE) / 3.667</f>
        <v>118019.72403134633</v>
      </c>
    </row>
    <row r="50" spans="3:14" x14ac:dyDescent="0.25">
      <c r="C50" t="s">
        <v>231</v>
      </c>
      <c r="E50" s="22" t="s">
        <v>39</v>
      </c>
      <c r="F50" s="28" t="e">
        <v>#N/A</v>
      </c>
      <c r="G50" s="56">
        <f>VLOOKUP($E50,Mapping!$E$4:$H$141,3,FALSE)</f>
        <v>22903750152</v>
      </c>
      <c r="H50" s="58">
        <f>VLOOKUP($E50,Mapping!$E$4:$H$141,4,FALSE)</f>
        <v>12080037</v>
      </c>
      <c r="I50" s="58">
        <f>VLOOKUP($E50,Mapping!$E$4:$H$141,2,FALSE) * 1000</f>
        <v>139548.33039269882</v>
      </c>
      <c r="J50" s="59" t="e">
        <f>IFERROR( VLOOKUP($F50,CDIAC!$B$4:$E$90,2,FALSE), "") *  1000</f>
        <v>#VALUE!</v>
      </c>
      <c r="K50" s="59" t="e">
        <f>IFERROR( VLOOKUP($F50,CDIAC!$B$4:$E$90,3,FALSE), "") *1000</f>
        <v>#VALUE!</v>
      </c>
      <c r="L50" s="62">
        <f>VLOOKUP(E50,CDIAC!$Y$5:$AK$246,7,FALSE) * 1000</f>
        <v>143000</v>
      </c>
      <c r="M50" s="63">
        <f>VLOOKUP(E50,CDIAC!$Y$5:$AK$246,13,FALSE) *1000</f>
        <v>133465.94692494237</v>
      </c>
      <c r="N50" s="60" t="e">
        <f>VLOOKUP(E50,WorldBank!$AM$5:$AZ$221,14,FALSE) / 3.667</f>
        <v>#DIV/0!</v>
      </c>
    </row>
    <row r="51" spans="3:14" x14ac:dyDescent="0.25">
      <c r="C51" t="s">
        <v>231</v>
      </c>
      <c r="E51" s="22" t="s">
        <v>43</v>
      </c>
      <c r="F51" s="28" t="e">
        <v>#N/A</v>
      </c>
      <c r="G51" s="56">
        <f>VLOOKUP($E51,Mapping!$E$4:$H$141,3,FALSE)</f>
        <v>1040520976</v>
      </c>
      <c r="H51" s="58">
        <f>VLOOKUP($E51,Mapping!$E$4:$H$141,4,FALSE)</f>
        <v>700216</v>
      </c>
      <c r="I51" s="58">
        <f>VLOOKUP($E51,Mapping!$E$4:$H$141,2,FALSE) * 1000</f>
        <v>44838.733350512026</v>
      </c>
      <c r="J51" s="59" t="e">
        <f>IFERROR( VLOOKUP($F51,CDIAC!$B$4:$E$90,2,FALSE), "") *  1000</f>
        <v>#VALUE!</v>
      </c>
      <c r="K51" s="59" t="e">
        <f>IFERROR( VLOOKUP($F51,CDIAC!$B$4:$E$90,3,FALSE), "") *1000</f>
        <v>#VALUE!</v>
      </c>
      <c r="L51" s="62">
        <f>VLOOKUP(E51,CDIAC!$Y$5:$AK$246,7,FALSE) * 1000</f>
        <v>38000</v>
      </c>
      <c r="M51" s="63">
        <f>VLOOKUP(E51,CDIAC!$Y$5:$AK$246,13,FALSE) *1000</f>
        <v>42884.382698814334</v>
      </c>
      <c r="N51" s="60">
        <f>VLOOKUP(E51,WorldBank!$AM$5:$AZ$221,14,FALSE) / 3.667</f>
        <v>38577.751026444967</v>
      </c>
    </row>
    <row r="52" spans="3:14" x14ac:dyDescent="0.25">
      <c r="C52" t="s">
        <v>231</v>
      </c>
      <c r="E52" s="22" t="s">
        <v>44</v>
      </c>
      <c r="F52" s="28" t="e">
        <v>#N/A</v>
      </c>
      <c r="G52" s="56">
        <f>VLOOKUP($E52,Mapping!$E$4:$H$141,3,FALSE)</f>
        <v>42003003384</v>
      </c>
      <c r="H52" s="58">
        <f>VLOOKUP($E52,Mapping!$E$4:$H$141,4,FALSE)</f>
        <v>63931512</v>
      </c>
      <c r="I52" s="58">
        <f>VLOOKUP($E52,Mapping!$E$4:$H$141,2,FALSE) * 1000</f>
        <v>678349.34899930819</v>
      </c>
      <c r="J52" s="59" t="e">
        <f>IFERROR( VLOOKUP($F52,CDIAC!$B$4:$E$90,2,FALSE), "") *  1000</f>
        <v>#VALUE!</v>
      </c>
      <c r="K52" s="59" t="e">
        <f>IFERROR( VLOOKUP($F52,CDIAC!$B$4:$E$90,3,FALSE), "") *1000</f>
        <v>#VALUE!</v>
      </c>
      <c r="L52" s="62">
        <f>VLOOKUP(E52,CDIAC!$Y$5:$AK$246,7,FALSE) * 1000</f>
        <v>604000</v>
      </c>
      <c r="M52" s="63">
        <f>VLOOKUP(E52,CDIAC!$Y$5:$AK$246,13,FALSE) *1000</f>
        <v>648782.66873802547</v>
      </c>
      <c r="N52" s="60" t="e">
        <f>VLOOKUP(E52,WorldBank!$AM$5:$AZ$221,14,FALSE) / 3.667</f>
        <v>#DIV/0!</v>
      </c>
    </row>
    <row r="53" spans="3:14" x14ac:dyDescent="0.25">
      <c r="C53" t="s">
        <v>231</v>
      </c>
      <c r="E53" s="22" t="s">
        <v>47</v>
      </c>
      <c r="F53" s="28" t="e">
        <v>#N/A</v>
      </c>
      <c r="G53" s="56">
        <f>VLOOKUP($E53,Mapping!$E$4:$H$141,3,FALSE)</f>
        <v>49774011918</v>
      </c>
      <c r="H53" s="58">
        <f>VLOOKUP($E53,Mapping!$E$4:$H$141,4,FALSE)</f>
        <v>19389954</v>
      </c>
      <c r="I53" s="58">
        <f>VLOOKUP($E53,Mapping!$E$4:$H$141,2,FALSE) * 1000</f>
        <v>1573151.416696484</v>
      </c>
      <c r="J53" s="59" t="e">
        <f>IFERROR( VLOOKUP($F53,CDIAC!$B$4:$E$90,2,FALSE), "") *  1000</f>
        <v>#VALUE!</v>
      </c>
      <c r="K53" s="59" t="e">
        <f>IFERROR( VLOOKUP($F53,CDIAC!$B$4:$E$90,3,FALSE), "") *1000</f>
        <v>#VALUE!</v>
      </c>
      <c r="L53" s="62">
        <f>VLOOKUP(E53,CDIAC!$Y$5:$AK$246,7,FALSE) * 1000</f>
        <v>1630000</v>
      </c>
      <c r="M53" s="63">
        <f>VLOOKUP(E53,CDIAC!$Y$5:$AK$246,13,FALSE) *1000</f>
        <v>1504583.7015381162</v>
      </c>
      <c r="N53" s="60">
        <f>VLOOKUP(E53,WorldBank!$AM$5:$AZ$221,14,FALSE) / 3.667</f>
        <v>1485264.5010943112</v>
      </c>
    </row>
    <row r="54" spans="3:14" x14ac:dyDescent="0.25">
      <c r="C54" t="s">
        <v>231</v>
      </c>
      <c r="E54" s="22" t="s">
        <v>54</v>
      </c>
      <c r="F54" s="28" t="e">
        <v>#N/A</v>
      </c>
      <c r="G54" s="56">
        <f>VLOOKUP($E54,Mapping!$E$4:$H$141,3,FALSE)</f>
        <v>2342669482</v>
      </c>
      <c r="H54" s="58">
        <f>VLOOKUP($E54,Mapping!$E$4:$H$141,4,FALSE)</f>
        <v>846646</v>
      </c>
      <c r="I54" s="58">
        <f>VLOOKUP($E54,Mapping!$E$4:$H$141,2,FALSE) * 1000</f>
        <v>341120.39342745143</v>
      </c>
      <c r="J54" s="59" t="e">
        <f>IFERROR( VLOOKUP($F54,CDIAC!$B$4:$E$90,2,FALSE), "") *  1000</f>
        <v>#VALUE!</v>
      </c>
      <c r="K54" s="59" t="e">
        <f>IFERROR( VLOOKUP($F54,CDIAC!$B$4:$E$90,3,FALSE), "") *1000</f>
        <v>#VALUE!</v>
      </c>
      <c r="L54" s="62">
        <f>VLOOKUP(E54,CDIAC!$Y$5:$AK$246,7,FALSE) * 1000</f>
        <v>319000</v>
      </c>
      <c r="M54" s="63">
        <f>VLOOKUP(E54,CDIAC!$Y$5:$AK$246,13,FALSE) *1000</f>
        <v>326252.24677418085</v>
      </c>
      <c r="N54" s="60">
        <f>VLOOKUP(E54,WorldBank!$AM$5:$AZ$221,14,FALSE) / 3.667</f>
        <v>140747.55371697785</v>
      </c>
    </row>
    <row r="55" spans="3:14" x14ac:dyDescent="0.25">
      <c r="C55" t="s">
        <v>231</v>
      </c>
      <c r="E55" s="22" t="s">
        <v>60</v>
      </c>
      <c r="F55" s="28" t="e">
        <v>#N/A</v>
      </c>
      <c r="G55" s="56">
        <f>VLOOKUP($E55,Mapping!$E$4:$H$141,3,FALSE)</f>
        <v>25174419360</v>
      </c>
      <c r="H55" s="58">
        <f>VLOOKUP($E55,Mapping!$E$4:$H$141,4,FALSE)</f>
        <v>715996</v>
      </c>
      <c r="I55" s="58">
        <f>VLOOKUP($E55,Mapping!$E$4:$H$141,2,FALSE) * 1000</f>
        <v>1481627.2040202336</v>
      </c>
      <c r="J55" s="59" t="e">
        <f>IFERROR( VLOOKUP($F55,CDIAC!$B$4:$E$90,2,FALSE), "") *  1000</f>
        <v>#VALUE!</v>
      </c>
      <c r="K55" s="59" t="e">
        <f>IFERROR( VLOOKUP($F55,CDIAC!$B$4:$E$90,3,FALSE), "") *1000</f>
        <v>#VALUE!</v>
      </c>
      <c r="L55" s="62">
        <f>VLOOKUP(E55,CDIAC!$Y$5:$AK$246,7,FALSE) * 1000</f>
        <v>1306000</v>
      </c>
      <c r="M55" s="63">
        <f>VLOOKUP(E55,CDIAC!$Y$5:$AK$246,13,FALSE) *1000</f>
        <v>1417048.6828315458</v>
      </c>
      <c r="N55" s="60">
        <f>VLOOKUP(E55,WorldBank!$AM$5:$AZ$221,14,FALSE) / 3.667</f>
        <v>1381502.5810735447</v>
      </c>
    </row>
    <row r="56" spans="3:14" x14ac:dyDescent="0.25">
      <c r="C56" t="s">
        <v>231</v>
      </c>
      <c r="E56" s="22" t="s">
        <v>61</v>
      </c>
      <c r="F56" s="28" t="e">
        <v>#N/A</v>
      </c>
      <c r="G56" s="56">
        <f>VLOOKUP($E56,Mapping!$E$4:$H$141,3,FALSE)</f>
        <v>6757518428</v>
      </c>
      <c r="H56" s="58">
        <f>VLOOKUP($E56,Mapping!$E$4:$H$141,4,FALSE)</f>
        <v>5932852</v>
      </c>
      <c r="I56" s="58">
        <f>VLOOKUP($E56,Mapping!$E$4:$H$141,2,FALSE) * 1000</f>
        <v>158029.29187159167</v>
      </c>
      <c r="J56" s="59" t="e">
        <f>IFERROR( VLOOKUP($F56,CDIAC!$B$4:$E$90,2,FALSE), "") *  1000</f>
        <v>#VALUE!</v>
      </c>
      <c r="K56" s="59" t="e">
        <f>IFERROR( VLOOKUP($F56,CDIAC!$B$4:$E$90,3,FALSE), "") *1000</f>
        <v>#VALUE!</v>
      </c>
      <c r="L56" s="62">
        <f>VLOOKUP(E56,CDIAC!$Y$5:$AK$246,7,FALSE) * 1000</f>
        <v>141000</v>
      </c>
      <c r="M56" s="63">
        <f>VLOOKUP(E56,CDIAC!$Y$5:$AK$246,13,FALSE) *1000</f>
        <v>151141.39325183636</v>
      </c>
      <c r="N56" s="60">
        <f>VLOOKUP(E56,WorldBank!$AM$5:$AZ$221,14,FALSE) / 3.667</f>
        <v>173357.51748037161</v>
      </c>
    </row>
    <row r="57" spans="3:14" x14ac:dyDescent="0.25">
      <c r="C57" t="s">
        <v>231</v>
      </c>
      <c r="E57" s="22" t="s">
        <v>63</v>
      </c>
      <c r="F57" s="28" t="e">
        <v>#N/A</v>
      </c>
      <c r="G57" s="56">
        <f>VLOOKUP($E57,Mapping!$E$4:$H$141,3,FALSE)</f>
        <v>102802022450</v>
      </c>
      <c r="H57" s="58">
        <f>VLOOKUP($E57,Mapping!$E$4:$H$141,4,FALSE)</f>
        <v>89393063</v>
      </c>
      <c r="I57" s="58">
        <f>VLOOKUP($E57,Mapping!$E$4:$H$141,2,FALSE) * 1000</f>
        <v>2145740.6117588021</v>
      </c>
      <c r="J57" s="59" t="e">
        <f>IFERROR( VLOOKUP($F57,CDIAC!$B$4:$E$90,2,FALSE), "") *  1000</f>
        <v>#VALUE!</v>
      </c>
      <c r="K57" s="59" t="e">
        <f>IFERROR( VLOOKUP($F57,CDIAC!$B$4:$E$90,3,FALSE), "") *1000</f>
        <v>#VALUE!</v>
      </c>
      <c r="L57" s="62">
        <f>VLOOKUP(E57,CDIAC!$Y$5:$AK$246,7,FALSE) * 1000</f>
        <v>2045000</v>
      </c>
      <c r="M57" s="63">
        <f>VLOOKUP(E57,CDIAC!$Y$5:$AK$246,13,FALSE) *1000</f>
        <v>2052215.9010988586</v>
      </c>
      <c r="N57" s="60">
        <f>VLOOKUP(E57,WorldBank!$AM$5:$AZ$221,14,FALSE) / 3.667</f>
        <v>2426566.111567019</v>
      </c>
    </row>
    <row r="58" spans="3:14" x14ac:dyDescent="0.25">
      <c r="C58" t="s">
        <v>231</v>
      </c>
      <c r="E58" s="22" t="s">
        <v>70</v>
      </c>
      <c r="F58" s="28" t="e">
        <v>#N/A</v>
      </c>
      <c r="G58" s="56">
        <f>VLOOKUP($E58,Mapping!$E$4:$H$141,3,FALSE)</f>
        <v>27876466592</v>
      </c>
      <c r="H58" s="58">
        <f>VLOOKUP($E58,Mapping!$E$4:$H$141,4,FALSE)</f>
        <v>1594034</v>
      </c>
      <c r="I58" s="58">
        <f>VLOOKUP($E58,Mapping!$E$4:$H$141,2,FALSE) * 1000</f>
        <v>3702193.1603981685</v>
      </c>
      <c r="J58" s="59" t="e">
        <f>IFERROR( VLOOKUP($F58,CDIAC!$B$4:$E$90,2,FALSE), "") *  1000</f>
        <v>#VALUE!</v>
      </c>
      <c r="K58" s="59" t="e">
        <f>IFERROR( VLOOKUP($F58,CDIAC!$B$4:$E$90,3,FALSE), "") *1000</f>
        <v>#VALUE!</v>
      </c>
      <c r="L58" s="62">
        <f>VLOOKUP(E58,CDIAC!$Y$5:$AK$246,7,FALSE) * 1000</f>
        <v>1006000</v>
      </c>
      <c r="M58" s="63">
        <f>VLOOKUP(E58,CDIAC!$Y$5:$AK$246,13,FALSE) *1000</f>
        <v>3540828.5750256367</v>
      </c>
      <c r="N58" s="60">
        <f>VLOOKUP(E58,WorldBank!$AM$5:$AZ$221,14,FALSE) / 3.667</f>
        <v>12703831.632173456</v>
      </c>
    </row>
    <row r="59" spans="3:14" x14ac:dyDescent="0.25">
      <c r="C59" t="s">
        <v>231</v>
      </c>
      <c r="E59" s="22" t="s">
        <v>71</v>
      </c>
      <c r="F59" s="28" t="e">
        <v>#N/A</v>
      </c>
      <c r="G59" s="56">
        <f>VLOOKUP($E59,Mapping!$E$4:$H$141,3,FALSE)</f>
        <v>2663172810</v>
      </c>
      <c r="H59" s="58">
        <f>VLOOKUP($E59,Mapping!$E$4:$H$141,4,FALSE)</f>
        <v>1734966</v>
      </c>
      <c r="I59" s="58">
        <f>VLOOKUP($E59,Mapping!$E$4:$H$141,2,FALSE) * 1000</f>
        <v>132269.13427359809</v>
      </c>
      <c r="J59" s="59" t="e">
        <f>IFERROR( VLOOKUP($F59,CDIAC!$B$4:$E$90,2,FALSE), "") *  1000</f>
        <v>#VALUE!</v>
      </c>
      <c r="K59" s="59" t="e">
        <f>IFERROR( VLOOKUP($F59,CDIAC!$B$4:$E$90,3,FALSE), "") *1000</f>
        <v>#VALUE!</v>
      </c>
      <c r="L59" s="62">
        <f>VLOOKUP(E59,CDIAC!$Y$5:$AK$246,7,FALSE) * 1000</f>
        <v>129000</v>
      </c>
      <c r="M59" s="63">
        <f>VLOOKUP(E59,CDIAC!$Y$5:$AK$246,13,FALSE) *1000</f>
        <v>126504.02340959679</v>
      </c>
      <c r="N59" s="60">
        <f>VLOOKUP(E59,WorldBank!$AM$5:$AZ$221,14,FALSE) / 3.667</f>
        <v>128377.42419078309</v>
      </c>
    </row>
    <row r="60" spans="3:14" x14ac:dyDescent="0.25">
      <c r="C60" t="s">
        <v>231</v>
      </c>
      <c r="E60" s="22" t="s">
        <v>74</v>
      </c>
      <c r="F60" s="28" t="e">
        <v>#N/A</v>
      </c>
      <c r="G60" s="56">
        <f>VLOOKUP($E60,Mapping!$E$4:$H$141,3,FALSE)</f>
        <v>85532152876</v>
      </c>
      <c r="H60" s="58">
        <f>VLOOKUP($E60,Mapping!$E$4:$H$141,4,FALSE)</f>
        <v>24820706</v>
      </c>
      <c r="I60" s="58">
        <f>VLOOKUP($E60,Mapping!$E$4:$H$141,2,FALSE) * 1000</f>
        <v>3592671.4593513757</v>
      </c>
      <c r="J60" s="59" t="e">
        <f>IFERROR( VLOOKUP($F60,CDIAC!$B$4:$E$90,2,FALSE), "") *  1000</f>
        <v>#VALUE!</v>
      </c>
      <c r="K60" s="59" t="e">
        <f>IFERROR( VLOOKUP($F60,CDIAC!$B$4:$E$90,3,FALSE), "") *1000</f>
        <v>#VALUE!</v>
      </c>
      <c r="L60" s="62">
        <f>VLOOKUP(E60,CDIAC!$Y$5:$AK$246,7,FALSE) * 1000</f>
        <v>2657000</v>
      </c>
      <c r="M60" s="63">
        <f>VLOOKUP(E60,CDIAC!$Y$5:$AK$246,13,FALSE) *1000</f>
        <v>3436080.5103378957</v>
      </c>
      <c r="N60" s="60">
        <f>VLOOKUP(E60,WorldBank!$AM$5:$AZ$221,14,FALSE) / 3.667</f>
        <v>3876786.8124001645</v>
      </c>
    </row>
    <row r="61" spans="3:14" x14ac:dyDescent="0.25">
      <c r="C61" t="s">
        <v>231</v>
      </c>
      <c r="E61" s="22" t="s">
        <v>80</v>
      </c>
      <c r="F61" s="28" t="e">
        <v>#N/A</v>
      </c>
      <c r="G61" s="56">
        <f>VLOOKUP($E61,Mapping!$E$4:$H$141,3,FALSE)</f>
        <v>13393836000</v>
      </c>
      <c r="H61" s="58">
        <f>VLOOKUP($E61,Mapping!$E$4:$H$141,4,FALSE)</f>
        <v>11161530</v>
      </c>
      <c r="I61" s="58">
        <f>VLOOKUP($E61,Mapping!$E$4:$H$141,2,FALSE) * 1000</f>
        <v>386222.20671596704</v>
      </c>
      <c r="J61" s="59" t="e">
        <f>IFERROR( VLOOKUP($F61,CDIAC!$B$4:$E$90,2,FALSE), "") *  1000</f>
        <v>#VALUE!</v>
      </c>
      <c r="K61" s="59" t="e">
        <f>IFERROR( VLOOKUP($F61,CDIAC!$B$4:$E$90,3,FALSE), "") *1000</f>
        <v>#VALUE!</v>
      </c>
      <c r="L61" s="62">
        <f>VLOOKUP(E61,CDIAC!$Y$5:$AK$246,7,FALSE) * 1000</f>
        <v>358000</v>
      </c>
      <c r="M61" s="63">
        <f>VLOOKUP(E61,CDIAC!$Y$5:$AK$246,13,FALSE) *1000</f>
        <v>369388.24275237863</v>
      </c>
      <c r="N61" s="60">
        <f>VLOOKUP(E61,WorldBank!$AM$5:$AZ$221,14,FALSE) / 3.667</f>
        <v>312440.98369379959</v>
      </c>
    </row>
    <row r="62" spans="3:14" x14ac:dyDescent="0.25">
      <c r="C62" t="s">
        <v>231</v>
      </c>
      <c r="E62" s="22" t="s">
        <v>81</v>
      </c>
      <c r="F62" s="28" t="e">
        <v>#N/A</v>
      </c>
      <c r="G62" s="56">
        <f>VLOOKUP($E62,Mapping!$E$4:$H$141,3,FALSE)</f>
        <v>2074139156</v>
      </c>
      <c r="H62" s="58">
        <f>VLOOKUP($E62,Mapping!$E$4:$H$141,4,FALSE)</f>
        <v>1624228</v>
      </c>
      <c r="I62" s="58">
        <f>VLOOKUP($E62,Mapping!$E$4:$H$141,2,FALSE) * 1000</f>
        <v>80326.17328476494</v>
      </c>
      <c r="J62" s="59" t="e">
        <f>IFERROR( VLOOKUP($F62,CDIAC!$B$4:$E$90,2,FALSE), "") *  1000</f>
        <v>#VALUE!</v>
      </c>
      <c r="K62" s="59" t="e">
        <f>IFERROR( VLOOKUP($F62,CDIAC!$B$4:$E$90,3,FALSE), "") *1000</f>
        <v>#VALUE!</v>
      </c>
      <c r="L62" s="62">
        <f>VLOOKUP(E62,CDIAC!$Y$5:$AK$246,7,FALSE) * 1000</f>
        <v>74000</v>
      </c>
      <c r="M62" s="63">
        <f>VLOOKUP(E62,CDIAC!$Y$5:$AK$246,13,FALSE) *1000</f>
        <v>76825.059462474746</v>
      </c>
      <c r="N62" s="60">
        <f>VLOOKUP(E62,WorldBank!$AM$5:$AZ$221,14,FALSE) / 3.667</f>
        <v>90665.957836388057</v>
      </c>
    </row>
    <row r="63" spans="3:14" x14ac:dyDescent="0.25">
      <c r="C63" t="s">
        <v>231</v>
      </c>
      <c r="E63" s="22" t="s">
        <v>100</v>
      </c>
      <c r="F63" s="28" t="e">
        <v>#N/A</v>
      </c>
      <c r="G63" s="56">
        <f>VLOOKUP($E63,Mapping!$E$4:$H$141,3,FALSE)</f>
        <v>88846961574</v>
      </c>
      <c r="H63" s="58">
        <f>VLOOKUP($E63,Mapping!$E$4:$H$141,4,FALSE)</f>
        <v>42027891</v>
      </c>
      <c r="I63" s="58">
        <f>VLOOKUP($E63,Mapping!$E$4:$H$141,2,FALSE) * 1000</f>
        <v>4236063.3017364554</v>
      </c>
      <c r="J63" s="59" t="e">
        <f>IFERROR( VLOOKUP($F63,CDIAC!$B$4:$E$90,2,FALSE), "") *  1000</f>
        <v>#VALUE!</v>
      </c>
      <c r="K63" s="59" t="e">
        <f>IFERROR( VLOOKUP($F63,CDIAC!$B$4:$E$90,3,FALSE), "") *1000</f>
        <v>#VALUE!</v>
      </c>
      <c r="L63" s="62">
        <f>VLOOKUP(E63,CDIAC!$Y$5:$AK$246,7,FALSE) * 1000</f>
        <v>3965000</v>
      </c>
      <c r="M63" s="63">
        <f>VLOOKUP(E63,CDIAC!$Y$5:$AK$246,13,FALSE) *1000</f>
        <v>4051429.3378449045</v>
      </c>
      <c r="N63" s="60">
        <f>VLOOKUP(E63,WorldBank!$AM$5:$AZ$221,14,FALSE) / 3.667</f>
        <v>3418089.3865011567</v>
      </c>
    </row>
    <row r="64" spans="3:14" x14ac:dyDescent="0.25">
      <c r="C64" t="s">
        <v>231</v>
      </c>
      <c r="E64" s="22" t="s">
        <v>110</v>
      </c>
      <c r="F64" s="28" t="e">
        <v>#N/A</v>
      </c>
      <c r="G64" s="56">
        <f>VLOOKUP($E64,Mapping!$E$4:$H$141,3,FALSE)</f>
        <v>4602942288</v>
      </c>
      <c r="H64" s="58">
        <f>VLOOKUP($E64,Mapping!$E$4:$H$141,4,FALSE)</f>
        <v>2029516</v>
      </c>
      <c r="I64" s="58">
        <f>VLOOKUP($E64,Mapping!$E$4:$H$141,2,FALSE) * 1000</f>
        <v>3610.8443790792016</v>
      </c>
      <c r="J64" s="59" t="e">
        <f>IFERROR( VLOOKUP($F64,CDIAC!$B$4:$E$90,2,FALSE), "") *  1000</f>
        <v>#VALUE!</v>
      </c>
      <c r="K64" s="59" t="e">
        <f>IFERROR( VLOOKUP($F64,CDIAC!$B$4:$E$90,3,FALSE), "") *1000</f>
        <v>#VALUE!</v>
      </c>
      <c r="L64" s="62">
        <f>VLOOKUP(E64,CDIAC!$Y$5:$AK$246,7,FALSE) * 1000</f>
        <v>5000</v>
      </c>
      <c r="M64" s="63">
        <f>VLOOKUP(E64,CDIAC!$Y$5:$AK$246,13,FALSE) *1000</f>
        <v>3453.4613412875738</v>
      </c>
      <c r="N64" s="60" t="e">
        <f>VLOOKUP(E64,WorldBank!$AM$5:$AZ$221,14,FALSE) / 3.667</f>
        <v>#DIV/0!</v>
      </c>
    </row>
    <row r="65" spans="3:14" x14ac:dyDescent="0.25">
      <c r="C65" t="s">
        <v>231</v>
      </c>
      <c r="E65" s="22" t="s">
        <v>111</v>
      </c>
      <c r="F65" s="28" t="e">
        <v>#N/A</v>
      </c>
      <c r="G65" s="56">
        <f>VLOOKUP($E65,Mapping!$E$4:$H$141,3,FALSE)</f>
        <v>2974099113</v>
      </c>
      <c r="H65" s="58">
        <f>VLOOKUP($E65,Mapping!$E$4:$H$141,4,FALSE)</f>
        <v>4079697</v>
      </c>
      <c r="I65" s="58">
        <f>VLOOKUP($E65,Mapping!$E$4:$H$141,2,FALSE) * 1000</f>
        <v>356387.55178915872</v>
      </c>
      <c r="J65" s="59" t="e">
        <f>IFERROR( VLOOKUP($F65,CDIAC!$B$4:$E$90,2,FALSE), "") *  1000</f>
        <v>#VALUE!</v>
      </c>
      <c r="K65" s="59" t="e">
        <f>IFERROR( VLOOKUP($F65,CDIAC!$B$4:$E$90,3,FALSE), "") *1000</f>
        <v>#VALUE!</v>
      </c>
      <c r="L65" s="62">
        <f>VLOOKUP(E65,CDIAC!$Y$5:$AK$246,7,FALSE) * 1000</f>
        <v>233000</v>
      </c>
      <c r="M65" s="63">
        <f>VLOOKUP(E65,CDIAC!$Y$5:$AK$246,13,FALSE) *1000</f>
        <v>340853.9674960571</v>
      </c>
      <c r="N65" s="60">
        <f>VLOOKUP(E65,WorldBank!$AM$5:$AZ$221,14,FALSE) / 3.667</f>
        <v>443593.34274338698</v>
      </c>
    </row>
    <row r="66" spans="3:14" x14ac:dyDescent="0.25">
      <c r="C66" t="s">
        <v>231</v>
      </c>
      <c r="E66" s="22" t="s">
        <v>118</v>
      </c>
      <c r="F66" s="28" t="e">
        <v>#N/A</v>
      </c>
      <c r="G66" s="56">
        <f>VLOOKUP($E66,Mapping!$E$4:$H$141,3,FALSE)</f>
        <v>29613423844</v>
      </c>
      <c r="H66" s="58">
        <f>VLOOKUP($E66,Mapping!$E$4:$H$141,4,FALSE)</f>
        <v>21678934</v>
      </c>
      <c r="I66" s="58">
        <f>VLOOKUP($E66,Mapping!$E$4:$H$141,2,FALSE) * 1000</f>
        <v>725709.39806246094</v>
      </c>
      <c r="J66" s="59" t="e">
        <f>IFERROR( VLOOKUP($F66,CDIAC!$B$4:$E$90,2,FALSE), "") *  1000</f>
        <v>#VALUE!</v>
      </c>
      <c r="K66" s="59" t="e">
        <f>IFERROR( VLOOKUP($F66,CDIAC!$B$4:$E$90,3,FALSE), "") *1000</f>
        <v>#VALUE!</v>
      </c>
      <c r="L66" s="62">
        <f>VLOOKUP(E66,CDIAC!$Y$5:$AK$246,7,FALSE) * 1000</f>
        <v>603000</v>
      </c>
      <c r="M66" s="63">
        <f>VLOOKUP(E66,CDIAC!$Y$5:$AK$246,13,FALSE) *1000</f>
        <v>694078.47254189628</v>
      </c>
      <c r="N66" s="60">
        <f>VLOOKUP(E66,WorldBank!$AM$5:$AZ$221,14,FALSE) / 3.667</f>
        <v>603776.35595346882</v>
      </c>
    </row>
    <row r="67" spans="3:14" x14ac:dyDescent="0.25">
      <c r="C67" t="s">
        <v>231</v>
      </c>
      <c r="E67" s="22" t="s">
        <v>119</v>
      </c>
      <c r="F67" s="28" t="e">
        <v>#N/A</v>
      </c>
      <c r="G67" s="56">
        <f>VLOOKUP($E67,Mapping!$E$4:$H$141,3,FALSE)</f>
        <v>11546775657</v>
      </c>
      <c r="H67" s="58">
        <f>VLOOKUP($E67,Mapping!$E$4:$H$141,4,FALSE)</f>
        <v>15457531</v>
      </c>
      <c r="I67" s="58">
        <f>VLOOKUP($E67,Mapping!$E$4:$H$141,2,FALSE) * 1000</f>
        <v>480487.60217275884</v>
      </c>
      <c r="J67" s="59" t="e">
        <f>IFERROR( VLOOKUP($F67,CDIAC!$B$4:$E$90,2,FALSE), "") *  1000</f>
        <v>#VALUE!</v>
      </c>
      <c r="K67" s="59" t="e">
        <f>IFERROR( VLOOKUP($F67,CDIAC!$B$4:$E$90,3,FALSE), "") *1000</f>
        <v>#VALUE!</v>
      </c>
      <c r="L67" s="62">
        <f>VLOOKUP(E67,CDIAC!$Y$5:$AK$246,7,FALSE) * 1000</f>
        <v>338000</v>
      </c>
      <c r="M67" s="63">
        <f>VLOOKUP(E67,CDIAC!$Y$5:$AK$246,13,FALSE) *1000</f>
        <v>459544.96645871346</v>
      </c>
      <c r="N67" s="60">
        <f>VLOOKUP(E67,WorldBank!$AM$5:$AZ$221,14,FALSE) / 3.667</f>
        <v>490340.34501819737</v>
      </c>
    </row>
    <row r="68" spans="3:14" x14ac:dyDescent="0.25">
      <c r="C68" t="s">
        <v>231</v>
      </c>
      <c r="E68" s="22" t="s">
        <v>122</v>
      </c>
      <c r="F68" s="28" t="e">
        <v>#N/A</v>
      </c>
      <c r="G68" s="56">
        <f>VLOOKUP($E68,Mapping!$E$4:$H$141,3,FALSE)</f>
        <v>23902949946</v>
      </c>
      <c r="H68" s="58">
        <f>VLOOKUP($E68,Mapping!$E$4:$H$141,4,FALSE)</f>
        <v>14416737</v>
      </c>
      <c r="I68" s="58">
        <f>VLOOKUP($E68,Mapping!$E$4:$H$141,2,FALSE) * 1000</f>
        <v>196287.1829691107</v>
      </c>
      <c r="J68" s="59" t="e">
        <f>IFERROR( VLOOKUP($F68,CDIAC!$B$4:$E$90,2,FALSE), "") *  1000</f>
        <v>#VALUE!</v>
      </c>
      <c r="K68" s="59" t="e">
        <f>IFERROR( VLOOKUP($F68,CDIAC!$B$4:$E$90,3,FALSE), "") *1000</f>
        <v>#VALUE!</v>
      </c>
      <c r="L68" s="62">
        <f>VLOOKUP(E68,CDIAC!$Y$5:$AK$246,7,FALSE) * 1000</f>
        <v>188000</v>
      </c>
      <c r="M68" s="63">
        <f>VLOOKUP(E68,CDIAC!$Y$5:$AK$246,13,FALSE) *1000</f>
        <v>187731.76769997698</v>
      </c>
      <c r="N68" s="60" t="e">
        <f>VLOOKUP(E68,WorldBank!$AM$5:$AZ$221,14,FALSE) / 3.667</f>
        <v>#DIV/0!</v>
      </c>
    </row>
    <row r="69" spans="3:14" x14ac:dyDescent="0.25">
      <c r="C69" t="s">
        <v>231</v>
      </c>
      <c r="E69" s="22" t="s">
        <v>125</v>
      </c>
      <c r="F69" s="28" t="e">
        <v>#N/A</v>
      </c>
      <c r="G69" s="56">
        <f>VLOOKUP($E69,Mapping!$E$4:$H$141,3,FALSE)</f>
        <v>10034487730</v>
      </c>
      <c r="H69" s="58">
        <f>VLOOKUP($E69,Mapping!$E$4:$H$141,4,FALSE)</f>
        <v>3702763</v>
      </c>
      <c r="I69" s="58">
        <f>VLOOKUP($E69,Mapping!$E$4:$H$141,2,FALSE) * 1000</f>
        <v>648033.44286028214</v>
      </c>
      <c r="J69" s="59" t="e">
        <f>IFERROR( VLOOKUP($F69,CDIAC!$B$4:$E$90,2,FALSE), "") *  1000</f>
        <v>#VALUE!</v>
      </c>
      <c r="K69" s="59" t="e">
        <f>IFERROR( VLOOKUP($F69,CDIAC!$B$4:$E$90,3,FALSE), "") *1000</f>
        <v>#VALUE!</v>
      </c>
      <c r="L69" s="62">
        <f>VLOOKUP(E69,CDIAC!$Y$5:$AK$246,7,FALSE) * 1000</f>
        <v>619000</v>
      </c>
      <c r="M69" s="63">
        <f>VLOOKUP(E69,CDIAC!$Y$5:$AK$246,13,FALSE) *1000</f>
        <v>619788.11818807153</v>
      </c>
      <c r="N69" s="60">
        <f>VLOOKUP(E69,WorldBank!$AM$5:$AZ$221,14,FALSE) / 3.667</f>
        <v>608990.26796472794</v>
      </c>
    </row>
    <row r="70" spans="3:14" x14ac:dyDescent="0.25">
      <c r="C70" t="s">
        <v>231</v>
      </c>
      <c r="E70" s="22" t="s">
        <v>126</v>
      </c>
      <c r="F70" s="28" t="e">
        <v>#N/A</v>
      </c>
      <c r="G70" s="56">
        <f>VLOOKUP($E70,Mapping!$E$4:$H$141,3,FALSE)</f>
        <v>20263019556</v>
      </c>
      <c r="H70" s="58">
        <f>VLOOKUP($E70,Mapping!$E$4:$H$141,4,FALSE)</f>
        <v>1286051</v>
      </c>
      <c r="I70" s="58">
        <f>VLOOKUP($E70,Mapping!$E$4:$H$141,2,FALSE) * 1000</f>
        <v>1592555.0622519352</v>
      </c>
      <c r="J70" s="59" t="e">
        <f>IFERROR( VLOOKUP($F70,CDIAC!$B$4:$E$90,2,FALSE), "") *  1000</f>
        <v>#VALUE!</v>
      </c>
      <c r="K70" s="59" t="e">
        <f>IFERROR( VLOOKUP($F70,CDIAC!$B$4:$E$90,3,FALSE), "") *1000</f>
        <v>#VALUE!</v>
      </c>
      <c r="L70" s="62">
        <f>VLOOKUP(E70,CDIAC!$Y$5:$AK$246,7,FALSE) * 1000</f>
        <v>1423000</v>
      </c>
      <c r="M70" s="63">
        <f>VLOOKUP(E70,CDIAC!$Y$5:$AK$246,13,FALSE) *1000</f>
        <v>1523141.6156354512</v>
      </c>
      <c r="N70" s="60">
        <f>VLOOKUP(E70,WorldBank!$AM$5:$AZ$221,14,FALSE) / 3.667</f>
        <v>1203733.5780098205</v>
      </c>
    </row>
    <row r="71" spans="3:14" x14ac:dyDescent="0.25">
      <c r="C71" t="s">
        <v>231</v>
      </c>
      <c r="E71" s="22" t="s">
        <v>134</v>
      </c>
      <c r="F71" s="28" t="e">
        <v>#N/A</v>
      </c>
      <c r="G71" s="56">
        <f>VLOOKUP($E71,Mapping!$E$4:$H$141,3,FALSE)</f>
        <v>22762345842</v>
      </c>
      <c r="H71" s="58">
        <f>VLOOKUP($E71,Mapping!$E$4:$H$141,4,FALSE)</f>
        <v>24581367</v>
      </c>
      <c r="I71" s="58">
        <f>VLOOKUP($E71,Mapping!$E$4:$H$141,2,FALSE) * 1000</f>
        <v>982833.72699361446</v>
      </c>
      <c r="J71" s="59" t="e">
        <f>IFERROR( VLOOKUP($F71,CDIAC!$B$4:$E$90,2,FALSE), "") *  1000</f>
        <v>#VALUE!</v>
      </c>
      <c r="K71" s="59" t="e">
        <f>IFERROR( VLOOKUP($F71,CDIAC!$B$4:$E$90,3,FALSE), "") *1000</f>
        <v>#VALUE!</v>
      </c>
      <c r="L71" s="62">
        <f>VLOOKUP(E71,CDIAC!$Y$5:$AK$246,7,FALSE) * 1000</f>
        <v>841000</v>
      </c>
      <c r="M71" s="63">
        <f>VLOOKUP(E71,CDIAC!$Y$5:$AK$246,13,FALSE) *1000</f>
        <v>939995.72530776833</v>
      </c>
      <c r="N71" s="60">
        <f>VLOOKUP(E71,WorldBank!$AM$5:$AZ$221,14,FALSE) / 3.667</f>
        <v>676409.68041145802</v>
      </c>
    </row>
    <row r="72" spans="3:14" x14ac:dyDescent="0.25">
      <c r="C72" t="s">
        <v>231</v>
      </c>
      <c r="E72" s="22" t="s">
        <v>136</v>
      </c>
      <c r="F72" s="28" t="e">
        <v>#N/A</v>
      </c>
      <c r="G72" s="56">
        <f>VLOOKUP($E72,Mapping!$E$4:$H$141,3,FALSE)</f>
        <v>19388634174</v>
      </c>
      <c r="H72" s="58">
        <f>VLOOKUP($E72,Mapping!$E$4:$H$141,4,FALSE)</f>
        <v>2217618</v>
      </c>
      <c r="I72" s="58">
        <f>VLOOKUP($E72,Mapping!$E$4:$H$141,2,FALSE) * 1000</f>
        <v>940646.79338038305</v>
      </c>
      <c r="J72" s="59" t="e">
        <f>IFERROR( VLOOKUP($F72,CDIAC!$B$4:$E$90,2,FALSE), "") *  1000</f>
        <v>#VALUE!</v>
      </c>
      <c r="K72" s="59" t="e">
        <f>IFERROR( VLOOKUP($F72,CDIAC!$B$4:$E$90,3,FALSE), "") *1000</f>
        <v>#VALUE!</v>
      </c>
      <c r="L72" s="62">
        <f>VLOOKUP(E72,CDIAC!$Y$5:$AK$246,7,FALSE) * 1000</f>
        <v>898000</v>
      </c>
      <c r="M72" s="63">
        <f>VLOOKUP(E72,CDIAC!$Y$5:$AK$246,13,FALSE) *1000</f>
        <v>899647.56043395773</v>
      </c>
      <c r="N72" s="60">
        <f>VLOOKUP(E72,WorldBank!$AM$5:$AZ$221,14,FALSE) / 3.667</f>
        <v>907725.7226289222</v>
      </c>
    </row>
    <row r="73" spans="3:14" x14ac:dyDescent="0.25">
      <c r="C73" t="s">
        <v>231</v>
      </c>
      <c r="E73" s="22" t="s">
        <v>142</v>
      </c>
      <c r="F73" s="28" t="e">
        <v>#N/A</v>
      </c>
      <c r="G73" s="56">
        <f>VLOOKUP($E73,Mapping!$E$4:$H$141,3,FALSE)</f>
        <v>13688001998</v>
      </c>
      <c r="H73" s="58">
        <f>VLOOKUP($E73,Mapping!$E$4:$H$141,4,FALSE)</f>
        <v>16511462</v>
      </c>
      <c r="I73" s="58">
        <f>VLOOKUP($E73,Mapping!$E$4:$H$141,2,FALSE) * 1000</f>
        <v>512160.62546940829</v>
      </c>
      <c r="J73" s="59" t="e">
        <f>IFERROR( VLOOKUP($F73,CDIAC!$B$4:$E$90,2,FALSE), "") *  1000</f>
        <v>#VALUE!</v>
      </c>
      <c r="K73" s="59" t="e">
        <f>IFERROR( VLOOKUP($F73,CDIAC!$B$4:$E$90,3,FALSE), "") *1000</f>
        <v>#VALUE!</v>
      </c>
      <c r="L73" s="62">
        <f>VLOOKUP(E73,CDIAC!$Y$5:$AK$246,7,FALSE) * 1000</f>
        <v>396000</v>
      </c>
      <c r="M73" s="63">
        <f>VLOOKUP(E73,CDIAC!$Y$5:$AK$246,13,FALSE) *1000</f>
        <v>489837.48256669723</v>
      </c>
      <c r="N73" s="60">
        <f>VLOOKUP(E73,WorldBank!$AM$5:$AZ$221,14,FALSE) / 3.667</f>
        <v>428872.30887594243</v>
      </c>
    </row>
    <row r="74" spans="3:14" x14ac:dyDescent="0.25">
      <c r="C74" t="s">
        <v>231</v>
      </c>
      <c r="E74" s="22" t="s">
        <v>143</v>
      </c>
      <c r="F74" s="28" t="e">
        <v>#N/A</v>
      </c>
      <c r="G74" s="56">
        <f>VLOOKUP($E74,Mapping!$E$4:$H$141,3,FALSE)</f>
        <v>860370927000</v>
      </c>
      <c r="H74" s="58">
        <f>VLOOKUP($E74,Mapping!$E$4:$H$141,4,FALSE)</f>
        <v>164192925</v>
      </c>
      <c r="I74" s="58">
        <f>VLOOKUP($E74,Mapping!$E$4:$H$141,2,FALSE) * 1000</f>
        <v>24512707.084442548</v>
      </c>
      <c r="J74" s="59" t="e">
        <f>IFERROR( VLOOKUP($F74,CDIAC!$B$4:$E$90,2,FALSE), "") *  1000</f>
        <v>#VALUE!</v>
      </c>
      <c r="K74" s="59" t="e">
        <f>IFERROR( VLOOKUP($F74,CDIAC!$B$4:$E$90,3,FALSE), "") *1000</f>
        <v>#VALUE!</v>
      </c>
      <c r="L74" s="62">
        <f>VLOOKUP(E74,CDIAC!$Y$5:$AK$246,7,FALSE) * 1000</f>
        <v>22249000</v>
      </c>
      <c r="M74" s="63">
        <f>VLOOKUP(E74,CDIAC!$Y$5:$AK$246,13,FALSE) *1000</f>
        <v>23444290.974405225</v>
      </c>
      <c r="N74" s="60">
        <f>VLOOKUP(E74,WorldBank!$AM$5:$AZ$221,14,FALSE) / 3.667</f>
        <v>21885945.121795751</v>
      </c>
    </row>
    <row r="75" spans="3:14" x14ac:dyDescent="0.25">
      <c r="C75" t="s">
        <v>231</v>
      </c>
      <c r="E75" s="22" t="s">
        <v>160</v>
      </c>
      <c r="F75" s="28" t="e">
        <v>#N/A</v>
      </c>
      <c r="G75" s="56">
        <f>VLOOKUP($E75,Mapping!$E$4:$H$141,3,FALSE)</f>
        <v>14755073060</v>
      </c>
      <c r="H75" s="58">
        <f>VLOOKUP($E75,Mapping!$E$4:$H$141,4,FALSE)</f>
        <v>11144315</v>
      </c>
      <c r="I75" s="58">
        <f>VLOOKUP($E75,Mapping!$E$4:$H$141,2,FALSE) * 1000</f>
        <v>193215.34048660341</v>
      </c>
      <c r="J75" s="59" t="e">
        <f>IFERROR( VLOOKUP($F75,CDIAC!$B$4:$E$90,2,FALSE), "") *  1000</f>
        <v>#VALUE!</v>
      </c>
      <c r="K75" s="59" t="e">
        <f>IFERROR( VLOOKUP($F75,CDIAC!$B$4:$E$90,3,FALSE), "") *1000</f>
        <v>#VALUE!</v>
      </c>
      <c r="L75" s="62">
        <f>VLOOKUP(E75,CDIAC!$Y$5:$AK$246,7,FALSE) * 1000</f>
        <v>175000</v>
      </c>
      <c r="M75" s="63">
        <f>VLOOKUP(E75,CDIAC!$Y$5:$AK$246,13,FALSE) *1000</f>
        <v>184793.81520295775</v>
      </c>
      <c r="N75" s="60">
        <f>VLOOKUP(E75,WorldBank!$AM$5:$AZ$221,14,FALSE) / 3.667</f>
        <v>310148.0944722729</v>
      </c>
    </row>
    <row r="76" spans="3:14" x14ac:dyDescent="0.25">
      <c r="C76" t="s">
        <v>231</v>
      </c>
      <c r="E76" s="22" t="s">
        <v>163</v>
      </c>
      <c r="F76" s="28" t="e">
        <v>#N/A</v>
      </c>
      <c r="G76" s="56">
        <f>VLOOKUP($E76,Mapping!$E$4:$H$141,3,FALSE)</f>
        <v>513078777</v>
      </c>
      <c r="H76" s="58">
        <f>VLOOKUP($E76,Mapping!$E$4:$H$141,4,FALSE)</f>
        <v>183177</v>
      </c>
      <c r="I76" s="58">
        <f>VLOOKUP($E76,Mapping!$E$4:$H$141,2,FALSE) * 1000</f>
        <v>41524.261762704555</v>
      </c>
      <c r="J76" s="59" t="e">
        <f>IFERROR( VLOOKUP($F76,CDIAC!$B$4:$E$90,2,FALSE), "") *  1000</f>
        <v>#VALUE!</v>
      </c>
      <c r="K76" s="59" t="e">
        <f>IFERROR( VLOOKUP($F76,CDIAC!$B$4:$E$90,3,FALSE), "") *1000</f>
        <v>#VALUE!</v>
      </c>
      <c r="L76" s="62">
        <f>VLOOKUP(E76,CDIAC!$Y$5:$AK$246,7,FALSE) * 1000</f>
        <v>36000</v>
      </c>
      <c r="M76" s="63">
        <f>VLOOKUP(E76,CDIAC!$Y$5:$AK$246,13,FALSE) *1000</f>
        <v>39714.376380733112</v>
      </c>
      <c r="N76" s="60">
        <f>VLOOKUP(E76,WorldBank!$AM$5:$AZ$221,14,FALSE) / 3.667</f>
        <v>36406.754433280606</v>
      </c>
    </row>
    <row r="77" spans="3:14" x14ac:dyDescent="0.25">
      <c r="C77" t="s">
        <v>231</v>
      </c>
      <c r="E77" s="22" t="s">
        <v>165</v>
      </c>
      <c r="F77" s="28" t="e">
        <v>#N/A</v>
      </c>
      <c r="G77" s="56">
        <f>VLOOKUP($E77,Mapping!$E$4:$H$141,3,FALSE)</f>
        <v>28834384131</v>
      </c>
      <c r="H77" s="58">
        <f>VLOOKUP($E77,Mapping!$E$4:$H$141,4,FALSE)</f>
        <v>13330737</v>
      </c>
      <c r="I77" s="58">
        <f>VLOOKUP($E77,Mapping!$E$4:$H$141,2,FALSE) * 1000</f>
        <v>2520596.9371002186</v>
      </c>
      <c r="J77" s="59" t="e">
        <f>IFERROR( VLOOKUP($F77,CDIAC!$B$4:$E$90,2,FALSE), "") *  1000</f>
        <v>#VALUE!</v>
      </c>
      <c r="K77" s="59" t="e">
        <f>IFERROR( VLOOKUP($F77,CDIAC!$B$4:$E$90,3,FALSE), "") *1000</f>
        <v>#VALUE!</v>
      </c>
      <c r="L77" s="62">
        <f>VLOOKUP(E77,CDIAC!$Y$5:$AK$246,7,FALSE) * 1000</f>
        <v>2104000</v>
      </c>
      <c r="M77" s="63">
        <f>VLOOKUP(E77,CDIAC!$Y$5:$AK$246,13,FALSE) *1000</f>
        <v>2410733.6582207601</v>
      </c>
      <c r="N77" s="60">
        <f>VLOOKUP(E77,WorldBank!$AM$5:$AZ$221,14,FALSE) / 3.667</f>
        <v>1790838.9502029291</v>
      </c>
    </row>
    <row r="78" spans="3:14" x14ac:dyDescent="0.25">
      <c r="C78" t="s">
        <v>231</v>
      </c>
      <c r="E78" s="22" t="s">
        <v>167</v>
      </c>
      <c r="F78" s="28" t="e">
        <v>#N/A</v>
      </c>
      <c r="G78" s="56">
        <f>VLOOKUP($E78,Mapping!$E$4:$H$141,3,FALSE)</f>
        <v>1960864425</v>
      </c>
      <c r="H78" s="58">
        <f>VLOOKUP($E78,Mapping!$E$4:$H$141,4,FALSE)</f>
        <v>87441</v>
      </c>
      <c r="I78" s="58">
        <f>VLOOKUP($E78,Mapping!$E$4:$H$141,2,FALSE) * 1000</f>
        <v>265655.85567275208</v>
      </c>
      <c r="J78" s="59" t="e">
        <f>IFERROR( VLOOKUP($F78,CDIAC!$B$4:$E$90,2,FALSE), "") *  1000</f>
        <v>#VALUE!</v>
      </c>
      <c r="K78" s="59" t="e">
        <f>IFERROR( VLOOKUP($F78,CDIAC!$B$4:$E$90,3,FALSE), "") *1000</f>
        <v>#VALUE!</v>
      </c>
      <c r="L78" s="62">
        <f>VLOOKUP(E78,CDIAC!$Y$5:$AK$246,7,FALSE) * 1000</f>
        <v>280000</v>
      </c>
      <c r="M78" s="63">
        <f>VLOOKUP(E78,CDIAC!$Y$5:$AK$246,13,FALSE) *1000</f>
        <v>254076.92255252335</v>
      </c>
      <c r="N78" s="60">
        <f>VLOOKUP(E78,WorldBank!$AM$5:$AZ$221,14,FALSE) / 3.667</f>
        <v>176288.8465788115</v>
      </c>
    </row>
    <row r="79" spans="3:14" x14ac:dyDescent="0.25">
      <c r="C79" t="s">
        <v>231</v>
      </c>
      <c r="E79" s="22" t="s">
        <v>168</v>
      </c>
      <c r="F79" s="28" t="e">
        <v>#N/A</v>
      </c>
      <c r="G79" s="56">
        <f>VLOOKUP($E79,Mapping!$E$4:$H$141,3,FALSE)</f>
        <v>8211687400</v>
      </c>
      <c r="H79" s="58">
        <f>VLOOKUP($E79,Mapping!$E$4:$H$141,4,FALSE)</f>
        <v>5865491</v>
      </c>
      <c r="I79" s="58">
        <f>VLOOKUP($E79,Mapping!$E$4:$H$141,2,FALSE) * 1000</f>
        <v>226396.03751017695</v>
      </c>
      <c r="J79" s="59" t="e">
        <f>IFERROR( VLOOKUP($F79,CDIAC!$B$4:$E$90,2,FALSE), "") *  1000</f>
        <v>#VALUE!</v>
      </c>
      <c r="K79" s="59" t="e">
        <f>IFERROR( VLOOKUP($F79,CDIAC!$B$4:$E$90,3,FALSE), "") *1000</f>
        <v>#VALUE!</v>
      </c>
      <c r="L79" s="62">
        <f>VLOOKUP(E79,CDIAC!$Y$5:$AK$246,7,FALSE) * 1000</f>
        <v>203000</v>
      </c>
      <c r="M79" s="63">
        <f>VLOOKUP(E79,CDIAC!$Y$5:$AK$246,13,FALSE) *1000</f>
        <v>216528.29124734152</v>
      </c>
      <c r="N79" s="60">
        <f>VLOOKUP(E79,WorldBank!$AM$5:$AZ$221,14,FALSE) / 3.667</f>
        <v>162193.33020188744</v>
      </c>
    </row>
    <row r="80" spans="3:14" x14ac:dyDescent="0.25">
      <c r="C80" t="s">
        <v>231</v>
      </c>
      <c r="E80" s="22" t="s">
        <v>174</v>
      </c>
      <c r="F80" s="28" t="e">
        <v>#N/A</v>
      </c>
      <c r="G80" s="56">
        <f>VLOOKUP($E80,Mapping!$E$4:$H$141,3,FALSE)</f>
        <v>0</v>
      </c>
      <c r="H80" s="58">
        <f>VLOOKUP($E80,Mapping!$E$4:$H$141,4,FALSE)</f>
        <v>9907903</v>
      </c>
      <c r="I80" s="58">
        <f>VLOOKUP($E80,Mapping!$E$4:$H$141,2,FALSE) * 1000</f>
        <v>0</v>
      </c>
      <c r="J80" s="59" t="e">
        <f>IFERROR( VLOOKUP($F80,CDIAC!$B$4:$E$90,2,FALSE), "") *  1000</f>
        <v>#VALUE!</v>
      </c>
      <c r="K80" s="59" t="e">
        <f>IFERROR( VLOOKUP($F80,CDIAC!$B$4:$E$90,3,FALSE), "") *1000</f>
        <v>#VALUE!</v>
      </c>
      <c r="L80" s="62">
        <f>VLOOKUP(E80,CDIAC!$Y$5:$AK$246,7,FALSE) * 1000</f>
        <v>223000</v>
      </c>
      <c r="M80" s="63" t="e">
        <f>VLOOKUP(E80,CDIAC!$Y$5:$AK$246,13,FALSE) *1000</f>
        <v>#VALUE!</v>
      </c>
      <c r="N80" s="60" t="e">
        <f>VLOOKUP(E80,WorldBank!$AM$5:$AZ$221,14,FALSE) / 3.667</f>
        <v>#DIV/0!</v>
      </c>
    </row>
    <row r="81" spans="3:14" x14ac:dyDescent="0.25">
      <c r="C81" t="s">
        <v>231</v>
      </c>
      <c r="E81" s="22" t="s">
        <v>183</v>
      </c>
      <c r="F81" s="28" t="e">
        <v>#N/A</v>
      </c>
      <c r="G81" s="56">
        <f>VLOOKUP($E81,Mapping!$E$4:$H$141,3,FALSE)</f>
        <v>128382572652</v>
      </c>
      <c r="H81" s="58">
        <f>VLOOKUP($E81,Mapping!$E$4:$H$141,4,FALSE)</f>
        <v>36430923</v>
      </c>
      <c r="I81" s="58">
        <f>VLOOKUP($E81,Mapping!$E$4:$H$141,2,FALSE) * 1000</f>
        <v>4570817.8601024412</v>
      </c>
      <c r="J81" s="59" t="e">
        <f>IFERROR( VLOOKUP($F81,CDIAC!$B$4:$E$90,2,FALSE), "") *  1000</f>
        <v>#VALUE!</v>
      </c>
      <c r="K81" s="59" t="e">
        <f>IFERROR( VLOOKUP($F81,CDIAC!$B$4:$E$90,3,FALSE), "") *1000</f>
        <v>#VALUE!</v>
      </c>
      <c r="L81" s="62">
        <f>VLOOKUP(E81,CDIAC!$Y$5:$AK$246,7,FALSE) * 1000</f>
        <v>4083000</v>
      </c>
      <c r="M81" s="63">
        <f>VLOOKUP(E81,CDIAC!$Y$5:$AK$246,13,FALSE) *1000</f>
        <v>4371593.2122103609</v>
      </c>
      <c r="N81" s="60">
        <f>VLOOKUP(E81,WorldBank!$AM$5:$AZ$221,14,FALSE) / 3.667</f>
        <v>3157678.7578998166</v>
      </c>
    </row>
    <row r="82" spans="3:14" x14ac:dyDescent="0.25">
      <c r="C82" t="s">
        <v>231</v>
      </c>
      <c r="E82" s="22" t="s">
        <v>185</v>
      </c>
      <c r="F82" s="28" t="e">
        <v>#N/A</v>
      </c>
      <c r="G82" s="56">
        <f>VLOOKUP($E82,Mapping!$E$4:$H$141,3,FALSE)</f>
        <v>7717816353</v>
      </c>
      <c r="H82" s="58">
        <f>VLOOKUP($E82,Mapping!$E$4:$H$141,4,FALSE)</f>
        <v>1212159</v>
      </c>
      <c r="I82" s="58">
        <f>VLOOKUP($E82,Mapping!$E$4:$H$141,2,FALSE) * 1000</f>
        <v>287635.73335745349</v>
      </c>
      <c r="J82" s="59" t="e">
        <f>IFERROR( VLOOKUP($F82,CDIAC!$B$4:$E$90,2,FALSE), "") *  1000</f>
        <v>#VALUE!</v>
      </c>
      <c r="K82" s="59" t="e">
        <f>IFERROR( VLOOKUP($F82,CDIAC!$B$4:$E$90,3,FALSE), "") *1000</f>
        <v>#VALUE!</v>
      </c>
      <c r="L82" s="62">
        <f>VLOOKUP(E82,CDIAC!$Y$5:$AK$246,7,FALSE) * 1000</f>
        <v>280000</v>
      </c>
      <c r="M82" s="63">
        <f>VLOOKUP(E82,CDIAC!$Y$5:$AK$246,13,FALSE) *1000</f>
        <v>275098.78057280794</v>
      </c>
      <c r="N82" s="60">
        <f>VLOOKUP(E82,WorldBank!$AM$5:$AZ$221,14,FALSE) / 3.667</f>
        <v>292483.85932455916</v>
      </c>
    </row>
    <row r="83" spans="3:14" x14ac:dyDescent="0.25">
      <c r="C83" t="s">
        <v>231</v>
      </c>
      <c r="E83" s="22" t="s">
        <v>193</v>
      </c>
      <c r="F83" s="28" t="e">
        <v>#N/A</v>
      </c>
      <c r="G83" s="56">
        <f>VLOOKUP($E83,Mapping!$E$4:$H$141,3,FALSE)</f>
        <v>8239242992</v>
      </c>
      <c r="H83" s="58">
        <f>VLOOKUP($E83,Mapping!$E$4:$H$141,4,FALSE)</f>
        <v>6472304</v>
      </c>
      <c r="I83" s="58">
        <f>VLOOKUP($E83,Mapping!$E$4:$H$141,2,FALSE) * 1000</f>
        <v>518799.82043512812</v>
      </c>
      <c r="J83" s="59" t="e">
        <f>IFERROR( VLOOKUP($F83,CDIAC!$B$4:$E$90,2,FALSE), "") *  1000</f>
        <v>#VALUE!</v>
      </c>
      <c r="K83" s="59" t="e">
        <f>IFERROR( VLOOKUP($F83,CDIAC!$B$4:$E$90,3,FALSE), "") *1000</f>
        <v>#VALUE!</v>
      </c>
      <c r="L83" s="62">
        <f>VLOOKUP(E83,CDIAC!$Y$5:$AK$246,7,FALSE) * 1000</f>
        <v>477000</v>
      </c>
      <c r="M83" s="63">
        <f>VLOOKUP(E83,CDIAC!$Y$5:$AK$246,13,FALSE) *1000</f>
        <v>496187.30015624169</v>
      </c>
      <c r="N83" s="60">
        <f>VLOOKUP(E83,WorldBank!$AM$5:$AZ$221,14,FALSE) / 3.667</f>
        <v>358707.32109261624</v>
      </c>
    </row>
    <row r="84" spans="3:14" x14ac:dyDescent="0.25">
      <c r="C84" t="s">
        <v>231</v>
      </c>
      <c r="E84" s="22" t="s">
        <v>201</v>
      </c>
      <c r="F84" s="28" t="e">
        <v>#N/A</v>
      </c>
      <c r="G84" s="56">
        <f>VLOOKUP($E84,Mapping!$E$4:$H$141,3,FALSE)</f>
        <v>46887517376</v>
      </c>
      <c r="H84" s="58">
        <f>VLOOKUP($E84,Mapping!$E$4:$H$141,4,FALSE)</f>
        <v>35148064</v>
      </c>
      <c r="I84" s="58">
        <f>VLOOKUP($E84,Mapping!$E$4:$H$141,2,FALSE) * 1000</f>
        <v>1230933.577457221</v>
      </c>
      <c r="J84" s="59" t="e">
        <f>IFERROR( VLOOKUP($F84,CDIAC!$B$4:$E$90,2,FALSE), "") *  1000</f>
        <v>#VALUE!</v>
      </c>
      <c r="K84" s="59" t="e">
        <f>IFERROR( VLOOKUP($F84,CDIAC!$B$4:$E$90,3,FALSE), "") *1000</f>
        <v>#VALUE!</v>
      </c>
      <c r="L84" s="62">
        <f>VLOOKUP(E84,CDIAC!$Y$5:$AK$246,7,FALSE) * 1000</f>
        <v>1032000</v>
      </c>
      <c r="M84" s="63">
        <f>VLOOKUP(E84,CDIAC!$Y$5:$AK$246,13,FALSE) *1000</f>
        <v>1177281.8424607278</v>
      </c>
      <c r="N84" s="60">
        <f>VLOOKUP(E84,WorldBank!$AM$5:$AZ$221,14,FALSE) / 3.667</f>
        <v>972655.78162811964</v>
      </c>
    </row>
    <row r="85" spans="3:14" x14ac:dyDescent="0.25">
      <c r="C85" t="s">
        <v>231</v>
      </c>
      <c r="E85" s="22" t="s">
        <v>214</v>
      </c>
      <c r="F85" s="28" t="e">
        <v>#N/A</v>
      </c>
      <c r="G85" s="56">
        <f>VLOOKUP($E85,Mapping!$E$4:$H$141,3,FALSE)</f>
        <v>39238064888</v>
      </c>
      <c r="H85" s="58">
        <f>VLOOKUP($E85,Mapping!$E$4:$H$141,4,FALSE)</f>
        <v>13633796</v>
      </c>
      <c r="I85" s="58">
        <f>VLOOKUP($E85,Mapping!$E$4:$H$141,2,FALSE) * 1000</f>
        <v>804837.16352454165</v>
      </c>
      <c r="J85" s="59" t="e">
        <f>IFERROR( VLOOKUP($F85,CDIAC!$B$4:$E$90,2,FALSE), "") *  1000</f>
        <v>#VALUE!</v>
      </c>
      <c r="K85" s="59" t="e">
        <f>IFERROR( VLOOKUP($F85,CDIAC!$B$4:$E$90,3,FALSE), "") *1000</f>
        <v>#VALUE!</v>
      </c>
      <c r="L85" s="62">
        <f>VLOOKUP(E85,CDIAC!$Y$5:$AK$246,7,FALSE) * 1000</f>
        <v>687000</v>
      </c>
      <c r="M85" s="63">
        <f>VLOOKUP(E85,CDIAC!$Y$5:$AK$246,13,FALSE) *1000</f>
        <v>769757.3582421575</v>
      </c>
      <c r="N85" s="60">
        <f>VLOOKUP(E85,WorldBank!$AM$5:$AZ$221,14,FALSE) / 3.667</f>
        <v>742722.03017116117</v>
      </c>
    </row>
    <row r="86" spans="3:14" x14ac:dyDescent="0.25">
      <c r="C86" t="s">
        <v>231</v>
      </c>
      <c r="E86" s="22" t="s">
        <v>215</v>
      </c>
      <c r="F86" s="28" t="e">
        <v>#N/A</v>
      </c>
      <c r="G86" s="56">
        <f>VLOOKUP($E86,Mapping!$E$4:$H$141,3,FALSE)</f>
        <v>21721307988</v>
      </c>
      <c r="H86" s="58">
        <f>VLOOKUP($E86,Mapping!$E$4:$H$141,4,FALSE)</f>
        <v>13358738</v>
      </c>
      <c r="I86" s="58">
        <f>VLOOKUP($E86,Mapping!$E$4:$H$141,2,FALSE) * 1000</f>
        <v>2942840.9084255844</v>
      </c>
      <c r="J86" s="59" t="e">
        <f>IFERROR( VLOOKUP($F86,CDIAC!$B$4:$E$90,2,FALSE), "") *  1000</f>
        <v>#VALUE!</v>
      </c>
      <c r="K86" s="59" t="e">
        <f>IFERROR( VLOOKUP($F86,CDIAC!$B$4:$E$90,3,FALSE), "") *1000</f>
        <v>#VALUE!</v>
      </c>
      <c r="L86" s="62">
        <f>VLOOKUP(E86,CDIAC!$Y$5:$AK$246,7,FALSE) * 1000</f>
        <v>2577000</v>
      </c>
      <c r="M86" s="63">
        <f>VLOOKUP(E86,CDIAC!$Y$5:$AK$246,13,FALSE) *1000</f>
        <v>2814573.6132220179</v>
      </c>
      <c r="N86" s="60">
        <f>VLOOKUP(E86,WorldBank!$AM$5:$AZ$221,14,FALSE) / 3.667</f>
        <v>2562250.8701432217</v>
      </c>
    </row>
    <row r="87" spans="3:14" x14ac:dyDescent="0.25">
      <c r="C87" t="s">
        <v>232</v>
      </c>
      <c r="E87" s="22" t="s">
        <v>9</v>
      </c>
      <c r="F87" s="28" t="e">
        <v>#N/A</v>
      </c>
      <c r="G87" s="56">
        <f>VLOOKUP($E87,Mapping!$E$4:$H$141,3,FALSE)</f>
        <v>20191585440</v>
      </c>
      <c r="H87" s="58">
        <f>VLOOKUP($E87,Mapping!$E$4:$H$141,4,FALSE)</f>
        <v>2964120</v>
      </c>
      <c r="I87" s="58">
        <f>VLOOKUP($E87,Mapping!$E$4:$H$141,2,FALSE) * 1000</f>
        <v>1308899.5875251975</v>
      </c>
      <c r="J87" s="59" t="e">
        <f>IFERROR( VLOOKUP($F87,CDIAC!$B$4:$E$90,2,FALSE), "") *  1000</f>
        <v>#VALUE!</v>
      </c>
      <c r="K87" s="59" t="e">
        <f>IFERROR( VLOOKUP($F87,CDIAC!$B$4:$E$90,3,FALSE), "") *1000</f>
        <v>#VALUE!</v>
      </c>
      <c r="L87" s="62">
        <f>VLOOKUP(E87,CDIAC!$Y$5:$AK$246,7,FALSE) * 1000</f>
        <v>1225000</v>
      </c>
      <c r="M87" s="63">
        <f>VLOOKUP(E87,CDIAC!$Y$5:$AK$246,13,FALSE) *1000</f>
        <v>1251849.6092867404</v>
      </c>
      <c r="N87" s="60">
        <f>VLOOKUP(E87,WorldBank!$AM$5:$AZ$221,14,FALSE) / 3.667</f>
        <v>1087992.3539334696</v>
      </c>
    </row>
    <row r="88" spans="3:14" x14ac:dyDescent="0.25">
      <c r="C88" t="s">
        <v>232</v>
      </c>
      <c r="E88" s="22" t="s">
        <v>13</v>
      </c>
      <c r="F88" s="28" t="s">
        <v>13</v>
      </c>
      <c r="G88" s="56">
        <f>VLOOKUP($E88,Mapping!$E$4:$H$141,3,FALSE)</f>
        <v>144512733828</v>
      </c>
      <c r="H88" s="58">
        <f>VLOOKUP($E88,Mapping!$E$4:$H$141,4,FALSE)</f>
        <v>9173082</v>
      </c>
      <c r="I88" s="58">
        <f>VLOOKUP($E88,Mapping!$E$4:$H$141,2,FALSE) * 1000</f>
        <v>14550765.920171583</v>
      </c>
      <c r="J88" s="59">
        <f>IFERROR( VLOOKUP($F88,CDIAC!$B$4:$E$90,2,FALSE), "") *  1000</f>
        <v>12472000</v>
      </c>
      <c r="K88" s="59">
        <f>IFERROR( VLOOKUP($F88,CDIAC!$B$4:$E$90,3,FALSE), "") *1000</f>
        <v>13518553.114995115</v>
      </c>
      <c r="L88" s="62">
        <f>VLOOKUP(E88,CDIAC!$Y$5:$AK$246,7,FALSE) * 1000</f>
        <v>12869000</v>
      </c>
      <c r="M88" s="63">
        <f>VLOOKUP(E88,CDIAC!$Y$5:$AK$246,13,FALSE) *1000</f>
        <v>13331030.61358951</v>
      </c>
      <c r="N88" s="60">
        <f>VLOOKUP(E88,WorldBank!$AM$5:$AZ$221,14,FALSE) / 3.667</f>
        <v>13017743.826074498</v>
      </c>
    </row>
    <row r="89" spans="3:14" x14ac:dyDescent="0.25">
      <c r="C89" t="s">
        <v>232</v>
      </c>
      <c r="E89" s="22" t="s">
        <v>18</v>
      </c>
      <c r="F89" s="28" t="s">
        <v>18</v>
      </c>
      <c r="G89" s="56">
        <f>VLOOKUP($E89,Mapping!$E$4:$H$141,3,FALSE)</f>
        <v>157280219000</v>
      </c>
      <c r="H89" s="58">
        <f>VLOOKUP($E89,Mapping!$E$4:$H$141,4,FALSE)</f>
        <v>9473000</v>
      </c>
      <c r="I89" s="58">
        <f>VLOOKUP($E89,Mapping!$E$4:$H$141,2,FALSE) * 1000</f>
        <v>17443847.313877534</v>
      </c>
      <c r="J89" s="59">
        <f>IFERROR( VLOOKUP($F89,CDIAC!$B$4:$E$90,2,FALSE), "") *  1000</f>
        <v>16968000</v>
      </c>
      <c r="K89" s="59">
        <f>IFERROR( VLOOKUP($F89,CDIAC!$B$4:$E$90,3,FALSE), "") *1000</f>
        <v>16683536.042381674</v>
      </c>
      <c r="L89" s="62">
        <f>VLOOKUP(E89,CDIAC!$Y$5:$AK$246,7,FALSE) * 1000</f>
        <v>16968000</v>
      </c>
      <c r="M89" s="63">
        <f>VLOOKUP(E89,CDIAC!$Y$5:$AK$246,13,FALSE) *1000</f>
        <v>17280309.072329167</v>
      </c>
      <c r="N89" s="60">
        <f>VLOOKUP(E89,WorldBank!$AM$5:$AZ$221,14,FALSE) / 3.667</f>
        <v>17626666.245756611</v>
      </c>
    </row>
    <row r="90" spans="3:14" x14ac:dyDescent="0.25">
      <c r="C90" t="s">
        <v>232</v>
      </c>
      <c r="E90" s="22" t="s">
        <v>62</v>
      </c>
      <c r="F90" s="28" t="e">
        <v>#N/A</v>
      </c>
      <c r="G90" s="56">
        <f>VLOOKUP($E90,Mapping!$E$4:$H$141,3,FALSE)</f>
        <v>30942603090</v>
      </c>
      <c r="H90" s="58">
        <f>VLOOKUP($E90,Mapping!$E$4:$H$141,4,FALSE)</f>
        <v>1327439</v>
      </c>
      <c r="I90" s="58">
        <f>VLOOKUP($E90,Mapping!$E$4:$H$141,2,FALSE) * 1000</f>
        <v>7392876.2897850228</v>
      </c>
      <c r="J90" s="59" t="e">
        <f>IFERROR( VLOOKUP($F90,CDIAC!$B$4:$E$90,2,FALSE), "") *  1000</f>
        <v>#VALUE!</v>
      </c>
      <c r="K90" s="59" t="e">
        <f>IFERROR( VLOOKUP($F90,CDIAC!$B$4:$E$90,3,FALSE), "") *1000</f>
        <v>#VALUE!</v>
      </c>
      <c r="L90" s="62">
        <f>VLOOKUP(E90,CDIAC!$Y$5:$AK$246,7,FALSE) * 1000</f>
        <v>5225000</v>
      </c>
      <c r="M90" s="63">
        <f>VLOOKUP(E90,CDIAC!$Y$5:$AK$246,13,FALSE) *1000</f>
        <v>7070648.7977210265</v>
      </c>
      <c r="N90" s="60">
        <f>VLOOKUP(E90,WorldBank!$AM$5:$AZ$221,14,FALSE) / 3.667</f>
        <v>6895432.6697105477</v>
      </c>
    </row>
    <row r="91" spans="3:14" x14ac:dyDescent="0.25">
      <c r="C91" t="s">
        <v>232</v>
      </c>
      <c r="E91" s="22" t="s">
        <v>72</v>
      </c>
      <c r="F91" s="28" t="e">
        <v>#N/A</v>
      </c>
      <c r="G91" s="56">
        <f>VLOOKUP($E91,Mapping!$E$4:$H$141,3,FALSE)</f>
        <v>28343738700</v>
      </c>
      <c r="H91" s="58">
        <f>VLOOKUP($E91,Mapping!$E$4:$H$141,4,FALSE)</f>
        <v>4483350</v>
      </c>
      <c r="I91" s="58">
        <f>VLOOKUP($E91,Mapping!$E$4:$H$141,2,FALSE) * 1000</f>
        <v>1924476.1069032114</v>
      </c>
      <c r="J91" s="59" t="e">
        <f>IFERROR( VLOOKUP($F91,CDIAC!$B$4:$E$90,2,FALSE), "") *  1000</f>
        <v>#VALUE!</v>
      </c>
      <c r="K91" s="59" t="e">
        <f>IFERROR( VLOOKUP($F91,CDIAC!$B$4:$E$90,3,FALSE), "") *1000</f>
        <v>#VALUE!</v>
      </c>
      <c r="L91" s="62">
        <f>VLOOKUP(E91,CDIAC!$Y$5:$AK$246,7,FALSE) * 1000</f>
        <v>1757000</v>
      </c>
      <c r="M91" s="63">
        <f>VLOOKUP(E91,CDIAC!$Y$5:$AK$246,13,FALSE) *1000</f>
        <v>1840595.4784228806</v>
      </c>
      <c r="N91" s="60">
        <f>VLOOKUP(E91,WorldBank!$AM$5:$AZ$221,14,FALSE) / 3.667</f>
        <v>1740505.6329940478</v>
      </c>
    </row>
    <row r="92" spans="3:14" x14ac:dyDescent="0.25">
      <c r="C92" t="s">
        <v>232</v>
      </c>
      <c r="E92" s="22" t="s">
        <v>99</v>
      </c>
      <c r="F92" s="28" t="s">
        <v>99</v>
      </c>
      <c r="G92" s="56">
        <f>VLOOKUP($E92,Mapping!$E$4:$H$141,3,FALSE)</f>
        <v>343913695200</v>
      </c>
      <c r="H92" s="58">
        <f>VLOOKUP($E92,Mapping!$E$4:$H$141,4,FALSE)</f>
        <v>16556600</v>
      </c>
      <c r="I92" s="58">
        <f>VLOOKUP($E92,Mapping!$E$4:$H$141,2,FALSE) * 1000</f>
        <v>79806162.041085392</v>
      </c>
      <c r="J92" s="59">
        <f>IFERROR( VLOOKUP($F92,CDIAC!$B$4:$E$90,2,FALSE), "") *  1000</f>
        <v>67828000</v>
      </c>
      <c r="K92" s="59">
        <f>IFERROR( VLOOKUP($F92,CDIAC!$B$4:$E$90,3,FALSE), "") *1000</f>
        <v>76257713.540427536</v>
      </c>
      <c r="L92" s="62">
        <f>VLOOKUP(E92,CDIAC!$Y$5:$AK$246,7,FALSE) * 1000</f>
        <v>67899000</v>
      </c>
      <c r="M92" s="63">
        <f>VLOOKUP(E92,CDIAC!$Y$5:$AK$246,13,FALSE) *1000</f>
        <v>79671412.159715831</v>
      </c>
      <c r="N92" s="60">
        <f>VLOOKUP(E92,WorldBank!$AM$5:$AZ$221,14,FALSE) / 3.667</f>
        <v>79145023.198980764</v>
      </c>
    </row>
    <row r="93" spans="3:14" x14ac:dyDescent="0.25">
      <c r="C93" t="s">
        <v>232</v>
      </c>
      <c r="E93" s="22" t="s">
        <v>106</v>
      </c>
      <c r="F93" s="28" t="e">
        <v>#N/A</v>
      </c>
      <c r="G93" s="56">
        <f>VLOOKUP($E93,Mapping!$E$4:$H$141,3,FALSE)</f>
        <v>16108146600</v>
      </c>
      <c r="H93" s="58">
        <f>VLOOKUP($E93,Mapping!$E$4:$H$141,4,FALSE)</f>
        <v>5514600</v>
      </c>
      <c r="I93" s="58">
        <f>VLOOKUP($E93,Mapping!$E$4:$H$141,2,FALSE) * 1000</f>
        <v>2313601.9093713891</v>
      </c>
      <c r="J93" s="59" t="e">
        <f>IFERROR( VLOOKUP($F93,CDIAC!$B$4:$E$90,2,FALSE), "") *  1000</f>
        <v>#VALUE!</v>
      </c>
      <c r="K93" s="59" t="e">
        <f>IFERROR( VLOOKUP($F93,CDIAC!$B$4:$E$90,3,FALSE), "") *1000</f>
        <v>#VALUE!</v>
      </c>
      <c r="L93" s="62">
        <f>VLOOKUP(E93,CDIAC!$Y$5:$AK$246,7,FALSE) * 1000</f>
        <v>2088000</v>
      </c>
      <c r="M93" s="63">
        <f>VLOOKUP(E93,CDIAC!$Y$5:$AK$246,13,FALSE) *1000</f>
        <v>2212760.7601800645</v>
      </c>
      <c r="N93" s="60">
        <f>VLOOKUP(E93,WorldBank!$AM$5:$AZ$221,14,FALSE) / 3.667</f>
        <v>1935790.9862586576</v>
      </c>
    </row>
    <row r="94" spans="3:14" x14ac:dyDescent="0.25">
      <c r="C94" t="s">
        <v>232</v>
      </c>
      <c r="E94" s="22" t="s">
        <v>108</v>
      </c>
      <c r="F94" s="28" t="e">
        <v>#N/A</v>
      </c>
      <c r="G94" s="56">
        <f>VLOOKUP($E94,Mapping!$E$4:$H$141,3,FALSE)</f>
        <v>41136508148</v>
      </c>
      <c r="H94" s="58">
        <f>VLOOKUP($E94,Mapping!$E$4:$H$141,4,FALSE)</f>
        <v>2059709</v>
      </c>
      <c r="I94" s="58">
        <f>VLOOKUP($E94,Mapping!$E$4:$H$141,2,FALSE) * 1000</f>
        <v>3001862.6328857462</v>
      </c>
      <c r="J94" s="59" t="e">
        <f>IFERROR( VLOOKUP($F94,CDIAC!$B$4:$E$90,2,FALSE), "") *  1000</f>
        <v>#VALUE!</v>
      </c>
      <c r="K94" s="59" t="e">
        <f>IFERROR( VLOOKUP($F94,CDIAC!$B$4:$E$90,3,FALSE), "") *1000</f>
        <v>#VALUE!</v>
      </c>
      <c r="L94" s="62">
        <f>VLOOKUP(E94,CDIAC!$Y$5:$AK$246,7,FALSE) * 1000</f>
        <v>2393000</v>
      </c>
      <c r="M94" s="63">
        <f>VLOOKUP(E94,CDIAC!$Y$5:$AK$246,13,FALSE) *1000</f>
        <v>2871022.8041371</v>
      </c>
      <c r="N94" s="60">
        <f>VLOOKUP(E94,WorldBank!$AM$5:$AZ$221,14,FALSE) / 3.667</f>
        <v>2484404.7804814582</v>
      </c>
    </row>
    <row r="95" spans="3:14" x14ac:dyDescent="0.25">
      <c r="C95" t="s">
        <v>232</v>
      </c>
      <c r="E95" s="22" t="s">
        <v>114</v>
      </c>
      <c r="F95" s="28" t="s">
        <v>114</v>
      </c>
      <c r="G95" s="56">
        <f>VLOOKUP($E95,Mapping!$E$4:$H$141,3,FALSE)</f>
        <v>67869141495</v>
      </c>
      <c r="H95" s="58">
        <f>VLOOKUP($E95,Mapping!$E$4:$H$141,4,FALSE)</f>
        <v>3028115</v>
      </c>
      <c r="I95" s="58">
        <f>VLOOKUP($E95,Mapping!$E$4:$H$141,2,FALSE) * 1000</f>
        <v>4390870.959299908</v>
      </c>
      <c r="J95" s="59">
        <f>IFERROR( VLOOKUP($F95,CDIAC!$B$4:$E$90,2,FALSE), "") *  1000</f>
        <v>3698000</v>
      </c>
      <c r="K95" s="59">
        <f>IFERROR( VLOOKUP($F95,CDIAC!$B$4:$E$90,3,FALSE), "") *1000</f>
        <v>3785783.2218698454</v>
      </c>
      <c r="L95" s="62" t="e">
        <f>VLOOKUP(E95,CDIAC!$Y$5:$AK$246,7,FALSE) * 1000</f>
        <v>#N/A</v>
      </c>
      <c r="M95" s="63" t="e">
        <f>VLOOKUP(E95,CDIAC!$Y$5:$AK$246,13,FALSE) *1000</f>
        <v>#VALUE!</v>
      </c>
      <c r="N95" s="60">
        <f>VLOOKUP(E95,WorldBank!$AM$5:$AZ$221,14,FALSE) / 3.667</f>
        <v>4199489.5156327393</v>
      </c>
    </row>
    <row r="96" spans="3:14" x14ac:dyDescent="0.25">
      <c r="C96" t="s">
        <v>232</v>
      </c>
      <c r="E96" s="22" t="s">
        <v>189</v>
      </c>
      <c r="F96" s="28" t="e">
        <v>#N/A</v>
      </c>
      <c r="G96" s="56">
        <f>VLOOKUP($E96,Mapping!$E$4:$H$141,3,FALSE)</f>
        <v>17286448200</v>
      </c>
      <c r="H96" s="58">
        <f>VLOOKUP($E96,Mapping!$E$4:$H$141,4,FALSE)</f>
        <v>7814850</v>
      </c>
      <c r="I96" s="58">
        <f>VLOOKUP($E96,Mapping!$E$4:$H$141,2,FALSE) * 1000</f>
        <v>843019.56690635043</v>
      </c>
      <c r="J96" s="59" t="e">
        <f>IFERROR( VLOOKUP($F96,CDIAC!$B$4:$E$90,2,FALSE), "") *  1000</f>
        <v>#VALUE!</v>
      </c>
      <c r="K96" s="59" t="e">
        <f>IFERROR( VLOOKUP($F96,CDIAC!$B$4:$E$90,3,FALSE), "") *1000</f>
        <v>#VALUE!</v>
      </c>
      <c r="L96" s="62">
        <f>VLOOKUP(E96,CDIAC!$Y$5:$AK$246,7,FALSE) * 1000</f>
        <v>803000</v>
      </c>
      <c r="M96" s="63">
        <f>VLOOKUP(E96,CDIAC!$Y$5:$AK$246,13,FALSE) *1000</f>
        <v>806275.53519836022</v>
      </c>
      <c r="N96" s="60">
        <f>VLOOKUP(E96,WorldBank!$AM$5:$AZ$221,14,FALSE) / 3.667</f>
        <v>865162.47241925541</v>
      </c>
    </row>
    <row r="97" spans="3:14" x14ac:dyDescent="0.25">
      <c r="C97" t="s">
        <v>232</v>
      </c>
      <c r="E97" s="22" t="s">
        <v>198</v>
      </c>
      <c r="F97" s="28" t="s">
        <v>198</v>
      </c>
      <c r="G97" s="56">
        <f>VLOOKUP($E97,Mapping!$E$4:$H$141,3,FALSE)</f>
        <v>58016855148</v>
      </c>
      <c r="H97" s="58">
        <f>VLOOKUP($E97,Mapping!$E$4:$H$141,4,FALSE)</f>
        <v>5106668</v>
      </c>
      <c r="I97" s="58">
        <f>VLOOKUP($E97,Mapping!$E$4:$H$141,2,FALSE) * 1000</f>
        <v>16750795.820319457</v>
      </c>
      <c r="J97" s="59">
        <f>IFERROR( VLOOKUP($F97,CDIAC!$B$4:$E$90,2,FALSE), "") *  1000</f>
        <v>14468000</v>
      </c>
      <c r="K97" s="59">
        <f>IFERROR( VLOOKUP($F97,CDIAC!$B$4:$E$90,3,FALSE), "") *1000</f>
        <v>15745692.039911877</v>
      </c>
      <c r="L97" s="62">
        <f>VLOOKUP(E97,CDIAC!$Y$5:$AK$246,7,FALSE) * 1000</f>
        <v>14743000</v>
      </c>
      <c r="M97" s="63">
        <f>VLOOKUP(E97,CDIAC!$Y$5:$AK$246,13,FALSE) *1000</f>
        <v>17012614.778837297</v>
      </c>
      <c r="N97" s="60">
        <f>VLOOKUP(E97,WorldBank!$AM$5:$AZ$221,14,FALSE) / 3.667</f>
        <v>16749514.85491745</v>
      </c>
    </row>
    <row r="98" spans="3:14" x14ac:dyDescent="0.25">
      <c r="C98" t="s">
        <v>232</v>
      </c>
      <c r="E98" s="22" t="s">
        <v>202</v>
      </c>
      <c r="F98" s="28" t="s">
        <v>202</v>
      </c>
      <c r="G98" s="56">
        <f>VLOOKUP($E98,Mapping!$E$4:$H$141,3,FALSE)</f>
        <v>379132099500</v>
      </c>
      <c r="H98" s="58">
        <f>VLOOKUP($E98,Mapping!$E$4:$H$141,4,FALSE)</f>
        <v>45706100</v>
      </c>
      <c r="I98" s="58">
        <f>VLOOKUP($E98,Mapping!$E$4:$H$141,2,FALSE) * 1000</f>
        <v>92117366.97230269</v>
      </c>
      <c r="J98" s="59">
        <f>IFERROR( VLOOKUP($F98,CDIAC!$B$4:$E$90,2,FALSE), "") *  1000</f>
        <v>83120000</v>
      </c>
      <c r="K98" s="59">
        <f>IFERROR( VLOOKUP($F98,CDIAC!$B$4:$E$90,3,FALSE), "") *1000</f>
        <v>87874319.652217343</v>
      </c>
      <c r="L98" s="62">
        <f>VLOOKUP(E98,CDIAC!$Y$5:$AK$246,7,FALSE) * 1000</f>
        <v>83349000</v>
      </c>
      <c r="M98" s="63">
        <f>VLOOKUP(E98,CDIAC!$Y$5:$AK$246,13,FALSE) *1000</f>
        <v>98681220.950506896</v>
      </c>
      <c r="N98" s="60">
        <f>VLOOKUP(E98,WorldBank!$AM$5:$AZ$221,14,FALSE) / 3.667</f>
        <v>96838198.860006213</v>
      </c>
    </row>
    <row r="99" spans="3:14" x14ac:dyDescent="0.25">
      <c r="C99" t="s">
        <v>232</v>
      </c>
      <c r="E99" s="22" t="s">
        <v>207</v>
      </c>
      <c r="F99" s="28" t="s">
        <v>207</v>
      </c>
      <c r="G99" s="56">
        <f>VLOOKUP($E99,Mapping!$E$4:$H$141,3,FALSE)</f>
        <v>129445432800</v>
      </c>
      <c r="H99" s="58">
        <f>VLOOKUP($E99,Mapping!$E$4:$H$141,4,FALSE)</f>
        <v>29339400</v>
      </c>
      <c r="I99" s="58">
        <f>VLOOKUP($E99,Mapping!$E$4:$H$141,2,FALSE) * 1000</f>
        <v>32020300.66159676</v>
      </c>
      <c r="J99" s="59">
        <f>IFERROR( VLOOKUP($F99,CDIAC!$B$4:$E$90,2,FALSE), "") *  1000</f>
        <v>28482000</v>
      </c>
      <c r="K99" s="59">
        <f>IFERROR( VLOOKUP($F99,CDIAC!$B$4:$E$90,3,FALSE), "") *1000</f>
        <v>30624656.96719626</v>
      </c>
      <c r="L99" s="62">
        <f>VLOOKUP(E99,CDIAC!$Y$5:$AK$246,7,FALSE) * 1000</f>
        <v>28482000</v>
      </c>
      <c r="M99" s="63">
        <f>VLOOKUP(E99,CDIAC!$Y$5:$AK$246,13,FALSE) *1000</f>
        <v>25646616.474841461</v>
      </c>
      <c r="N99" s="60">
        <f>VLOOKUP(E99,WorldBank!$AM$5:$AZ$221,14,FALSE) / 3.667</f>
        <v>26254273.244880881</v>
      </c>
    </row>
    <row r="100" spans="3:14" x14ac:dyDescent="0.25">
      <c r="C100" t="s">
        <v>233</v>
      </c>
      <c r="E100" s="22" t="s">
        <v>90</v>
      </c>
      <c r="F100" s="28" t="e">
        <v>#N/A</v>
      </c>
      <c r="G100" s="56">
        <f>VLOOKUP($E100,Mapping!$E$4:$H$141,3,FALSE)</f>
        <v>1204525831450</v>
      </c>
      <c r="H100" s="58">
        <f>VLOOKUP($E100,Mapping!$E$4:$H$141,4,FALSE)</f>
        <v>75424285</v>
      </c>
      <c r="I100" s="58">
        <f>VLOOKUP($E100,Mapping!$E$4:$H$141,2,FALSE) * 1000</f>
        <v>158107452.96176749</v>
      </c>
      <c r="J100" s="59" t="e">
        <f>IFERROR( VLOOKUP($F100,CDIAC!$B$4:$E$90,2,FALSE), "") *  1000</f>
        <v>#VALUE!</v>
      </c>
      <c r="K100" s="59" t="e">
        <f>IFERROR( VLOOKUP($F100,CDIAC!$B$4:$E$90,3,FALSE), "") *1000</f>
        <v>#VALUE!</v>
      </c>
      <c r="L100" s="62" t="e">
        <f>VLOOKUP(E100,CDIAC!$Y$5:$AK$246,7,FALSE) * 1000</f>
        <v>#N/A</v>
      </c>
      <c r="M100" s="63" t="e">
        <f>VLOOKUP(E100,CDIAC!$Y$5:$AK$246,13,FALSE) *1000</f>
        <v>#VALUE!</v>
      </c>
      <c r="N100" s="60">
        <f>VLOOKUP(E100,WorldBank!$AM$5:$AZ$221,14,FALSE) / 3.667</f>
        <v>151216147.59596679</v>
      </c>
    </row>
    <row r="101" spans="3:14" x14ac:dyDescent="0.25">
      <c r="C101" t="s">
        <v>233</v>
      </c>
      <c r="E101" s="22" t="s">
        <v>91</v>
      </c>
      <c r="F101" s="28" t="e">
        <v>#N/A</v>
      </c>
      <c r="G101" s="56">
        <f>VLOOKUP($E101,Mapping!$E$4:$H$141,3,FALSE)</f>
        <v>433047872700</v>
      </c>
      <c r="H101" s="58">
        <f>VLOOKUP($E101,Mapping!$E$4:$H$141,4,FALSE)</f>
        <v>31760020</v>
      </c>
      <c r="I101" s="58">
        <f>VLOOKUP($E101,Mapping!$E$4:$H$141,2,FALSE) * 1000</f>
        <v>36335515.761905424</v>
      </c>
      <c r="J101" s="59" t="e">
        <f>IFERROR( VLOOKUP($F101,CDIAC!$B$4:$E$90,2,FALSE), "") *  1000</f>
        <v>#VALUE!</v>
      </c>
      <c r="K101" s="59" t="e">
        <f>IFERROR( VLOOKUP($F101,CDIAC!$B$4:$E$90,3,FALSE), "") *1000</f>
        <v>#VALUE!</v>
      </c>
      <c r="L101" s="62">
        <f>VLOOKUP(E101,CDIAC!$Y$5:$AK$246,7,FALSE) * 1000</f>
        <v>31270000</v>
      </c>
      <c r="M101" s="63">
        <f>VLOOKUP(E101,CDIAC!$Y$5:$AK$246,13,FALSE) *1000</f>
        <v>34751788.176339261</v>
      </c>
      <c r="N101" s="60">
        <f>VLOOKUP(E101,WorldBank!$AM$5:$AZ$221,14,FALSE) / 3.667</f>
        <v>35042194.611460648</v>
      </c>
    </row>
    <row r="102" spans="3:14" x14ac:dyDescent="0.25">
      <c r="C102" t="s">
        <v>233</v>
      </c>
      <c r="E102" s="22" t="s">
        <v>105</v>
      </c>
      <c r="F102" s="28" t="s">
        <v>105</v>
      </c>
      <c r="G102" s="56">
        <f>VLOOKUP($E102,Mapping!$E$4:$H$141,3,FALSE)</f>
        <v>257710044875</v>
      </c>
      <c r="H102" s="58">
        <f>VLOOKUP($E102,Mapping!$E$4:$H$141,4,FALSE)</f>
        <v>3124705</v>
      </c>
      <c r="I102" s="58">
        <f>VLOOKUP($E102,Mapping!$E$4:$H$141,2,FALSE) * 1000</f>
        <v>28016297.816602744</v>
      </c>
      <c r="J102" s="59">
        <f>IFERROR( VLOOKUP($F102,CDIAC!$B$4:$E$90,2,FALSE), "") *  1000</f>
        <v>25551000</v>
      </c>
      <c r="K102" s="59">
        <f>IFERROR( VLOOKUP($F102,CDIAC!$B$4:$E$90,3,FALSE), "") *1000</f>
        <v>25797173.449239038</v>
      </c>
      <c r="L102" s="62">
        <f>VLOOKUP(E102,CDIAC!$Y$5:$AK$246,7,FALSE) * 1000</f>
        <v>26549000</v>
      </c>
      <c r="M102" s="63">
        <f>VLOOKUP(E102,CDIAC!$Y$5:$AK$246,13,FALSE) *1000</f>
        <v>33171282.846133742</v>
      </c>
      <c r="N102" s="60">
        <f>VLOOKUP(E102,WorldBank!$AM$5:$AZ$221,14,FALSE) / 3.667</f>
        <v>32064633.632970154</v>
      </c>
    </row>
    <row r="103" spans="3:14" x14ac:dyDescent="0.25">
      <c r="C103" t="s">
        <v>233</v>
      </c>
      <c r="E103" s="22" t="s">
        <v>164</v>
      </c>
      <c r="F103" s="28" t="s">
        <v>164</v>
      </c>
      <c r="G103" s="56">
        <f>VLOOKUP($E103,Mapping!$E$4:$H$141,3,FALSE)</f>
        <v>1366709869440</v>
      </c>
      <c r="H103" s="58">
        <f>VLOOKUP($E103,Mapping!$E$4:$H$141,4,FALSE)</f>
        <v>27761728</v>
      </c>
      <c r="I103" s="58">
        <f>VLOOKUP($E103,Mapping!$E$4:$H$141,2,FALSE) * 1000</f>
        <v>141000012.38413572</v>
      </c>
      <c r="J103" s="59">
        <f>IFERROR( VLOOKUP($F103,CDIAC!$B$4:$E$90,2,FALSE), "") *  1000</f>
        <v>126665000</v>
      </c>
      <c r="K103" s="59">
        <f>IFERROR( VLOOKUP($F103,CDIAC!$B$4:$E$90,3,FALSE), "") *1000</f>
        <v>130247355.59365079</v>
      </c>
      <c r="L103" s="62">
        <f>VLOOKUP(E103,CDIAC!$Y$5:$AK$246,7,FALSE) * 1000</f>
        <v>131272000</v>
      </c>
      <c r="M103" s="63">
        <f>VLOOKUP(E103,CDIAC!$Y$5:$AK$246,13,FALSE) *1000</f>
        <v>144490374.59476951</v>
      </c>
      <c r="N103" s="60">
        <f>VLOOKUP(E103,WorldBank!$AM$5:$AZ$221,14,FALSE) / 3.667</f>
        <v>138185700.36639625</v>
      </c>
    </row>
    <row r="104" spans="3:14" x14ac:dyDescent="0.25">
      <c r="C104" t="s">
        <v>233</v>
      </c>
      <c r="E104" s="22" t="s">
        <v>196</v>
      </c>
      <c r="F104" s="28" t="e">
        <v>#N/A</v>
      </c>
      <c r="G104" s="56">
        <f>VLOOKUP($E104,Mapping!$E$4:$H$141,3,FALSE)</f>
        <v>109246343000</v>
      </c>
      <c r="H104" s="58">
        <f>VLOOKUP($E104,Mapping!$E$4:$H$141,4,FALSE)</f>
        <v>10673800</v>
      </c>
      <c r="I104" s="58">
        <f>VLOOKUP($E104,Mapping!$E$4:$H$141,2,FALSE) * 1000</f>
        <v>7468367.604407792</v>
      </c>
      <c r="J104" s="59" t="e">
        <f>IFERROR( VLOOKUP($F104,CDIAC!$B$4:$E$90,2,FALSE), "") *  1000</f>
        <v>#VALUE!</v>
      </c>
      <c r="K104" s="59" t="e">
        <f>IFERROR( VLOOKUP($F104,CDIAC!$B$4:$E$90,3,FALSE), "") *1000</f>
        <v>#VALUE!</v>
      </c>
      <c r="L104" s="62">
        <f>VLOOKUP(E104,CDIAC!$Y$5:$AK$246,7,FALSE) * 1000</f>
        <v>7069000</v>
      </c>
      <c r="M104" s="63">
        <f>VLOOKUP(E104,CDIAC!$Y$5:$AK$246,13,FALSE) *1000</f>
        <v>7142849.7317084381</v>
      </c>
      <c r="N104" s="60">
        <f>VLOOKUP(E104,WorldBank!$AM$5:$AZ$221,14,FALSE) / 3.667</f>
        <v>7344093.9674541075</v>
      </c>
    </row>
    <row r="105" spans="3:14" x14ac:dyDescent="0.25">
      <c r="C105" t="s">
        <v>233</v>
      </c>
      <c r="E105" s="22" t="s">
        <v>58</v>
      </c>
      <c r="F105" s="28" t="e">
        <v>#N/A</v>
      </c>
      <c r="G105" s="56">
        <f>VLOOKUP($E105,Mapping!$E$4:$H$141,3,FALSE)</f>
        <v>843862521114</v>
      </c>
      <c r="H105" s="58">
        <f>VLOOKUP($E105,Mapping!$E$4:$H$141,4,FALSE)</f>
        <v>79392466</v>
      </c>
      <c r="I105" s="58">
        <f>VLOOKUP($E105,Mapping!$E$4:$H$141,2,FALSE) * 1000</f>
        <v>59996337.337998629</v>
      </c>
      <c r="J105" s="59" t="e">
        <f>IFERROR( VLOOKUP($F105,CDIAC!$B$4:$E$90,2,FALSE), "") *  1000</f>
        <v>#VALUE!</v>
      </c>
      <c r="K105" s="59" t="e">
        <f>IFERROR( VLOOKUP($F105,CDIAC!$B$4:$E$90,3,FALSE), "") *1000</f>
        <v>#VALUE!</v>
      </c>
      <c r="L105" s="62">
        <f>VLOOKUP(E105,CDIAC!$Y$5:$AK$246,7,FALSE) * 1000</f>
        <v>56909000</v>
      </c>
      <c r="M105" s="63">
        <f>VLOOKUP(E105,CDIAC!$Y$5:$AK$246,13,FALSE) *1000</f>
        <v>57381324.106929004</v>
      </c>
      <c r="N105" s="60">
        <f>VLOOKUP(E105,WorldBank!$AM$5:$AZ$221,14,FALSE) / 3.667</f>
        <v>54894626.024042889</v>
      </c>
    </row>
    <row r="106" spans="3:14" x14ac:dyDescent="0.25">
      <c r="C106" t="s">
        <v>233</v>
      </c>
      <c r="E106" s="22" t="s">
        <v>133</v>
      </c>
      <c r="F106" s="28" t="e">
        <v>#N/A</v>
      </c>
      <c r="G106" s="56">
        <f>VLOOKUP($E106,Mapping!$E$4:$H$141,3,FALSE)</f>
        <v>214734021952</v>
      </c>
      <c r="H106" s="58">
        <f>VLOOKUP($E106,Mapping!$E$4:$H$141,4,FALSE)</f>
        <v>32059424</v>
      </c>
      <c r="I106" s="58">
        <f>VLOOKUP($E106,Mapping!$E$4:$H$141,2,FALSE) * 1000</f>
        <v>15637059.087617597</v>
      </c>
      <c r="J106" s="59" t="e">
        <f>IFERROR( VLOOKUP($F106,CDIAC!$B$4:$E$90,2,FALSE), "") *  1000</f>
        <v>#VALUE!</v>
      </c>
      <c r="K106" s="59" t="e">
        <f>IFERROR( VLOOKUP($F106,CDIAC!$B$4:$E$90,3,FALSE), "") *1000</f>
        <v>#VALUE!</v>
      </c>
      <c r="L106" s="62">
        <f>VLOOKUP(E106,CDIAC!$Y$5:$AK$246,7,FALSE) * 1000</f>
        <v>14291000</v>
      </c>
      <c r="M106" s="63">
        <f>VLOOKUP(E106,CDIAC!$Y$5:$AK$246,13,FALSE) *1000</f>
        <v>14955498.875387123</v>
      </c>
      <c r="N106" s="60">
        <f>VLOOKUP(E106,WorldBank!$AM$5:$AZ$221,14,FALSE) / 3.667</f>
        <v>14256203.873660812</v>
      </c>
    </row>
    <row r="107" spans="3:14" x14ac:dyDescent="0.25">
      <c r="C107" t="s">
        <v>233</v>
      </c>
      <c r="E107" s="22" t="s">
        <v>188</v>
      </c>
      <c r="F107" s="28" t="e">
        <v>#N/A</v>
      </c>
      <c r="G107" s="56">
        <f>VLOOKUP($E107,Mapping!$E$4:$H$141,3,FALSE)</f>
        <v>0</v>
      </c>
      <c r="H107" s="58">
        <f>VLOOKUP($E107,Mapping!$E$4:$H$141,4,FALSE)</f>
        <v>21961676</v>
      </c>
      <c r="I107" s="58">
        <f>VLOOKUP($E107,Mapping!$E$4:$H$141,2,FALSE) * 1000</f>
        <v>0</v>
      </c>
      <c r="J107" s="59" t="e">
        <f>IFERROR( VLOOKUP($F107,CDIAC!$B$4:$E$90,2,FALSE), "") *  1000</f>
        <v>#VALUE!</v>
      </c>
      <c r="K107" s="59" t="e">
        <f>IFERROR( VLOOKUP($F107,CDIAC!$B$4:$E$90,3,FALSE), "") *1000</f>
        <v>#VALUE!</v>
      </c>
      <c r="L107" s="62">
        <f>VLOOKUP(E107,CDIAC!$Y$5:$AK$246,7,FALSE) * 1000</f>
        <v>17745000</v>
      </c>
      <c r="M107" s="63" t="e">
        <f>VLOOKUP(E107,CDIAC!$Y$5:$AK$246,13,FALSE) *1000</f>
        <v>#VALUE!</v>
      </c>
      <c r="N107" s="60" t="e">
        <f>VLOOKUP(E107,WorldBank!$AM$5:$AZ$221,14,FALSE) / 3.667</f>
        <v>#DIV/0!</v>
      </c>
    </row>
    <row r="108" spans="3:14" x14ac:dyDescent="0.25">
      <c r="C108" t="s">
        <v>233</v>
      </c>
      <c r="E108" s="22" t="s">
        <v>157</v>
      </c>
      <c r="F108" s="28" t="s">
        <v>157</v>
      </c>
      <c r="G108" s="56">
        <f>VLOOKUP($E108,Mapping!$E$4:$H$141,3,FALSE)</f>
        <v>255552568068</v>
      </c>
      <c r="H108" s="58">
        <f>VLOOKUP($E108,Mapping!$E$4:$H$141,4,FALSE)</f>
        <v>1910902</v>
      </c>
      <c r="I108" s="58">
        <f>VLOOKUP($E108,Mapping!$E$4:$H$141,2,FALSE) * 1000</f>
        <v>23069652.945607323</v>
      </c>
      <c r="J108" s="59">
        <f>IFERROR( VLOOKUP($F108,CDIAC!$B$4:$E$90,2,FALSE), "") *  1000</f>
        <v>19233000</v>
      </c>
      <c r="K108" s="59">
        <f>IFERROR( VLOOKUP($F108,CDIAC!$B$4:$E$90,3,FALSE), "") *1000</f>
        <v>21023134.102863912</v>
      </c>
      <c r="L108" s="62">
        <f>VLOOKUP(E108,CDIAC!$Y$5:$AK$246,7,FALSE) * 1000</f>
        <v>20275000</v>
      </c>
      <c r="M108" s="63">
        <f>VLOOKUP(E108,CDIAC!$Y$5:$AK$246,13,FALSE) *1000</f>
        <v>21569739.700253729</v>
      </c>
      <c r="N108" s="60">
        <f>VLOOKUP(E108,WorldBank!$AM$5:$AZ$221,14,FALSE) / 3.667</f>
        <v>20303976.618217964</v>
      </c>
    </row>
    <row r="109" spans="3:14" x14ac:dyDescent="0.25">
      <c r="C109" t="s">
        <v>233</v>
      </c>
      <c r="E109" s="22" t="s">
        <v>112</v>
      </c>
      <c r="F109" s="28" t="e">
        <v>#N/A</v>
      </c>
      <c r="G109" s="56">
        <f>VLOOKUP($E109,Mapping!$E$4:$H$141,3,FALSE)</f>
        <v>69320520414</v>
      </c>
      <c r="H109" s="58">
        <f>VLOOKUP($E109,Mapping!$E$4:$H$141,4,FALSE)</f>
        <v>6103233</v>
      </c>
      <c r="I109" s="58">
        <f>VLOOKUP($E109,Mapping!$E$4:$H$141,2,FALSE) * 1000</f>
        <v>5459173.410243487</v>
      </c>
      <c r="J109" s="59" t="e">
        <f>IFERROR( VLOOKUP($F109,CDIAC!$B$4:$E$90,2,FALSE), "") *  1000</f>
        <v>#VALUE!</v>
      </c>
      <c r="K109" s="59" t="e">
        <f>IFERROR( VLOOKUP($F109,CDIAC!$B$4:$E$90,3,FALSE), "") *1000</f>
        <v>#VALUE!</v>
      </c>
      <c r="L109" s="62">
        <f>VLOOKUP(E109,CDIAC!$Y$5:$AK$246,7,FALSE) * 1000</f>
        <v>16394000</v>
      </c>
      <c r="M109" s="63">
        <f>VLOOKUP(E109,CDIAC!$Y$5:$AK$246,13,FALSE) *1000</f>
        <v>5221228.7067515841</v>
      </c>
      <c r="N109" s="60">
        <f>VLOOKUP(E109,WorldBank!$AM$5:$AZ$221,14,FALSE) / 3.667</f>
        <v>5159181.7175643193</v>
      </c>
    </row>
    <row r="110" spans="3:14" x14ac:dyDescent="0.25">
      <c r="C110" t="s">
        <v>233</v>
      </c>
      <c r="E110" s="22" t="s">
        <v>203</v>
      </c>
      <c r="F110" s="28" t="s">
        <v>203</v>
      </c>
      <c r="G110" s="56">
        <f>VLOOKUP($E110,Mapping!$E$4:$H$141,3,FALSE)</f>
        <v>503170137192</v>
      </c>
      <c r="H110" s="58">
        <f>VLOOKUP($E110,Mapping!$E$4:$H$141,4,FALSE)</f>
        <v>8925096</v>
      </c>
      <c r="I110" s="58">
        <f>VLOOKUP($E110,Mapping!$E$4:$H$141,2,FALSE) * 1000</f>
        <v>63840049.544209071</v>
      </c>
      <c r="J110" s="59">
        <f>IFERROR( VLOOKUP($F110,CDIAC!$B$4:$E$90,2,FALSE), "") *  1000</f>
        <v>45702000</v>
      </c>
      <c r="K110" s="59">
        <f>IFERROR( VLOOKUP($F110,CDIAC!$B$4:$E$90,3,FALSE), "") *1000</f>
        <v>46231503.448274069</v>
      </c>
      <c r="L110" s="62">
        <f>VLOOKUP(E110,CDIAC!$Y$5:$AK$246,7,FALSE) * 1000</f>
        <v>60530000</v>
      </c>
      <c r="M110" s="63">
        <f>VLOOKUP(E110,CDIAC!$Y$5:$AK$246,13,FALSE) *1000</f>
        <v>64751443.408979841</v>
      </c>
      <c r="N110" s="60">
        <f>VLOOKUP(E110,WorldBank!$AM$5:$AZ$221,14,FALSE) / 3.667</f>
        <v>48639036.460390978</v>
      </c>
    </row>
    <row r="111" spans="3:14" x14ac:dyDescent="0.25">
      <c r="C111" t="s">
        <v>233</v>
      </c>
      <c r="E111" s="22" t="s">
        <v>3</v>
      </c>
      <c r="F111" s="28" t="s">
        <v>3</v>
      </c>
      <c r="G111" s="56">
        <f>VLOOKUP($E111,Mapping!$E$4:$H$141,3,FALSE)</f>
        <v>476039898972</v>
      </c>
      <c r="H111" s="58">
        <f>VLOOKUP($E111,Mapping!$E$4:$H$141,4,FALSE)</f>
        <v>37762962</v>
      </c>
      <c r="I111" s="58">
        <f>VLOOKUP($E111,Mapping!$E$4:$H$141,2,FALSE) * 1000</f>
        <v>37259048.245738603</v>
      </c>
      <c r="J111" s="59">
        <f>IFERROR( VLOOKUP($F111,CDIAC!$B$4:$E$90,2,FALSE), "") *  1000</f>
        <v>33672000</v>
      </c>
      <c r="K111" s="59">
        <f>IFERROR( VLOOKUP($F111,CDIAC!$B$4:$E$90,3,FALSE), "") *1000</f>
        <v>34958067.375193708</v>
      </c>
      <c r="L111" s="62">
        <f>VLOOKUP(E111,CDIAC!$Y$5:$AK$246,7,FALSE) * 1000</f>
        <v>34349000</v>
      </c>
      <c r="M111" s="63">
        <f>VLOOKUP(E111,CDIAC!$Y$5:$AK$246,13,FALSE) *1000</f>
        <v>34084222.253226258</v>
      </c>
      <c r="N111" s="60">
        <f>VLOOKUP(E111,WorldBank!$AM$5:$AZ$221,14,FALSE) / 3.667</f>
        <v>32967761.393035442</v>
      </c>
    </row>
    <row r="112" spans="3:14" x14ac:dyDescent="0.25">
      <c r="C112" t="s">
        <v>234</v>
      </c>
      <c r="E112" s="22" t="s">
        <v>85</v>
      </c>
      <c r="F112" s="28" t="e">
        <v>#N/A</v>
      </c>
      <c r="G112" s="56">
        <f>VLOOKUP($E112,Mapping!$E$4:$H$141,3,FALSE)</f>
        <v>354188157600</v>
      </c>
      <c r="H112" s="58">
        <f>VLOOKUP($E112,Mapping!$E$4:$H$141,4,FALSE)</f>
        <v>7071600</v>
      </c>
      <c r="I112" s="58">
        <f>VLOOKUP($E112,Mapping!$E$4:$H$141,2,FALSE) * 1000</f>
        <v>22995786.767771062</v>
      </c>
      <c r="J112" s="59" t="e">
        <f>IFERROR( VLOOKUP($F112,CDIAC!$B$4:$E$90,2,FALSE), "") *  1000</f>
        <v>#VALUE!</v>
      </c>
      <c r="K112" s="59" t="e">
        <f>IFERROR( VLOOKUP($F112,CDIAC!$B$4:$E$90,3,FALSE), "") *1000</f>
        <v>#VALUE!</v>
      </c>
      <c r="L112" s="62">
        <f>VLOOKUP(E112,CDIAC!$Y$5:$AK$246,7,FALSE) * 1000</f>
        <v>22438000</v>
      </c>
      <c r="M112" s="63">
        <f>VLOOKUP(E112,CDIAC!$Y$5:$AK$246,13,FALSE) *1000</f>
        <v>21993487.47210237</v>
      </c>
      <c r="N112" s="60">
        <f>VLOOKUP(E112,WorldBank!$AM$5:$AZ$221,14,FALSE) / 3.667</f>
        <v>9734049.7374463715</v>
      </c>
    </row>
    <row r="113" spans="3:14" x14ac:dyDescent="0.25">
      <c r="C113" t="s">
        <v>234</v>
      </c>
      <c r="E113" s="22" t="s">
        <v>169</v>
      </c>
      <c r="F113" s="28" t="s">
        <v>169</v>
      </c>
      <c r="G113" s="56">
        <f>VLOOKUP($E113,Mapping!$E$4:$H$141,3,FALSE)</f>
        <v>386672917800</v>
      </c>
      <c r="H113" s="58">
        <f>VLOOKUP($E113,Mapping!$E$4:$H$141,4,FALSE)</f>
        <v>5183700</v>
      </c>
      <c r="I113" s="58">
        <f>VLOOKUP($E113,Mapping!$E$4:$H$141,2,FALSE) * 1000</f>
        <v>44940578.392317824</v>
      </c>
      <c r="J113" s="59">
        <f>IFERROR( VLOOKUP($F113,CDIAC!$B$4:$E$90,2,FALSE), "") *  1000</f>
        <v>3687000</v>
      </c>
      <c r="K113" s="59">
        <f>IFERROR( VLOOKUP($F113,CDIAC!$B$4:$E$90,3,FALSE), "") *1000</f>
        <v>3839788.7007777379</v>
      </c>
      <c r="L113" s="62">
        <f>VLOOKUP(E113,CDIAC!$Y$5:$AK$246,7,FALSE) * 1000</f>
        <v>42829000</v>
      </c>
      <c r="M113" s="63">
        <f>VLOOKUP(E113,CDIAC!$Y$5:$AK$246,13,FALSE) *1000</f>
        <v>40858931.467129447</v>
      </c>
      <c r="N113" s="60">
        <f>VLOOKUP(E113,WorldBank!$AM$5:$AZ$221,14,FALSE) / 3.667</f>
        <v>1904903.3573873611</v>
      </c>
    </row>
    <row r="114" spans="3:14" x14ac:dyDescent="0.25">
      <c r="C114" t="s">
        <v>234</v>
      </c>
      <c r="E114" s="22" t="s">
        <v>103</v>
      </c>
      <c r="F114" s="28" t="e">
        <v>#N/A</v>
      </c>
      <c r="G114" s="56">
        <f>VLOOKUP($E114,Mapping!$E$4:$H$141,3,FALSE)</f>
        <v>1559440516880</v>
      </c>
      <c r="H114" s="58">
        <f>VLOOKUP($E114,Mapping!$E$4:$H$141,4,FALSE)</f>
        <v>49779440</v>
      </c>
      <c r="I114" s="58">
        <f>VLOOKUP($E114,Mapping!$E$4:$H$141,2,FALSE) * 1000</f>
        <v>173990516.29592913</v>
      </c>
      <c r="J114" s="59" t="e">
        <f>IFERROR( VLOOKUP($F114,CDIAC!$B$4:$E$90,2,FALSE), "") *  1000</f>
        <v>#VALUE!</v>
      </c>
      <c r="K114" s="59" t="e">
        <f>IFERROR( VLOOKUP($F114,CDIAC!$B$4:$E$90,3,FALSE), "") *1000</f>
        <v>#VALUE!</v>
      </c>
      <c r="L114" s="62" t="e">
        <f>VLOOKUP(E114,CDIAC!$Y$5:$AK$246,7,FALSE) * 1000</f>
        <v>#N/A</v>
      </c>
      <c r="M114" s="63" t="e">
        <f>VLOOKUP(E114,CDIAC!$Y$5:$AK$246,13,FALSE) *1000</f>
        <v>#VALUE!</v>
      </c>
      <c r="N114" s="60">
        <f>VLOOKUP(E114,WorldBank!$AM$5:$AZ$221,14,FALSE) / 3.667</f>
        <v>166406928.3240293</v>
      </c>
    </row>
    <row r="115" spans="3:14" x14ac:dyDescent="0.25">
      <c r="C115" t="s">
        <v>234</v>
      </c>
      <c r="E115" s="22" t="s">
        <v>210</v>
      </c>
      <c r="F115" s="28"/>
      <c r="G115" s="56">
        <f>VLOOKUP($E115,Mapping!$E$4:$H$141,3,FALSE)</f>
        <v>414341280000</v>
      </c>
      <c r="H115" s="58">
        <f>VLOOKUP($E115,Mapping!$E$4:$H$141,4,FALSE)</f>
        <v>87840000</v>
      </c>
      <c r="I115" s="58">
        <f>VLOOKUP($E115,Mapping!$E$4:$H$141,2,FALSE) * 1000</f>
        <v>47280888.829189546</v>
      </c>
      <c r="J115" s="59" t="e">
        <f>IFERROR( VLOOKUP($F115,CDIAC!$B$4:$E$90,2,FALSE), "") *  1000</f>
        <v>#VALUE!</v>
      </c>
      <c r="K115" s="59" t="e">
        <f>IFERROR( VLOOKUP($F115,CDIAC!$B$4:$E$90,3,FALSE), "") *1000</f>
        <v>#VALUE!</v>
      </c>
      <c r="L115" s="62">
        <f>VLOOKUP(E115,CDIAC!$Y$5:$AK$246,7,FALSE) * 1000</f>
        <v>41803000</v>
      </c>
      <c r="M115" s="63">
        <f>VLOOKUP(E115,CDIAC!$Y$5:$AK$246,13,FALSE) *1000</f>
        <v>45220093.864848368</v>
      </c>
      <c r="N115" s="60">
        <f>VLOOKUP(E115,WorldBank!$AM$5:$AZ$221,14,FALSE) / 3.667</f>
        <v>43517054.215056337</v>
      </c>
    </row>
    <row r="116" spans="3:14" x14ac:dyDescent="0.25">
      <c r="C116" t="s">
        <v>234</v>
      </c>
      <c r="E116" s="22" t="s">
        <v>191</v>
      </c>
      <c r="F116" s="28"/>
      <c r="G116" s="56">
        <f>VLOOKUP($E116,Mapping!$E$4:$H$141,3,FALSE)</f>
        <v>852043896936</v>
      </c>
      <c r="H116" s="58">
        <f>VLOOKUP($E116,Mapping!$E$4:$H$141,4,FALSE)</f>
        <v>66576332</v>
      </c>
      <c r="I116" s="58">
        <f>VLOOKUP($E116,Mapping!$E$4:$H$141,2,FALSE) * 1000</f>
        <v>84054292.123688847</v>
      </c>
      <c r="J116" s="59" t="e">
        <f>IFERROR( VLOOKUP($F116,CDIAC!$B$4:$E$90,2,FALSE), "") *  1000</f>
        <v>#VALUE!</v>
      </c>
      <c r="K116" s="59" t="e">
        <f>IFERROR( VLOOKUP($F116,CDIAC!$B$4:$E$90,3,FALSE), "") *1000</f>
        <v>#VALUE!</v>
      </c>
      <c r="L116" s="62">
        <f>VLOOKUP(E116,CDIAC!$Y$5:$AK$246,7,FALSE) * 1000</f>
        <v>80524000</v>
      </c>
      <c r="M116" s="63">
        <f>VLOOKUP(E116,CDIAC!$Y$5:$AK$246,13,FALSE) *1000</f>
        <v>80390683.71383971</v>
      </c>
      <c r="N116" s="60">
        <f>VLOOKUP(E116,WorldBank!$AM$5:$AZ$221,14,FALSE) / 3.667</f>
        <v>78202869.391536877</v>
      </c>
    </row>
    <row r="117" spans="3:14" x14ac:dyDescent="0.25">
      <c r="C117" t="s">
        <v>234</v>
      </c>
      <c r="E117" s="22" t="s">
        <v>11</v>
      </c>
      <c r="F117" s="28"/>
      <c r="G117" s="56">
        <f>VLOOKUP($E117,Mapping!$E$4:$H$141,3,FALSE)</f>
        <v>930930140000</v>
      </c>
      <c r="H117" s="58">
        <f>VLOOKUP($E117,Mapping!$E$4:$H$141,4,FALSE)</f>
        <v>22340000</v>
      </c>
      <c r="I117" s="58">
        <f>VLOOKUP($E117,Mapping!$E$4:$H$141,2,FALSE) * 1000</f>
        <v>114090874.74939644</v>
      </c>
      <c r="J117" s="59" t="e">
        <f>IFERROR( VLOOKUP($F117,CDIAC!$B$4:$E$90,2,FALSE), "") *  1000</f>
        <v>#VALUE!</v>
      </c>
      <c r="K117" s="59" t="e">
        <f>IFERROR( VLOOKUP($F117,CDIAC!$B$4:$E$90,3,FALSE), "") *1000</f>
        <v>#VALUE!</v>
      </c>
      <c r="L117" s="62">
        <f>VLOOKUP(E117,CDIAC!$Y$5:$AK$246,7,FALSE) * 1000</f>
        <v>105072000</v>
      </c>
      <c r="M117" s="63">
        <f>VLOOKUP(E117,CDIAC!$Y$5:$AK$246,13,FALSE) *1000</f>
        <v>109118085.4050539</v>
      </c>
      <c r="N117" s="60">
        <f>VLOOKUP(E117,WorldBank!$AM$5:$AZ$221,14,FALSE) / 3.667</f>
        <v>105009346.71758895</v>
      </c>
    </row>
    <row r="118" spans="3:14" x14ac:dyDescent="0.25">
      <c r="C118" t="s">
        <v>234</v>
      </c>
      <c r="E118" s="22" t="s">
        <v>140</v>
      </c>
      <c r="F118" s="28"/>
      <c r="G118" s="56">
        <f>VLOOKUP($E118,Mapping!$E$4:$H$141,3,FALSE)</f>
        <v>139697702400</v>
      </c>
      <c r="H118" s="58">
        <f>VLOOKUP($E118,Mapping!$E$4:$H$141,4,FALSE)</f>
        <v>4405200</v>
      </c>
      <c r="I118" s="58">
        <f>VLOOKUP($E118,Mapping!$E$4:$H$141,2,FALSE) * 1000</f>
        <v>10129958.830711391</v>
      </c>
      <c r="J118" s="59" t="e">
        <f>IFERROR( VLOOKUP($F118,CDIAC!$B$4:$E$90,2,FALSE), "") *  1000</f>
        <v>#VALUE!</v>
      </c>
      <c r="K118" s="59" t="e">
        <f>IFERROR( VLOOKUP($F118,CDIAC!$B$4:$E$90,3,FALSE), "") *1000</f>
        <v>#VALUE!</v>
      </c>
      <c r="L118" s="62">
        <f>VLOOKUP(E118,CDIAC!$Y$5:$AK$246,7,FALSE) * 1000</f>
        <v>9511000</v>
      </c>
      <c r="M118" s="63">
        <f>VLOOKUP(E118,CDIAC!$Y$5:$AK$246,13,FALSE) *1000</f>
        <v>9688432.2717938758</v>
      </c>
      <c r="N118" s="60">
        <f>VLOOKUP(E118,WorldBank!$AM$5:$AZ$221,14,FALSE) / 3.667</f>
        <v>8650897.3026147038</v>
      </c>
    </row>
    <row r="119" spans="3:14" x14ac:dyDescent="0.25">
      <c r="C119" t="s">
        <v>234</v>
      </c>
      <c r="E119" s="22" t="s">
        <v>120</v>
      </c>
      <c r="F119" s="28"/>
      <c r="G119" s="56">
        <f>VLOOKUP($E119,Mapping!$E$4:$H$141,3,FALSE)</f>
        <v>606095250600</v>
      </c>
      <c r="H119" s="58">
        <f>VLOOKUP($E119,Mapping!$E$4:$H$141,4,FALSE)</f>
        <v>28758968</v>
      </c>
      <c r="I119" s="58">
        <f>VLOOKUP($E119,Mapping!$E$4:$H$141,2,FALSE) * 1000</f>
        <v>67156858.637811139</v>
      </c>
      <c r="J119" s="59" t="e">
        <f>IFERROR( VLOOKUP($F119,CDIAC!$B$4:$E$90,2,FALSE), "") *  1000</f>
        <v>#VALUE!</v>
      </c>
      <c r="K119" s="59" t="e">
        <f>IFERROR( VLOOKUP($F119,CDIAC!$B$4:$E$90,3,FALSE), "") *1000</f>
        <v>#VALUE!</v>
      </c>
      <c r="L119" s="62">
        <f>VLOOKUP(E119,CDIAC!$Y$5:$AK$246,7,FALSE) * 1000</f>
        <v>61150000</v>
      </c>
      <c r="M119" s="63">
        <f>VLOOKUP(E119,CDIAC!$Y$5:$AK$246,13,FALSE) *1000</f>
        <v>64229745.389120825</v>
      </c>
      <c r="N119" s="60">
        <f>VLOOKUP(E119,WorldBank!$AM$5:$AZ$221,14,FALSE) / 3.667</f>
        <v>62820629.722209081</v>
      </c>
    </row>
    <row r="120" spans="3:14" x14ac:dyDescent="0.25">
      <c r="C120" t="s">
        <v>234</v>
      </c>
      <c r="E120" s="22" t="s">
        <v>153</v>
      </c>
      <c r="F120" s="28"/>
      <c r="G120" s="56">
        <f>VLOOKUP($E120,Mapping!$E$4:$H$141,3,FALSE)</f>
        <v>543610606203</v>
      </c>
      <c r="H120" s="58">
        <f>VLOOKUP($E120,Mapping!$E$4:$H$141,4,FALSE)</f>
        <v>95053437</v>
      </c>
      <c r="I120" s="58">
        <f>VLOOKUP($E120,Mapping!$E$4:$H$141,2,FALSE) * 1000</f>
        <v>25640861.313337248</v>
      </c>
      <c r="J120" s="59" t="e">
        <f>IFERROR( VLOOKUP($F120,CDIAC!$B$4:$E$90,2,FALSE), "") *  1000</f>
        <v>#VALUE!</v>
      </c>
      <c r="K120" s="59" t="e">
        <f>IFERROR( VLOOKUP($F120,CDIAC!$B$4:$E$90,3,FALSE), "") *1000</f>
        <v>#VALUE!</v>
      </c>
      <c r="L120" s="62">
        <f>VLOOKUP(E120,CDIAC!$Y$5:$AK$246,7,FALSE) * 1000</f>
        <v>23270000</v>
      </c>
      <c r="M120" s="63">
        <f>VLOOKUP(E120,CDIAC!$Y$5:$AK$246,13,FALSE) *1000</f>
        <v>24523273.231040575</v>
      </c>
      <c r="N120" s="60">
        <f>VLOOKUP(E120,WorldBank!$AM$5:$AZ$221,14,FALSE) / 3.667</f>
        <v>25448532.775195658</v>
      </c>
    </row>
    <row r="121" spans="3:14" x14ac:dyDescent="0.25">
      <c r="C121" t="s">
        <v>234</v>
      </c>
      <c r="E121" s="22" t="s">
        <v>235</v>
      </c>
      <c r="F121" s="28" t="s">
        <v>235</v>
      </c>
      <c r="G121" s="56">
        <f>VLOOKUP($E121,Mapping!$E$4:$H$141,3,FALSE)</f>
        <v>0</v>
      </c>
      <c r="H121" s="58">
        <f>VLOOKUP($E121,Mapping!$E$4:$H$141,4,FALSE)</f>
        <v>0</v>
      </c>
      <c r="I121" s="58">
        <f>VLOOKUP($E121,Mapping!$E$4:$H$141,2,FALSE) * 1000</f>
        <v>78402181.922158852</v>
      </c>
      <c r="J121" s="59">
        <f>IFERROR( VLOOKUP($F121,CDIAC!$B$4:$E$90,2,FALSE), "") *  1000</f>
        <v>71044000</v>
      </c>
      <c r="K121" s="59">
        <f>IFERROR( VLOOKUP($F121,CDIAC!$B$4:$E$90,3,FALSE), "") *1000</f>
        <v>71780927.60018006</v>
      </c>
      <c r="L121" s="62">
        <f>VLOOKUP(E121,CDIAC!$Y$5:$AK$246,7,FALSE) * 1000</f>
        <v>74249000</v>
      </c>
      <c r="M121" s="63" t="e">
        <f>VLOOKUP(E121,CDIAC!$Y$5:$AK$246,13,FALSE) *1000</f>
        <v>#VALUE!</v>
      </c>
      <c r="N121" s="60" t="e">
        <f>VLOOKUP(E121,WorldBank!$AM$5:$AZ$221,14,FALSE) / 3.667</f>
        <v>#N/A</v>
      </c>
    </row>
    <row r="122" spans="3:14" x14ac:dyDescent="0.25">
      <c r="C122" t="s">
        <v>230</v>
      </c>
      <c r="E122" s="22" t="s">
        <v>42</v>
      </c>
      <c r="F122" s="28" t="s">
        <v>42</v>
      </c>
      <c r="G122" s="56">
        <f>VLOOKUP($E122,Mapping!$E$4:$H$141,3,FALSE)</f>
        <v>533496870944</v>
      </c>
      <c r="H122" s="58">
        <f>VLOOKUP($E122,Mapping!$E$4:$H$141,4,FALSE)</f>
        <v>47078792</v>
      </c>
      <c r="I122" s="58">
        <f>VLOOKUP($E122,Mapping!$E$4:$H$141,2,FALSE) * 1000</f>
        <v>23688646.707483504</v>
      </c>
      <c r="J122" s="59">
        <f>IFERROR( VLOOKUP($F122,CDIAC!$B$4:$E$90,2,FALSE), "") *  1000</f>
        <v>20638000</v>
      </c>
      <c r="K122" s="59">
        <f>IFERROR( VLOOKUP($F122,CDIAC!$B$4:$E$90,3,FALSE), "") *1000</f>
        <v>21534148.26983355</v>
      </c>
      <c r="L122" s="62">
        <f>VLOOKUP(E122,CDIAC!$Y$5:$AK$246,7,FALSE) * 1000</f>
        <v>21760000</v>
      </c>
      <c r="M122" s="63">
        <f>VLOOKUP(E122,CDIAC!$Y$5:$AK$246,13,FALSE) *1000</f>
        <v>24142562.984837048</v>
      </c>
      <c r="N122" s="60">
        <f>VLOOKUP(E122,WorldBank!$AM$5:$AZ$221,14,FALSE) / 3.667</f>
        <v>22639295.616281666</v>
      </c>
    </row>
    <row r="123" spans="3:14" x14ac:dyDescent="0.25">
      <c r="C123" t="s">
        <v>230</v>
      </c>
      <c r="E123" s="22" t="s">
        <v>8</v>
      </c>
      <c r="F123" s="28" t="s">
        <v>8</v>
      </c>
      <c r="G123" s="56">
        <f>VLOOKUP($E123,Mapping!$E$4:$H$141,3,FALSE)</f>
        <v>557739338172</v>
      </c>
      <c r="H123" s="58">
        <f>VLOOKUP($E123,Mapping!$E$4:$H$141,4,FALSE)</f>
        <v>40728738</v>
      </c>
      <c r="I123" s="58">
        <f>VLOOKUP($E123,Mapping!$E$4:$H$141,2,FALSE) * 1000</f>
        <v>54408965.826721184</v>
      </c>
      <c r="J123" s="59">
        <f>IFERROR( VLOOKUP($F123,CDIAC!$B$4:$E$90,2,FALSE), "") *  1000</f>
        <v>49225000</v>
      </c>
      <c r="K123" s="59">
        <f>IFERROR( VLOOKUP($F123,CDIAC!$B$4:$E$90,3,FALSE), "") *1000</f>
        <v>51989484.969079264</v>
      </c>
      <c r="L123" s="62">
        <f>VLOOKUP(E123,CDIAC!$Y$5:$AK$246,7,FALSE) * 1000</f>
        <v>188000</v>
      </c>
      <c r="M123" s="63" t="e">
        <f>VLOOKUP(E123,CDIAC!$Y$5:$AK$246,13,FALSE) *1000</f>
        <v>#VALUE!</v>
      </c>
      <c r="N123" s="60" t="e">
        <f>VLOOKUP(E123,WorldBank!$AM$5:$AZ$221,14,FALSE) / 3.667</f>
        <v>#DIV/0!</v>
      </c>
    </row>
    <row r="124" spans="3:14" x14ac:dyDescent="0.25">
      <c r="C124" t="s">
        <v>230</v>
      </c>
      <c r="E124" s="22" t="s">
        <v>152</v>
      </c>
      <c r="F124" s="28" t="s">
        <v>152</v>
      </c>
      <c r="G124" s="56">
        <f>VLOOKUP($E124,Mapping!$E$4:$H$141,3,FALSE)</f>
        <v>308853656523</v>
      </c>
      <c r="H124" s="58">
        <f>VLOOKUP($E124,Mapping!$E$4:$H$141,4,FALSE)</f>
        <v>29614887</v>
      </c>
      <c r="I124" s="58">
        <f>VLOOKUP($E124,Mapping!$E$4:$H$141,2,FALSE) * 1000</f>
        <v>18180673.83641934</v>
      </c>
      <c r="J124" s="59">
        <f>IFERROR( VLOOKUP($F124,CDIAC!$B$4:$E$90,2,FALSE), "") *  1000</f>
        <v>15702000</v>
      </c>
      <c r="K124" s="59">
        <f>IFERROR( VLOOKUP($F124,CDIAC!$B$4:$E$90,3,FALSE), "") *1000</f>
        <v>16656247.086030249</v>
      </c>
      <c r="L124" s="62">
        <f>VLOOKUP(E124,CDIAC!$Y$5:$AK$246,7,FALSE) * 1000</f>
        <v>16434000</v>
      </c>
      <c r="M124" s="63">
        <f>VLOOKUP(E124,CDIAC!$Y$5:$AK$246,13,FALSE) *1000</f>
        <v>19730925.313637171</v>
      </c>
      <c r="N124" s="60">
        <f>VLOOKUP(E124,WorldBank!$AM$5:$AZ$221,14,FALSE) / 3.667</f>
        <v>19952621.098530259</v>
      </c>
    </row>
    <row r="125" spans="3:14" x14ac:dyDescent="0.25">
      <c r="C125" t="s">
        <v>230</v>
      </c>
      <c r="E125" s="22" t="s">
        <v>209</v>
      </c>
      <c r="F125" s="28" t="e">
        <v>#N/A</v>
      </c>
      <c r="G125" s="56">
        <f>VLOOKUP($E125,Mapping!$E$4:$H$141,3,FALSE)</f>
        <v>500330600000</v>
      </c>
      <c r="H125" s="58">
        <f>VLOOKUP($E125,Mapping!$E$4:$H$141,4,FALSE)</f>
        <v>29500625</v>
      </c>
      <c r="I125" s="58">
        <f>VLOOKUP($E125,Mapping!$E$4:$H$141,2,FALSE) * 1000</f>
        <v>68483217.494446695</v>
      </c>
      <c r="J125" s="59" t="e">
        <f>IFERROR( VLOOKUP($F125,CDIAC!$B$4:$E$90,2,FALSE), "") *  1000</f>
        <v>#VALUE!</v>
      </c>
      <c r="K125" s="59" t="e">
        <f>IFERROR( VLOOKUP($F125,CDIAC!$B$4:$E$90,3,FALSE), "") *1000</f>
        <v>#VALUE!</v>
      </c>
      <c r="L125" s="62">
        <f>VLOOKUP(E125,CDIAC!$Y$5:$AK$246,7,FALSE) * 1000</f>
        <v>56211000</v>
      </c>
      <c r="M125" s="63">
        <f>VLOOKUP(E125,CDIAC!$Y$5:$AK$246,13,FALSE) *1000</f>
        <v>65498293.284068704</v>
      </c>
      <c r="N125" s="60">
        <f>VLOOKUP(E125,WorldBank!$AM$5:$AZ$221,14,FALSE) / 3.667</f>
        <v>62799573.149839699</v>
      </c>
    </row>
    <row r="126" spans="3:14" x14ac:dyDescent="0.25">
      <c r="C126" t="s">
        <v>230</v>
      </c>
      <c r="E126" s="22" t="s">
        <v>40</v>
      </c>
      <c r="F126" s="28" t="s">
        <v>40</v>
      </c>
      <c r="G126" s="56">
        <f>VLOOKUP($E126,Mapping!$E$4:$H$141,3,FALSE)</f>
        <v>348834481146</v>
      </c>
      <c r="H126" s="58">
        <f>VLOOKUP($E126,Mapping!$E$4:$H$141,4,FALSE)</f>
        <v>17308449</v>
      </c>
      <c r="I126" s="58">
        <f>VLOOKUP($E126,Mapping!$E$4:$H$141,2,FALSE) * 1000</f>
        <v>24519108.443248961</v>
      </c>
      <c r="J126" s="59">
        <f>IFERROR( VLOOKUP($F126,CDIAC!$B$4:$E$90,2,FALSE), "") *  1000</f>
        <v>19705000</v>
      </c>
      <c r="K126" s="59">
        <f>IFERROR( VLOOKUP($F126,CDIAC!$B$4:$E$90,3,FALSE), "") *1000</f>
        <v>22682413.322213333</v>
      </c>
      <c r="L126" s="62">
        <f>VLOOKUP(E126,CDIAC!$Y$5:$AK$246,7,FALSE) * 1000</f>
        <v>20473000</v>
      </c>
      <c r="M126" s="63">
        <f>VLOOKUP(E126,CDIAC!$Y$5:$AK$246,13,FALSE) *1000</f>
        <v>20750928.779946834</v>
      </c>
      <c r="N126" s="60">
        <f>VLOOKUP(E126,WorldBank!$AM$5:$AZ$221,14,FALSE) / 3.667</f>
        <v>20017184.915196285</v>
      </c>
    </row>
    <row r="127" spans="3:14" x14ac:dyDescent="0.25">
      <c r="C127" t="s">
        <v>230</v>
      </c>
      <c r="E127" s="22" t="s">
        <v>57</v>
      </c>
      <c r="F127" s="28" t="s">
        <v>57</v>
      </c>
      <c r="G127" s="56">
        <f>VLOOKUP($E127,Mapping!$E$4:$H$141,3,FALSE)</f>
        <v>145893576689</v>
      </c>
      <c r="H127" s="58">
        <f>VLOOKUP($E127,Mapping!$E$4:$H$141,4,FALSE)</f>
        <v>15246481</v>
      </c>
      <c r="I127" s="58">
        <f>VLOOKUP($E127,Mapping!$E$4:$H$141,2,FALSE) * 1000</f>
        <v>10736771.490317632</v>
      </c>
      <c r="J127" s="59">
        <f>IFERROR( VLOOKUP($F127,CDIAC!$B$4:$E$90,2,FALSE), "") *  1000</f>
        <v>8900000</v>
      </c>
      <c r="K127" s="59">
        <f>IFERROR( VLOOKUP($F127,CDIAC!$B$4:$E$90,3,FALSE), "") *1000</f>
        <v>9121796.2646304891</v>
      </c>
      <c r="L127" s="62">
        <f>VLOOKUP(E127,CDIAC!$Y$5:$AK$246,7,FALSE) * 1000</f>
        <v>10047000</v>
      </c>
      <c r="M127" s="63">
        <f>VLOOKUP(E127,CDIAC!$Y$5:$AK$246,13,FALSE) *1000</f>
        <v>10995575.661212364</v>
      </c>
      <c r="N127" s="60">
        <f>VLOOKUP(E127,WorldBank!$AM$5:$AZ$221,14,FALSE) / 3.667</f>
        <v>10112726.31879385</v>
      </c>
    </row>
    <row r="128" spans="3:14" x14ac:dyDescent="0.25">
      <c r="C128" t="s">
        <v>230</v>
      </c>
      <c r="E128" s="22" t="s">
        <v>79</v>
      </c>
      <c r="F128" s="28" t="e">
        <v>#N/A</v>
      </c>
      <c r="G128" s="56">
        <f>VLOOKUP($E128,Mapping!$E$4:$H$141,3,FALSE)</f>
        <v>102313663146</v>
      </c>
      <c r="H128" s="58">
        <f>VLOOKUP($E128,Mapping!$E$4:$H$141,4,FALSE)</f>
        <v>14706578</v>
      </c>
      <c r="I128" s="58">
        <f>VLOOKUP($E128,Mapping!$E$4:$H$141,2,FALSE) * 1000</f>
        <v>3345861.8250487507</v>
      </c>
      <c r="J128" s="59" t="e">
        <f>IFERROR( VLOOKUP($F128,CDIAC!$B$4:$E$90,2,FALSE), "") *  1000</f>
        <v>#VALUE!</v>
      </c>
      <c r="K128" s="59" t="e">
        <f>IFERROR( VLOOKUP($F128,CDIAC!$B$4:$E$90,3,FALSE), "") *1000</f>
        <v>#VALUE!</v>
      </c>
      <c r="L128" s="62">
        <f>VLOOKUP(E128,CDIAC!$Y$5:$AK$246,7,FALSE) * 1000</f>
        <v>3305000</v>
      </c>
      <c r="M128" s="63">
        <f>VLOOKUP(E128,CDIAC!$Y$5:$AK$246,13,FALSE) *1000</f>
        <v>3200028.3737075171</v>
      </c>
      <c r="N128" s="60">
        <f>VLOOKUP(E128,WorldBank!$AM$5:$AZ$221,14,FALSE) / 3.667</f>
        <v>3272097.2664718307</v>
      </c>
    </row>
    <row r="129" spans="3:14" x14ac:dyDescent="0.25">
      <c r="C129" t="s">
        <v>230</v>
      </c>
      <c r="E129" s="22" t="s">
        <v>49</v>
      </c>
      <c r="F129" s="28" t="e">
        <v>#N/A</v>
      </c>
      <c r="G129" s="56">
        <f>VLOOKUP($E129,Mapping!$E$4:$H$141,3,FALSE)</f>
        <v>211944692188</v>
      </c>
      <c r="H129" s="58">
        <f>VLOOKUP($E129,Mapping!$E$4:$H$141,4,FALSE)</f>
        <v>11276053</v>
      </c>
      <c r="I129" s="58">
        <f>VLOOKUP($E129,Mapping!$E$4:$H$141,2,FALSE) * 1000</f>
        <v>14320401.238397585</v>
      </c>
      <c r="J129" s="59" t="e">
        <f>IFERROR( VLOOKUP($F129,CDIAC!$B$4:$E$90,2,FALSE), "") *  1000</f>
        <v>#VALUE!</v>
      </c>
      <c r="K129" s="59" t="e">
        <f>IFERROR( VLOOKUP($F129,CDIAC!$B$4:$E$90,3,FALSE), "") *1000</f>
        <v>#VALUE!</v>
      </c>
      <c r="L129" s="62">
        <f>VLOOKUP(E129,CDIAC!$Y$5:$AK$246,7,FALSE) * 1000</f>
        <v>10601000</v>
      </c>
      <c r="M129" s="63">
        <f>VLOOKUP(E129,CDIAC!$Y$5:$AK$246,13,FALSE) *1000</f>
        <v>13696229.157664288</v>
      </c>
      <c r="N129" s="60">
        <f>VLOOKUP(E129,WorldBank!$AM$5:$AZ$221,14,FALSE) / 3.667</f>
        <v>13814836.977769386</v>
      </c>
    </row>
    <row r="130" spans="3:14" x14ac:dyDescent="0.25">
      <c r="C130" t="s">
        <v>230</v>
      </c>
      <c r="E130" s="22" t="s">
        <v>83</v>
      </c>
      <c r="F130" s="28" t="e">
        <v>#N/A</v>
      </c>
      <c r="G130" s="56">
        <f>VLOOKUP($E130,Mapping!$E$4:$H$141,3,FALSE)</f>
        <v>15851925120</v>
      </c>
      <c r="H130" s="58">
        <f>VLOOKUP($E130,Mapping!$E$4:$H$141,4,FALSE)</f>
        <v>10032864</v>
      </c>
      <c r="I130" s="58">
        <f>VLOOKUP($E130,Mapping!$E$4:$H$141,2,FALSE) * 1000</f>
        <v>659330.91551619477</v>
      </c>
      <c r="J130" s="59" t="e">
        <f>IFERROR( VLOOKUP($F130,CDIAC!$B$4:$E$90,2,FALSE), "") *  1000</f>
        <v>#VALUE!</v>
      </c>
      <c r="K130" s="59" t="e">
        <f>IFERROR( VLOOKUP($F130,CDIAC!$B$4:$E$90,3,FALSE), "") *1000</f>
        <v>#VALUE!</v>
      </c>
      <c r="L130" s="62">
        <f>VLOOKUP(E130,CDIAC!$Y$5:$AK$246,7,FALSE) * 1000</f>
        <v>595000</v>
      </c>
      <c r="M130" s="63">
        <f>VLOOKUP(E130,CDIAC!$Y$5:$AK$246,13,FALSE) *1000</f>
        <v>630593.17677699833</v>
      </c>
      <c r="N130" s="60">
        <f>VLOOKUP(E130,WorldBank!$AM$5:$AZ$221,14,FALSE) / 3.667</f>
        <v>615781.91345011594</v>
      </c>
    </row>
    <row r="131" spans="3:14" x14ac:dyDescent="0.25">
      <c r="C131" t="s">
        <v>230</v>
      </c>
      <c r="E131" s="22" t="s">
        <v>24</v>
      </c>
      <c r="F131" s="28" t="e">
        <v>#N/A</v>
      </c>
      <c r="G131" s="56">
        <f>VLOOKUP($E131,Mapping!$E$4:$H$141,3,FALSE)</f>
        <v>56392118590</v>
      </c>
      <c r="H131" s="58">
        <f>VLOOKUP($E131,Mapping!$E$4:$H$141,4,FALSE)</f>
        <v>10324445</v>
      </c>
      <c r="I131" s="58">
        <f>VLOOKUP($E131,Mapping!$E$4:$H$141,2,FALSE) * 1000</f>
        <v>4814169.6668883534</v>
      </c>
      <c r="J131" s="59" t="e">
        <f>IFERROR( VLOOKUP($F131,CDIAC!$B$4:$E$90,2,FALSE), "") *  1000</f>
        <v>#VALUE!</v>
      </c>
      <c r="K131" s="59" t="e">
        <f>IFERROR( VLOOKUP($F131,CDIAC!$B$4:$E$90,3,FALSE), "") *1000</f>
        <v>#VALUE!</v>
      </c>
      <c r="L131" s="62" t="e">
        <f>VLOOKUP(E131,CDIAC!$Y$5:$AK$246,7,FALSE) * 1000</f>
        <v>#N/A</v>
      </c>
      <c r="M131" s="63" t="e">
        <f>VLOOKUP(E131,CDIAC!$Y$5:$AK$246,13,FALSE) *1000</f>
        <v>#VALUE!</v>
      </c>
      <c r="N131" s="60">
        <f>VLOOKUP(E131,WorldBank!$AM$5:$AZ$221,14,FALSE) / 3.667</f>
        <v>4604338.2349360269</v>
      </c>
    </row>
    <row r="132" spans="3:14" x14ac:dyDescent="0.25">
      <c r="C132" t="s">
        <v>230</v>
      </c>
      <c r="E132" s="22" t="s">
        <v>56</v>
      </c>
      <c r="F132" s="28" t="e">
        <v>#N/A</v>
      </c>
      <c r="G132" s="56">
        <f>VLOOKUP($E132,Mapping!$E$4:$H$141,3,FALSE)</f>
        <v>108964907324</v>
      </c>
      <c r="H132" s="58">
        <f>VLOOKUP($E132,Mapping!$E$4:$H$141,4,FALSE)</f>
        <v>10147598</v>
      </c>
      <c r="I132" s="58">
        <f>VLOOKUP($E132,Mapping!$E$4:$H$141,2,FALSE) * 1000</f>
        <v>6105582.6668528663</v>
      </c>
      <c r="J132" s="59" t="e">
        <f>IFERROR( VLOOKUP($F132,CDIAC!$B$4:$E$90,2,FALSE), "") *  1000</f>
        <v>#VALUE!</v>
      </c>
      <c r="K132" s="59" t="e">
        <f>IFERROR( VLOOKUP($F132,CDIAC!$B$4:$E$90,3,FALSE), "") *1000</f>
        <v>#VALUE!</v>
      </c>
      <c r="L132" s="62">
        <f>VLOOKUP(E132,CDIAC!$Y$5:$AK$246,7,FALSE) * 1000</f>
        <v>5797000</v>
      </c>
      <c r="M132" s="63">
        <f>VLOOKUP(E132,CDIAC!$Y$5:$AK$246,13,FALSE) *1000</f>
        <v>5839463.4308191445</v>
      </c>
      <c r="N132" s="60">
        <f>VLOOKUP(E132,WorldBank!$AM$5:$AZ$221,14,FALSE) / 3.667</f>
        <v>5679092.3743742453</v>
      </c>
    </row>
    <row r="133" spans="3:14" x14ac:dyDescent="0.25">
      <c r="C133" t="s">
        <v>230</v>
      </c>
      <c r="E133" s="22" t="s">
        <v>84</v>
      </c>
      <c r="F133" s="28" t="e">
        <v>#N/A</v>
      </c>
      <c r="G133" s="56">
        <f>VLOOKUP($E133,Mapping!$E$4:$H$141,3,FALSE)</f>
        <v>33789626805</v>
      </c>
      <c r="H133" s="58">
        <f>VLOOKUP($E133,Mapping!$E$4:$H$141,4,FALSE)</f>
        <v>7776669</v>
      </c>
      <c r="I133" s="58">
        <f>VLOOKUP($E133,Mapping!$E$4:$H$141,2,FALSE) * 1000</f>
        <v>2441668.2847041674</v>
      </c>
      <c r="J133" s="59" t="e">
        <f>IFERROR( VLOOKUP($F133,CDIAC!$B$4:$E$90,2,FALSE), "") *  1000</f>
        <v>#VALUE!</v>
      </c>
      <c r="K133" s="59" t="e">
        <f>IFERROR( VLOOKUP($F133,CDIAC!$B$4:$E$90,3,FALSE), "") *1000</f>
        <v>#VALUE!</v>
      </c>
      <c r="L133" s="62">
        <f>VLOOKUP(E133,CDIAC!$Y$5:$AK$246,7,FALSE) * 1000</f>
        <v>2251000</v>
      </c>
      <c r="M133" s="63">
        <f>VLOOKUP(E133,CDIAC!$Y$5:$AK$246,13,FALSE) *1000</f>
        <v>2335245.2070017136</v>
      </c>
      <c r="N133" s="60">
        <f>VLOOKUP(E133,WorldBank!$AM$5:$AZ$221,14,FALSE) / 3.667</f>
        <v>2352048.2876250506</v>
      </c>
    </row>
    <row r="134" spans="3:14" x14ac:dyDescent="0.25">
      <c r="C134" t="s">
        <v>230</v>
      </c>
      <c r="E134" s="22" t="s">
        <v>151</v>
      </c>
      <c r="F134" s="28" t="e">
        <v>#N/A</v>
      </c>
      <c r="G134" s="56">
        <f>VLOOKUP($E134,Mapping!$E$4:$H$141,3,FALSE)</f>
        <v>47234275042</v>
      </c>
      <c r="H134" s="58">
        <f>VLOOKUP($E134,Mapping!$E$4:$H$141,4,FALSE)</f>
        <v>6573097</v>
      </c>
      <c r="I134" s="58">
        <f>VLOOKUP($E134,Mapping!$E$4:$H$141,2,FALSE) * 1000</f>
        <v>1536946.7950572292</v>
      </c>
      <c r="J134" s="59" t="e">
        <f>IFERROR( VLOOKUP($F134,CDIAC!$B$4:$E$90,2,FALSE), "") *  1000</f>
        <v>#VALUE!</v>
      </c>
      <c r="K134" s="59" t="e">
        <f>IFERROR( VLOOKUP($F134,CDIAC!$B$4:$E$90,3,FALSE), "") *1000</f>
        <v>#VALUE!</v>
      </c>
      <c r="L134" s="62">
        <f>VLOOKUP(E134,CDIAC!$Y$5:$AK$246,7,FALSE) * 1000</f>
        <v>1406000</v>
      </c>
      <c r="M134" s="63">
        <f>VLOOKUP(E134,CDIAC!$Y$5:$AK$246,13,FALSE) *1000</f>
        <v>1469957.1023051152</v>
      </c>
      <c r="N134" s="60">
        <f>VLOOKUP(E134,WorldBank!$AM$5:$AZ$221,14,FALSE) / 3.667</f>
        <v>1523518.9975781986</v>
      </c>
    </row>
    <row r="135" spans="3:14" x14ac:dyDescent="0.25">
      <c r="C135" t="s">
        <v>230</v>
      </c>
      <c r="E135" s="22" t="s">
        <v>59</v>
      </c>
      <c r="F135" s="28" t="e">
        <v>#N/A</v>
      </c>
      <c r="G135" s="56">
        <f>VLOOKUP($E135,Mapping!$E$4:$H$141,3,FALSE)</f>
        <v>45995891184</v>
      </c>
      <c r="H135" s="58">
        <f>VLOOKUP($E135,Mapping!$E$4:$H$141,4,FALSE)</f>
        <v>6256242</v>
      </c>
      <c r="I135" s="58">
        <f>VLOOKUP($E135,Mapping!$E$4:$H$141,2,FALSE) * 1000</f>
        <v>1840746.9196583321</v>
      </c>
      <c r="J135" s="59" t="e">
        <f>IFERROR( VLOOKUP($F135,CDIAC!$B$4:$E$90,2,FALSE), "") *  1000</f>
        <v>#VALUE!</v>
      </c>
      <c r="K135" s="59" t="e">
        <f>IFERROR( VLOOKUP($F135,CDIAC!$B$4:$E$90,3,FALSE), "") *1000</f>
        <v>#VALUE!</v>
      </c>
      <c r="L135" s="62">
        <f>VLOOKUP(E135,CDIAC!$Y$5:$AK$246,7,FALSE) * 1000</f>
        <v>1796000</v>
      </c>
      <c r="M135" s="63">
        <f>VLOOKUP(E135,CDIAC!$Y$5:$AK$246,13,FALSE) *1000</f>
        <v>1760515.7294968534</v>
      </c>
      <c r="N135" s="60">
        <f>VLOOKUP(E135,WorldBank!$AM$5:$AZ$221,14,FALSE) / 3.667</f>
        <v>1732040.8924418113</v>
      </c>
    </row>
    <row r="136" spans="3:14" x14ac:dyDescent="0.25">
      <c r="C136" t="s">
        <v>230</v>
      </c>
      <c r="E136" s="22" t="s">
        <v>141</v>
      </c>
      <c r="F136" s="28" t="e">
        <v>#N/A</v>
      </c>
      <c r="G136" s="56">
        <f>VLOOKUP($E136,Mapping!$E$4:$H$141,3,FALSE)</f>
        <v>24890190390</v>
      </c>
      <c r="H136" s="58">
        <f>VLOOKUP($E136,Mapping!$E$4:$H$141,4,FALSE)</f>
        <v>5905146</v>
      </c>
      <c r="I136" s="58">
        <f>VLOOKUP($E136,Mapping!$E$4:$H$141,2,FALSE) * 1000</f>
        <v>1387928.7976634235</v>
      </c>
      <c r="J136" s="59" t="e">
        <f>IFERROR( VLOOKUP($F136,CDIAC!$B$4:$E$90,2,FALSE), "") *  1000</f>
        <v>#VALUE!</v>
      </c>
      <c r="K136" s="59" t="e">
        <f>IFERROR( VLOOKUP($F136,CDIAC!$B$4:$E$90,3,FALSE), "") *1000</f>
        <v>#VALUE!</v>
      </c>
      <c r="L136" s="62">
        <f>VLOOKUP(E136,CDIAC!$Y$5:$AK$246,7,FALSE) * 1000</f>
        <v>1255000</v>
      </c>
      <c r="M136" s="63">
        <f>VLOOKUP(E136,CDIAC!$Y$5:$AK$246,13,FALSE) *1000</f>
        <v>1327434.2353166367</v>
      </c>
      <c r="N136" s="60">
        <f>VLOOKUP(E136,WorldBank!$AM$5:$AZ$221,14,FALSE) / 3.667</f>
        <v>1347839.3235609157</v>
      </c>
    </row>
    <row r="137" spans="3:14" x14ac:dyDescent="0.25">
      <c r="C137" t="s">
        <v>230</v>
      </c>
      <c r="E137" s="22" t="s">
        <v>46</v>
      </c>
      <c r="F137" s="28" t="e">
        <v>#N/A</v>
      </c>
      <c r="G137" s="56">
        <f>VLOOKUP($E137,Mapping!$E$4:$H$141,3,FALSE)</f>
        <v>60140109920</v>
      </c>
      <c r="H137" s="58">
        <f>VLOOKUP($E137,Mapping!$E$4:$H$141,4,FALSE)</f>
        <v>4737680</v>
      </c>
      <c r="I137" s="58">
        <f>VLOOKUP($E137,Mapping!$E$4:$H$141,2,FALSE) * 1000</f>
        <v>2209268.1373761501</v>
      </c>
      <c r="J137" s="59" t="e">
        <f>IFERROR( VLOOKUP($F137,CDIAC!$B$4:$E$90,2,FALSE), "") *  1000</f>
        <v>#VALUE!</v>
      </c>
      <c r="K137" s="59" t="e">
        <f>IFERROR( VLOOKUP($F137,CDIAC!$B$4:$E$90,3,FALSE), "") *1000</f>
        <v>#VALUE!</v>
      </c>
      <c r="L137" s="62">
        <f>VLOOKUP(E137,CDIAC!$Y$5:$AK$246,7,FALSE) * 1000</f>
        <v>2119000</v>
      </c>
      <c r="M137" s="63">
        <f>VLOOKUP(E137,CDIAC!$Y$5:$AK$246,13,FALSE) *1000</f>
        <v>2112974.5023551979</v>
      </c>
      <c r="N137" s="60">
        <f>VLOOKUP(E137,WorldBank!$AM$5:$AZ$221,14,FALSE) / 3.667</f>
        <v>2204146.5803604261</v>
      </c>
    </row>
    <row r="138" spans="3:14" x14ac:dyDescent="0.25">
      <c r="C138" t="s">
        <v>230</v>
      </c>
      <c r="E138" s="22" t="s">
        <v>149</v>
      </c>
      <c r="F138" s="28" t="e">
        <v>#N/A</v>
      </c>
      <c r="G138" s="56">
        <f>VLOOKUP($E138,Mapping!$E$4:$H$141,3,FALSE)</f>
        <v>60794543628</v>
      </c>
      <c r="H138" s="58">
        <f>VLOOKUP($E138,Mapping!$E$4:$H$141,4,FALSE)</f>
        <v>3740282</v>
      </c>
      <c r="I138" s="58">
        <f>VLOOKUP($E138,Mapping!$E$4:$H$141,2,FALSE) * 1000</f>
        <v>6355166.9276722278</v>
      </c>
      <c r="J138" s="59" t="e">
        <f>IFERROR( VLOOKUP($F138,CDIAC!$B$4:$E$90,2,FALSE), "") *  1000</f>
        <v>#VALUE!</v>
      </c>
      <c r="K138" s="59" t="e">
        <f>IFERROR( VLOOKUP($F138,CDIAC!$B$4:$E$90,3,FALSE), "") *1000</f>
        <v>#VALUE!</v>
      </c>
      <c r="L138" s="62">
        <f>VLOOKUP(E138,CDIAC!$Y$5:$AK$246,7,FALSE) * 1000</f>
        <v>5308000</v>
      </c>
      <c r="M138" s="63">
        <f>VLOOKUP(E138,CDIAC!$Y$5:$AK$246,13,FALSE) *1000</f>
        <v>6078169.2584996214</v>
      </c>
      <c r="N138" s="60">
        <f>VLOOKUP(E138,WorldBank!$AM$5:$AZ$221,14,FALSE) / 3.667</f>
        <v>3029853.2677606042</v>
      </c>
    </row>
    <row r="139" spans="3:14" x14ac:dyDescent="0.25">
      <c r="C139" t="s">
        <v>230</v>
      </c>
      <c r="E139" s="22" t="s">
        <v>206</v>
      </c>
      <c r="F139" s="28" t="e">
        <v>#N/A</v>
      </c>
      <c r="G139" s="56">
        <f>VLOOKUP($E139,Mapping!$E$4:$H$141,3,FALSE)</f>
        <v>59701610470</v>
      </c>
      <c r="H139" s="58">
        <f>VLOOKUP($E139,Mapping!$E$4:$H$141,4,FALSE)</f>
        <v>3383486</v>
      </c>
      <c r="I139" s="58">
        <f>VLOOKUP($E139,Mapping!$E$4:$H$141,2,FALSE) * 1000</f>
        <v>2030152.7920054374</v>
      </c>
      <c r="J139" s="59" t="e">
        <f>IFERROR( VLOOKUP($F139,CDIAC!$B$4:$E$90,2,FALSE), "") *  1000</f>
        <v>#VALUE!</v>
      </c>
      <c r="K139" s="59" t="e">
        <f>IFERROR( VLOOKUP($F139,CDIAC!$B$4:$E$90,3,FALSE), "") *1000</f>
        <v>#VALUE!</v>
      </c>
      <c r="L139" s="62">
        <f>VLOOKUP(E139,CDIAC!$Y$5:$AK$246,7,FALSE) * 1000</f>
        <v>2266000</v>
      </c>
      <c r="M139" s="63">
        <f>VLOOKUP(E139,CDIAC!$Y$5:$AK$246,13,FALSE) *1000</f>
        <v>1941666.1168559399</v>
      </c>
      <c r="N139" s="60">
        <f>VLOOKUP(E139,WorldBank!$AM$5:$AZ$221,14,FALSE) / 3.667</f>
        <v>1600760.2463014692</v>
      </c>
    </row>
    <row r="140" spans="3:14" ht="15.75" thickBot="1" x14ac:dyDescent="0.3">
      <c r="C140" t="s">
        <v>236</v>
      </c>
      <c r="E140" s="24" t="s">
        <v>236</v>
      </c>
      <c r="F140" s="30"/>
      <c r="G140" s="56" t="e">
        <f>VLOOKUP($E140,Mapping!$E$4:$H$141,3,FALSE)</f>
        <v>#N/A</v>
      </c>
      <c r="H140" s="58" t="e">
        <f>VLOOKUP($E140,Mapping!$E$4:$H$141,4,FALSE)</f>
        <v>#N/A</v>
      </c>
      <c r="I140" s="58" t="e">
        <f>VLOOKUP($E140,Mapping!$E$4:$H$141,2,FALSE) * 1000</f>
        <v>#N/A</v>
      </c>
      <c r="J140" s="59" t="e">
        <f>IFERROR( VLOOKUP($F140,CDIAC!$B$4:$E$90,2,FALSE), "") *  1000</f>
        <v>#VALUE!</v>
      </c>
      <c r="K140" s="59" t="e">
        <f>IFERROR( VLOOKUP($F140,CDIAC!$B$4:$E$90,3,FALSE), "") *1000</f>
        <v>#VALUE!</v>
      </c>
      <c r="L140" s="62" t="e">
        <f>VLOOKUP(E140,CDIAC!$Y$5:$AK$246,7,FALSE) * 1000</f>
        <v>#N/A</v>
      </c>
      <c r="M140" s="63" t="e">
        <f>VLOOKUP(E140,CDIAC!$Y$5:$AK$246,13,FALSE) *1000</f>
        <v>#N/A</v>
      </c>
      <c r="N140" s="60" t="e">
        <f>VLOOKUP(E140,WorldBank!$AM$5:$AZ$221,14,FALSE) / 3.667</f>
        <v>#N/A</v>
      </c>
    </row>
  </sheetData>
  <mergeCells count="1">
    <mergeCell ref="J3:N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WorldBank</vt:lpstr>
      <vt:lpstr>CDIAC</vt:lpstr>
      <vt:lpstr>Mapping</vt:lpstr>
      <vt:lpstr>CDIACvsWB</vt:lpstr>
    </vt:vector>
  </TitlesOfParts>
  <Company>Faculty Support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Sztorc, Paul</dc:creator>
  <cp:lastModifiedBy>Sztorc, Paul</cp:lastModifiedBy>
  <dcterms:created xsi:type="dcterms:W3CDTF">2014-07-14T17:36:44Z</dcterms:created>
  <dcterms:modified xsi:type="dcterms:W3CDTF">2014-12-18T18:56:34Z</dcterms:modified>
</cp:coreProperties>
</file>