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a22d2bceca29c/Desktop/Module 1/Starter_Code/Starter_Code/"/>
    </mc:Choice>
  </mc:AlternateContent>
  <xr:revisionPtr revIDLastSave="294" documentId="13_ncr:40009_{11C9D2FE-BDF6-5C46-B9DE-A4DF0C4A6734}" xr6:coauthVersionLast="47" xr6:coauthVersionMax="47" xr10:uidLastSave="{E0B30104-6F9A-40BE-86D1-C96E918D07DC}"/>
  <bookViews>
    <workbookView xWindow="23880" yWindow="-120" windowWidth="29040" windowHeight="15720" activeTab="5" xr2:uid="{00000000-000D-0000-FFFF-FFFF00000000}"/>
  </bookViews>
  <sheets>
    <sheet name="Category Stats" sheetId="2" r:id="rId1"/>
    <sheet name="Subcategory Stats" sheetId="3" r:id="rId2"/>
    <sheet name="Outcomes based on Launch Date" sheetId="4" r:id="rId3"/>
    <sheet name="Crowdfunding" sheetId="1" r:id="rId4"/>
    <sheet name="Crowdfunding Goal Analysis" sheetId="5" r:id="rId5"/>
    <sheet name="Statistical Analysis" sheetId="6" r:id="rId6"/>
  </sheets>
  <definedNames>
    <definedName name="_xlnm._FilterDatabase" localSheetId="3" hidden="1">Crowdfunding!$A$1:$I$1001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J7" i="6"/>
  <c r="J6" i="6"/>
  <c r="J5" i="6"/>
  <c r="J4" i="6"/>
  <c r="J3" i="6"/>
  <c r="J2" i="6"/>
  <c r="I6" i="6"/>
  <c r="I5" i="6"/>
  <c r="I4" i="6"/>
  <c r="I3" i="6"/>
  <c r="I2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E11" i="5"/>
  <c r="G11" i="5" s="1"/>
  <c r="D13" i="5"/>
  <c r="D2" i="5"/>
  <c r="C13" i="5"/>
  <c r="C2" i="5"/>
  <c r="B13" i="5"/>
  <c r="B12" i="5"/>
  <c r="B11" i="5"/>
  <c r="B10" i="5"/>
  <c r="B9" i="5"/>
  <c r="B8" i="5"/>
  <c r="E8" i="5" s="1"/>
  <c r="G8" i="5" s="1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5" l="1"/>
  <c r="H7" i="5" s="1"/>
  <c r="G10" i="5"/>
  <c r="H8" i="5"/>
  <c r="G9" i="5"/>
  <c r="H9" i="5"/>
  <c r="F4" i="5"/>
  <c r="E13" i="5"/>
  <c r="F13" i="5" s="1"/>
  <c r="E10" i="5"/>
  <c r="H10" i="5" s="1"/>
  <c r="F8" i="5"/>
  <c r="E2" i="5"/>
  <c r="H2" i="5" s="1"/>
  <c r="E12" i="5"/>
  <c r="G12" i="5" s="1"/>
  <c r="H11" i="5"/>
  <c r="F11" i="5"/>
  <c r="E9" i="5"/>
  <c r="F9" i="5" s="1"/>
  <c r="E3" i="5"/>
  <c r="E4" i="5"/>
  <c r="G4" i="5" s="1"/>
  <c r="E5" i="5"/>
  <c r="F5" i="5" s="1"/>
  <c r="E6" i="5"/>
  <c r="H6" i="5" s="1"/>
  <c r="G7" i="5" l="1"/>
  <c r="G5" i="5"/>
  <c r="F7" i="5"/>
  <c r="F2" i="5"/>
  <c r="H12" i="5"/>
  <c r="H4" i="5"/>
  <c r="G3" i="5"/>
  <c r="F3" i="5"/>
  <c r="H3" i="5"/>
  <c r="G6" i="5"/>
  <c r="F10" i="5"/>
  <c r="G2" i="5"/>
  <c r="H5" i="5"/>
  <c r="F6" i="5"/>
  <c r="H13" i="5"/>
  <c r="G13" i="5"/>
  <c r="F12" i="5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<sst xmlns="http://schemas.openxmlformats.org/spreadsheetml/2006/main" count="9065" uniqueCount="2116">
  <si>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</si>
  <si>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</si>
  <si>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</si>
  <si>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</si>
  <si>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</si>
  <si>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</si>
  <si>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</si>
  <si>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</si>
  <si>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</si>
  <si>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</si>
  <si>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</si>
  <si>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</si>
  <si>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</si>
  <si>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</si>
  <si>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</si>
  <si>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</si>
  <si>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</si>
  <si>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</si>
  <si>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</si>
  <si>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</si>
  <si>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</si>
  <si>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</si>
  <si>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</si>
  <si>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</si>
  <si>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</si>
  <si>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</si>
  <si>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</si>
  <si>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</si>
  <si>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</si>
  <si>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</si>
  <si>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</si>
  <si>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</si>
  <si>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</si>
  <si>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</si>
  <si>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</si>
  <si>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</si>
  <si>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</si>
  <si>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</si>
  <si>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</si>
  <si>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</si>
  <si>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</si>
  <si>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</si>
  <si>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</si>
  <si>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</si>
  <si>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</si>
  <si>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</si>
  <si>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</si>
  <si>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</si>
  <si>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</si>
  <si>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</si>
  <si>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</si>
  <si>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</si>
  <si>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</si>
  <si>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</si>
  <si>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</si>
  <si>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</si>
  <si>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</si>
  <si>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</si>
  <si>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</si>
  <si>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</si>
  <si>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</si>
  <si>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</si>
  <si>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</si>
  <si>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</si>
  <si>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</si>
  <si>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</si>
  <si>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</si>
  <si>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</si>
  <si>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</si>
  <si>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</si>
  <si>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</si>
  <si>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</si>
  <si>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</si>
  <si>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</si>
  <si>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</si>
  <si>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</si>
  <si>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</si>
  <si>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</si>
  <si>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</si>
  <si>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</si>
  <si>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</si>
  <si>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</si>
  <si>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</si>
  <si>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</si>
  <si>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</si>
  <si>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</si>
  <si>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</si>
  <si>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</si>
  <si>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</si>
  <si>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</si>
  <si>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</si>
  <si>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</si>
  <si>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</si>
  <si>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</si>
  <si>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</si>
  <si>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</si>
  <si>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</si>
  <si>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</si>
  <si>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</si>
  <si>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</si>
  <si>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</si>
  <si>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</si>
  <si>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</si>
  <si>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</si>
  <si>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</si>
  <si>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</si>
  <si>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</si>
  <si>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</si>
  <si>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</si>
  <si>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</si>
  <si>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</si>
  <si>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</si>
  <si>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</si>
  <si>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</si>
  <si>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</si>
  <si>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</si>
  <si>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</si>
  <si>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</si>
  <si>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</si>
  <si>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</si>
  <si>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</si>
  <si>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</si>
  <si>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</si>
  <si>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</si>
  <si>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</si>
  <si>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</si>
  <si>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</si>
  <si>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</si>
  <si>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</si>
  <si>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</si>
  <si>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</si>
  <si>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</si>
  <si>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</si>
  <si>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</si>
  <si>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</si>
  <si>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</si>
  <si>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</si>
  <si>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</si>
  <si>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</si>
  <si>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</si>
  <si>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</si>
  <si>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</si>
  <si>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</si>
  <si>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</si>
  <si>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</si>
  <si>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</si>
  <si>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</si>
  <si>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</si>
  <si>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</si>
  <si>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</si>
  <si>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</si>
  <si>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</si>
  <si>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</si>
  <si>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</si>
  <si>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</si>
  <si>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</si>
  <si>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</si>
  <si>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</si>
  <si>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</si>
  <si>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</si>
  <si>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</si>
  <si>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</si>
  <si>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</si>
  <si>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</si>
  <si>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</si>
  <si>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</si>
  <si>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</si>
  <si>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</si>
  <si>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</si>
  <si>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</si>
  <si>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</si>
  <si>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</si>
  <si>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</si>
  <si>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</si>
  <si>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</si>
  <si>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</si>
  <si>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</si>
  <si>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</si>
  <si>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</si>
  <si>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</si>
  <si>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</si>
  <si>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</si>
  <si>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</si>
  <si>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</si>
  <si>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</si>
  <si>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</si>
  <si>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</si>
  <si>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</si>
  <si>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</si>
  <si>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</si>
  <si>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</si>
  <si>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</si>
  <si>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</si>
  <si>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</si>
  <si>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</si>
  <si>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</si>
  <si>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</si>
  <si>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</si>
  <si>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</si>
  <si>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</si>
  <si>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</si>
  <si>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</si>
  <si>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</si>
  <si>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</si>
  <si>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</si>
  <si>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</si>
  <si>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</si>
  <si>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</si>
  <si>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</si>
  <si>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</si>
  <si>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</si>
  <si>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</si>
  <si>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</si>
  <si>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</si>
  <si>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</si>
  <si>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</si>
  <si>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</si>
  <si>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</si>
  <si>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</si>
  <si>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</si>
  <si>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</si>
  <si>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</si>
  <si>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</si>
  <si>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</si>
  <si>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</si>
  <si>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</si>
  <si>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</si>
  <si>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</si>
  <si>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</si>
  <si>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</si>
  <si>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</si>
  <si>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</si>
  <si>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</si>
  <si>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</si>
  <si>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</si>
  <si>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</si>
  <si>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</si>
  <si>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</si>
  <si>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</si>
  <si>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</si>
  <si>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</si>
  <si>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</si>
  <si>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</si>
  <si>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</si>
  <si>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</si>
  <si>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</si>
  <si>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</si>
  <si>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</si>
  <si>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</si>
  <si>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</si>
  <si>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</si>
  <si>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</si>
  <si>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</si>
  <si>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</si>
  <si>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</si>
  <si>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</si>
  <si>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</si>
  <si>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</si>
  <si>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</si>
  <si>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</si>
  <si>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</si>
  <si>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</si>
  <si>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</si>
  <si>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</si>
  <si>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</si>
  <si>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</si>
  <si>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</si>
  <si>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</si>
  <si>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</si>
  <si>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</si>
  <si>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</si>
  <si>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</si>
  <si>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</si>
  <si>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</si>
  <si>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</si>
  <si>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</si>
  <si>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</si>
  <si>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</si>
  <si>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</si>
  <si>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</si>
  <si>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</si>
  <si>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</si>
  <si>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</si>
  <si>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</si>
  <si>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</si>
  <si>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</si>
  <si>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</si>
  <si>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</si>
  <si>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</si>
  <si>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</si>
  <si>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</si>
  <si>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</si>
  <si>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</si>
  <si>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</si>
  <si>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</si>
  <si>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</si>
  <si>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</si>
  <si>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</si>
  <si>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</si>
  <si>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</si>
  <si>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</si>
  <si>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</si>
  <si>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</si>
  <si>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</si>
  <si>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</si>
  <si>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</si>
  <si>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</si>
  <si>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</si>
  <si>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</si>
  <si>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</si>
  <si>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</si>
  <si>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</si>
  <si>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</si>
  <si>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</si>
  <si>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</si>
  <si>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</si>
  <si>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</si>
  <si>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</si>
  <si>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</si>
  <si>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</si>
  <si>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</si>
  <si>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</si>
  <si>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</si>
  <si>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</si>
  <si>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</si>
  <si>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</si>
  <si>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</si>
  <si>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</si>
  <si>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</si>
  <si>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</si>
  <si>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</si>
  <si>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</si>
  <si>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</si>
  <si>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</si>
  <si>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</si>
  <si>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</si>
  <si>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</si>
  <si>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</si>
  <si>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</si>
  <si>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</si>
  <si>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</si>
  <si>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</si>
  <si>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</si>
  <si>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</si>
  <si>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</si>
  <si>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</si>
  <si>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</si>
  <si>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</si>
  <si>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</si>
  <si>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</si>
  <si>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</si>
  <si>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</si>
  <si>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</si>
  <si>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</si>
  <si>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</si>
  <si>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</si>
  <si>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</si>
  <si>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</si>
  <si>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</si>
  <si>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</si>
  <si>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</si>
  <si>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</si>
  <si>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</si>
  <si>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</si>
  <si>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</si>
  <si>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</si>
  <si>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</si>
  <si>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</si>
  <si>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</si>
  <si>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</si>
  <si>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</si>
  <si>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</si>
  <si>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</si>
  <si>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</si>
  <si>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</si>
  <si>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</si>
  <si>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</si>
  <si>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</si>
  <si>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</si>
  <si>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</si>
  <si>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</si>
  <si>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</si>
  <si>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</si>
  <si>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</si>
  <si>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</si>
  <si>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</si>
  <si>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</si>
  <si>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</si>
  <si>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</si>
  <si>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</si>
  <si>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</si>
  <si>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</si>
  <si>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</si>
  <si>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</si>
  <si>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</si>
  <si>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</si>
  <si>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</si>
  <si>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</si>
  <si>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</si>
  <si>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</si>
  <si>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</si>
  <si>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</si>
  <si>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</si>
  <si>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</si>
  <si>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</si>
  <si>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</si>
  <si>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</si>
  <si>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</si>
  <si>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</si>
  <si>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</si>
  <si>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</si>
  <si>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</si>
  <si>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</si>
  <si>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</si>
  <si>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</si>
  <si>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</si>
  <si>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</si>
  <si>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</si>
  <si>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</si>
  <si>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</si>
  <si>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</si>
  <si>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</si>
  <si>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</si>
  <si>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</si>
  <si>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</si>
  <si>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</si>
  <si>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</si>
  <si>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</si>
  <si>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</si>
  <si>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</si>
  <si>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</si>
  <si>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</si>
  <si>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</si>
  <si>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</si>
  <si>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</si>
  <si>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</si>
  <si>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</si>
  <si>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</si>
  <si>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</si>
  <si>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</si>
  <si>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</si>
  <si>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</si>
  <si>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</si>
  <si>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</si>
  <si>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</si>
  <si>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</si>
  <si>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</si>
  <si>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</si>
  <si>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</si>
  <si>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</si>
  <si>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</si>
  <si>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</si>
  <si>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</si>
  <si>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</si>
  <si>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</si>
  <si>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</si>
  <si>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</si>
  <si>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</si>
  <si>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</si>
  <si>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</si>
  <si>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</si>
  <si>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</si>
  <si>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</si>
  <si>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</si>
  <si>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</si>
  <si>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</si>
  <si>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</si>
  <si>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</si>
  <si>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</si>
  <si>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</si>
  <si>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</si>
  <si>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</si>
  <si>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</si>
  <si>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</si>
  <si>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</si>
  <si>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</si>
  <si>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</si>
  <si>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</si>
  <si>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</si>
  <si>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</si>
  <si>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</si>
  <si>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</si>
  <si>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</si>
  <si>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</si>
  <si>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</si>
  <si>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</si>
  <si>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</si>
  <si>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</si>
  <si>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</si>
  <si>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</si>
  <si>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</si>
  <si>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</si>
  <si>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</si>
  <si>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</si>
  <si>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</si>
  <si>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</si>
  <si>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</si>
  <si>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</si>
  <si>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</si>
  <si>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</si>
  <si>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</si>
  <si>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</si>
  <si>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</si>
  <si>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</si>
  <si>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</si>
  <si>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</si>
  <si>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</si>
  <si>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</si>
  <si>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</si>
  <si>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</si>
  <si>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</si>
  <si>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</si>
  <si>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</si>
  <si>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</si>
  <si>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</si>
  <si>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</si>
  <si>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</si>
  <si>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</si>
  <si>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</si>
  <si>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</si>
  <si>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</si>
  <si>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</si>
  <si>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</si>
  <si>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</si>
  <si>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</si>
  <si>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</si>
  <si>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</si>
  <si>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</si>
  <si>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</si>
  <si>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</si>
  <si>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</si>
  <si>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</si>
  <si>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</si>
  <si>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</si>
  <si>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</si>
  <si>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</si>
  <si>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</si>
  <si>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</si>
  <si>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</si>
  <si>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</si>
  <si>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</si>
  <si>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</si>
  <si>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</si>
  <si>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</si>
  <si>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</si>
  <si>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</si>
  <si>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</si>
  <si>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</si>
  <si>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</si>
  <si>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</si>
  <si>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</si>
  <si>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</si>
  <si>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</si>
  <si>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</si>
  <si>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</si>
  <si>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</si>
  <si>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</si>
  <si>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</si>
  <si>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</si>
  <si>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</si>
  <si>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</si>
  <si>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</si>
  <si>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</si>
  <si>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</si>
  <si>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</si>
  <si>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</si>
  <si>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</si>
  <si>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</si>
  <si>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</si>
  <si>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</si>
  <si>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</si>
  <si>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</si>
  <si>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</si>
  <si>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</si>
  <si>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</si>
  <si>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</si>
  <si>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</si>
  <si>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</si>
  <si>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</si>
  <si>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</si>
  <si>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</si>
  <si>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</si>
  <si>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</si>
  <si>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</si>
  <si>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</si>
  <si>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</si>
  <si>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</si>
  <si>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</si>
  <si>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</si>
  <si>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</si>
  <si>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</si>
  <si>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</si>
  <si>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</si>
  <si>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</si>
  <si>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</si>
  <si>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</si>
  <si>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</si>
  <si>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</si>
  <si>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</si>
  <si>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</si>
  <si>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</si>
  <si>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</si>
  <si>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</si>
  <si>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</si>
  <si>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</si>
  <si>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</si>
  <si>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</si>
  <si>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</si>
  <si>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</si>
  <si>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</si>
  <si>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</si>
  <si>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</si>
  <si>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</si>
  <si>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</si>
  <si>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</si>
  <si>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</si>
  <si>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</si>
  <si>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</si>
  <si>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</si>
  <si>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</si>
  <si>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</si>
  <si>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</si>
  <si>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</si>
  <si>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</si>
  <si>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</si>
  <si>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</si>
  <si>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</si>
  <si>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</si>
  <si>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</si>
  <si>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</si>
  <si>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</si>
  <si>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</si>
  <si>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</si>
  <si>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</si>
  <si>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</si>
  <si>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</si>
  <si>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</si>
  <si>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</si>
  <si>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</si>
  <si>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</si>
  <si>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</si>
  <si>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</si>
  <si>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</si>
  <si>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</si>
  <si>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</si>
  <si>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</si>
  <si>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</si>
  <si>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</si>
  <si>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</si>
  <si>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</si>
  <si>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</si>
  <si>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</si>
  <si>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</si>
  <si>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</si>
  <si>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</si>
  <si>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</si>
  <si>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</si>
  <si>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</si>
  <si>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</si>
  <si>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</si>
  <si>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</si>
  <si>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</si>
  <si>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</si>
  <si>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</si>
  <si>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</si>
  <si>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</si>
  <si>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</si>
  <si>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</si>
  <si>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</si>
  <si>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</si>
  <si>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</si>
  <si>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</si>
  <si>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</si>
  <si>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</si>
  <si>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</si>
  <si>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</si>
  <si>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</si>
  <si>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</si>
  <si>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</si>
  <si>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</si>
  <si>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</si>
  <si>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</si>
  <si>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</si>
  <si>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</si>
  <si>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</si>
  <si>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</si>
  <si>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</si>
  <si>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</si>
  <si>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</si>
  <si>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</si>
  <si>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</si>
  <si>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</si>
  <si>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</si>
  <si>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</si>
  <si>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</si>
  <si>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</si>
  <si>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</si>
  <si>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</si>
  <si>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</si>
  <si>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</si>
  <si>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</si>
  <si>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</si>
  <si>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</si>
  <si>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</si>
  <si>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</si>
  <si>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</si>
  <si>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</si>
  <si>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</si>
  <si>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</si>
  <si>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</si>
  <si>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</si>
  <si>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</si>
  <si>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</si>
  <si>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</si>
  <si>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</si>
  <si>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</si>
  <si>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</si>
  <si>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</si>
  <si>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</si>
  <si>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</si>
  <si>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</si>
  <si>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</si>
  <si>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</si>
  <si>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</si>
  <si>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</si>
  <si>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</si>
  <si>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</si>
  <si>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</si>
  <si>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</si>
  <si>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</si>
  <si>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</si>
  <si>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</si>
  <si>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</si>
  <si>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</si>
  <si>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</si>
  <si>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</si>
  <si>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</si>
  <si>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</si>
  <si>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</si>
  <si>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</si>
  <si>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</si>
  <si>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</si>
  <si>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</si>
  <si>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</si>
  <si>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</si>
  <si>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</si>
  <si>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</si>
  <si>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</si>
  <si>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</si>
  <si>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</si>
  <si>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</si>
  <si>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</si>
  <si>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</si>
  <si>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</si>
  <si>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</si>
  <si>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</si>
  <si>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</si>
  <si>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</si>
  <si>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</si>
  <si>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</si>
  <si>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</si>
  <si>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</si>
  <si>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</si>
  <si>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</si>
  <si>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</si>
  <si>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</si>
  <si>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</si>
  <si>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</si>
  <si>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</si>
  <si>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</si>
  <si>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</si>
  <si>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</si>
  <si>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</si>
  <si>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</si>
  <si>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</si>
  <si>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</si>
  <si>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</si>
  <si>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</si>
  <si>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</si>
  <si>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</si>
  <si>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</si>
  <si>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</si>
  <si>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</si>
  <si>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</si>
  <si>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</si>
  <si>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</si>
  <si>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</si>
  <si>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</si>
  <si>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</si>
  <si>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</si>
  <si>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</si>
  <si>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</si>
  <si>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</si>
  <si>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</si>
  <si>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</si>
  <si>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</si>
  <si>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</si>
  <si>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</si>
  <si>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</si>
  <si>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</si>
  <si>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</si>
  <si>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</si>
  <si>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</si>
  <si>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</si>
  <si>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</si>
  <si>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</si>
  <si>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</si>
  <si>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</si>
  <si>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</si>
  <si>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</si>
  <si>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</si>
  <si>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</si>
  <si>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</si>
  <si>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</si>
  <si>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</si>
  <si>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</si>
  <si>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</si>
  <si>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</si>
  <si>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</si>
  <si>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</si>
  <si>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</si>
  <si>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</si>
  <si>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</si>
  <si>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</si>
  <si>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</si>
  <si>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</si>
  <si>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</si>
  <si>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</si>
  <si>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</si>
  <si>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</si>
  <si>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</si>
  <si>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</si>
  <si>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</si>
  <si>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</si>
  <si>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</si>
  <si>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</si>
  <si>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</si>
  <si>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</si>
  <si>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</si>
  <si>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</si>
  <si>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</si>
  <si>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</si>
  <si>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</si>
  <si>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</si>
  <si>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</si>
  <si>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</si>
  <si>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</si>
  <si>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</si>
  <si>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</si>
  <si>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</si>
  <si>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</si>
  <si>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</si>
  <si>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</si>
  <si>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</si>
  <si>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</si>
  <si>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</si>
  <si>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</si>
  <si>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</si>
  <si>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</si>
  <si>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</si>
  <si>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</si>
  <si>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</si>
  <si>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</si>
  <si>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</si>
  <si>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</si>
  <si>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</si>
  <si>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</si>
  <si>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</si>
  <si>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</si>
  <si>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</si>
  <si>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</si>
  <si>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</si>
  <si>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</si>
  <si>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</si>
  <si>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</si>
  <si>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</si>
  <si>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</si>
  <si>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</si>
  <si>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</si>
  <si>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</si>
  <si>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</si>
  <si>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</si>
  <si>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</si>
  <si>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</si>
  <si>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</si>
  <si>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</si>
  <si>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</si>
  <si>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</si>
  <si>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</si>
  <si>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</si>
  <si>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</si>
  <si>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</si>
  <si>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</si>
  <si>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</si>
  <si>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</si>
  <si>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</si>
  <si>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</si>
  <si>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</si>
  <si>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</si>
  <si>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</si>
  <si>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</si>
  <si>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</si>
  <si>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</si>
  <si>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</si>
  <si>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</si>
  <si>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</si>
  <si>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</si>
  <si>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</si>
  <si>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</si>
  <si>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</si>
  <si>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</si>
  <si>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</si>
  <si>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</si>
  <si>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</si>
  <si>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</si>
  <si>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</si>
  <si>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</si>
  <si>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</si>
  <si>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</si>
  <si>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</si>
  <si>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</si>
  <si>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</si>
  <si>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</si>
  <si>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</si>
  <si>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</si>
  <si>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</si>
  <si>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</si>
  <si>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</si>
  <si>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</si>
  <si>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</si>
  <si>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</si>
  <si>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</si>
  <si>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</si>
  <si>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</si>
  <si>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</si>
  <si>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</si>
  <si>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</si>
  <si>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</si>
  <si>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</si>
  <si>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</si>
  <si>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</si>
  <si>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</si>
  <si>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</si>
  <si>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</si>
  <si>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</si>
  <si>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</si>
  <si>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</si>
  <si>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</si>
  <si>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</si>
  <si>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</si>
  <si>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</si>
  <si>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</si>
  <si>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</si>
  <si>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</si>
  <si>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</si>
  <si>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</si>
  <si>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</si>
  <si>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</si>
  <si>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</si>
  <si>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</si>
  <si>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</si>
  <si>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</si>
  <si>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</si>
  <si>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</si>
  <si>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</si>
  <si>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</si>
  <si>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</si>
  <si>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</si>
  <si>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</si>
  <si>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</si>
  <si>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</si>
  <si>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</si>
  <si>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</si>
  <si>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</si>
  <si>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</si>
  <si>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</si>
  <si>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</si>
  <si>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</si>
  <si>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</si>
  <si>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</si>
  <si>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</si>
  <si>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</si>
  <si>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</si>
  <si>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</si>
  <si>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</si>
  <si>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</si>
  <si>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</si>
  <si>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</si>
  <si>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</si>
  <si>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</si>
  <si>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</si>
  <si>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</si>
  <si>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</si>
  <si>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</si>
  <si>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</si>
  <si>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</si>
  <si>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</si>
  <si>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</si>
  <si>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</si>
  <si>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</si>
  <si>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</si>
  <si>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</si>
  <si>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</si>
  <si>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</si>
  <si>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</si>
  <si>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</si>
  <si>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</si>
  <si>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</si>
  <si>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</si>
  <si>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</si>
  <si>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</si>
  <si>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</si>
  <si>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</si>
  <si>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</si>
  <si>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</si>
  <si>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</si>
  <si>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</si>
  <si>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</si>
  <si>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</si>
  <si>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</si>
  <si>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</si>
  <si>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</si>
  <si>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</si>
  <si>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</si>
  <si>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</si>
  <si>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</si>
  <si>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</si>
  <si>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</si>
  <si>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</si>
  <si>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</si>
  <si>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</si>
  <si>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</si>
  <si>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</si>
  <si>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</si>
  <si>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</si>
  <si>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</si>
  <si>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</si>
  <si>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</si>
  <si>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</si>
  <si>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</si>
  <si>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</si>
  <si>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</si>
  <si>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</si>
  <si>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</si>
  <si>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</si>
  <si>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</si>
  <si>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</si>
  <si>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</si>
  <si>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</si>
  <si>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</si>
  <si>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</si>
  <si>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</si>
  <si>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</si>
  <si>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</si>
  <si>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</si>
  <si>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</si>
  <si>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</si>
  <si>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</si>
  <si>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</si>
  <si>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</si>
  <si>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</si>
  <si>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</si>
  <si>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</si>
  <si>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</si>
  <si>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</si>
  <si>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</si>
  <si>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</si>
  <si>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</si>
  <si>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</si>
  <si>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</si>
  <si>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</si>
  <si>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</si>
  <si>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</si>
  <si>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</si>
  <si>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</si>
  <si>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</si>
  <si>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</si>
  <si>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</si>
  <si>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</si>
  <si>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</si>
  <si>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</si>
  <si>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</si>
  <si>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</si>
  <si>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</si>
  <si>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</si>
  <si>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</si>
  <si>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</si>
  <si>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</si>
  <si>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</si>
  <si>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</si>
  <si>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</si>
  <si>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</si>
  <si>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</si>
  <si>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</si>
  <si>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</si>
  <si>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</si>
  <si>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</si>
  <si>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</si>
  <si>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</si>
  <si>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</si>
  <si>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</si>
  <si>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</si>
  <si>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</si>
  <si>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</si>
  <si>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</si>
  <si>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</si>
  <si>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</si>
  <si>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</si>
  <si>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</si>
  <si>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</si>
  <si>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</si>
  <si>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</si>
  <si>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</si>
  <si>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</si>
  <si>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</si>
  <si>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</si>
  <si>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</si>
  <si>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</si>
  <si>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</si>
  <si>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</si>
  <si>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</si>
  <si>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</si>
  <si>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</si>
  <si>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</si>
  <si>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</si>
  <si>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</si>
  <si>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</si>
  <si>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</si>
  <si>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</si>
  <si>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</si>
  <si>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</si>
  <si>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</si>
  <si>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</si>
  <si>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</si>
  <si>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</si>
  <si>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</si>
  <si>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</si>
  <si>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</si>
  <si>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</si>
  <si>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</si>
  <si>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</si>
  <si>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</si>
  <si>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</si>
  <si>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</si>
  <si>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</si>
  <si>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</si>
  <si>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</si>
  <si>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</si>
  <si>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</si>
  <si>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</si>
  <si>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</si>
  <si>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</si>
  <si>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</si>
  <si>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</si>
  <si>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</si>
  <si>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</si>
  <si>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</si>
  <si>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</si>
  <si>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</si>
  <si>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</si>
  <si>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</si>
  <si>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</si>
  <si>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</si>
  <si>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</si>
  <si>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</si>
  <si>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</si>
  <si>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</si>
  <si>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</si>
  <si>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</si>
  <si>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</si>
  <si>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</si>
  <si>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</si>
  <si>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</si>
  <si>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</si>
  <si>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</si>
  <si>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</si>
  <si>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</si>
  <si>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</si>
  <si>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</si>
  <si>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</si>
  <si>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</si>
  <si>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</si>
  <si>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</si>
  <si>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</si>
  <si>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</si>
  <si>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</si>
  <si>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</si>
  <si>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</si>
  <si>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</si>
  <si>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</si>
  <si>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</si>
  <si>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</si>
  <si>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</si>
  <si>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</si>
  <si>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</si>
  <si>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</si>
  <si>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</si>
  <si>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</si>
  <si>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</si>
  <si>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</si>
  <si>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</si>
  <si>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</si>
  <si>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</si>
  <si>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</si>
  <si>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</si>
  <si>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</si>
  <si>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</si>
  <si>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</si>
  <si>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</si>
  <si>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</si>
  <si>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</si>
  <si>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</si>
  <si>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</si>
  <si>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</si>
  <si>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</si>
  <si>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</si>
  <si>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</si>
  <si>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</si>
  <si>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</si>
  <si>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</si>
  <si>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</si>
  <si>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</si>
  <si>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</si>
  <si>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</si>
  <si>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</si>
  <si>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</si>
  <si>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</si>
  <si>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</si>
  <si>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</si>
  <si>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</si>
  <si>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</si>
  <si>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</si>
  <si>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</si>
  <si>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</si>
  <si>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</si>
  <si>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</si>
  <si>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</si>
  <si>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</si>
  <si>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</si>
  <si>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</si>
  <si>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</si>
  <si>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</si>
  <si>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</si>
  <si>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</si>
  <si>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</si>
  <si>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</si>
  <si>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</si>
  <si>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</si>
  <si>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</si>
  <si>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</si>
  <si>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</si>
  <si>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</si>
  <si>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</si>
  <si>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</si>
  <si>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</si>
  <si>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</si>
  <si>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</si>
  <si>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</si>
  <si>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</si>
  <si>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</si>
  <si>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</si>
  <si>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</si>
  <si>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</si>
  <si>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</si>
  <si>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</si>
  <si>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</si>
  <si>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</si>
  <si>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</si>
  <si>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</si>
  <si>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</si>
  <si>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</si>
  <si>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</si>
  <si>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</si>
  <si>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</si>
  <si>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</si>
  <si>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</si>
  <si>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</si>
  <si>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</si>
  <si>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</si>
  <si>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</si>
  <si>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</si>
  <si>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</si>
  <si>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</si>
  <si>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</si>
  <si>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</si>
  <si>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</si>
  <si>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</si>
  <si>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</si>
  <si>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</si>
  <si>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</si>
  <si>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</si>
  <si>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</si>
  <si>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</si>
  <si>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</si>
  <si>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</si>
  <si>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</si>
  <si>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</si>
  <si>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</si>
  <si>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</si>
  <si>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</si>
  <si>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</si>
  <si>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</si>
  <si>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</si>
  <si>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</si>
  <si>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</si>
  <si>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</si>
  <si>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</si>
  <si>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</si>
  <si>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</si>
  <si>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</si>
  <si>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</si>
  <si>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</si>
  <si>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</si>
  <si>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</si>
  <si>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</si>
  <si>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</si>
  <si>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</si>
  <si>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</si>
  <si>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</si>
  <si>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</si>
  <si>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</si>
  <si>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</si>
  <si>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</si>
  <si>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</si>
  <si>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</si>
  <si>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</si>
  <si>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</si>
  <si>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</si>
  <si>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</si>
  <si>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</si>
  <si>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</si>
  <si>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</si>
  <si>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</si>
  <si>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</si>
  <si>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</si>
  <si>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</si>
  <si>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</si>
  <si>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</si>
  <si>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</si>
  <si>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</si>
  <si>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</si>
  <si>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</si>
  <si>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</si>
  <si>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</si>
  <si>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</si>
  <si>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</si>
  <si>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</si>
  <si>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</si>
  <si>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</si>
  <si>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</si>
  <si>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</si>
  <si>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</si>
  <si>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</si>
  <si>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</si>
  <si>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</si>
  <si>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</si>
  <si>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</si>
  <si>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</si>
  <si>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</si>
  <si>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</si>
  <si>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</si>
  <si>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</si>
  <si>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</si>
  <si>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</si>
  <si>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</si>
  <si>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</si>
  <si>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</si>
  <si>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</si>
  <si>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</si>
  <si>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</si>
  <si>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</si>
  <si>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</si>
  <si>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</si>
  <si>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</si>
  <si>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</si>
  <si>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</si>
  <si>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</si>
  <si>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</si>
  <si>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</si>
  <si>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</si>
  <si>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</si>
  <si>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</si>
  <si>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</si>
  <si>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</si>
  <si>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</si>
  <si>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</si>
  <si>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</si>
  <si>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</si>
  <si>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</si>
  <si>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</si>
  <si>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</si>
  <si>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</si>
  <si>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</si>
  <si>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</si>
  <si>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</si>
  <si>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</si>
  <si>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</si>
  <si>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</si>
  <si>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</si>
  <si>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</si>
  <si>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</si>
  <si>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</si>
  <si>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</si>
  <si>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</si>
  <si>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</si>
  <si>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</si>
  <si>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</si>
  <si>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</si>
  <si>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</si>
  <si>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</si>
  <si>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</si>
  <si>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</si>
  <si>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</si>
  <si>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</si>
  <si>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</si>
  <si>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</si>
  <si>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</si>
  <si>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</si>
  <si>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</si>
  <si>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</si>
  <si>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</si>
  <si>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</si>
  <si>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</si>
  <si>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</si>
  <si>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</si>
  <si>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</si>
  <si>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</si>
  <si>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</si>
  <si>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</si>
  <si>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</si>
  <si>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</si>
  <si>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</si>
  <si>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</si>
  <si>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</si>
  <si>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</si>
  <si>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</si>
  <si>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</si>
  <si>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</si>
  <si>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</si>
  <si>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</si>
  <si>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</si>
  <si>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</si>
  <si>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</si>
  <si>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</si>
  <si>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</si>
  <si>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</si>
  <si>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</si>
  <si>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</si>
  <si>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</si>
  <si>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</si>
  <si>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</si>
  <si>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</si>
  <si>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</si>
  <si>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</si>
  <si>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</si>
  <si>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</si>
  <si>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</si>
  <si>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</si>
  <si>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</si>
  <si>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</si>
  <si>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</si>
  <si>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</si>
  <si>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</si>
  <si>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</si>
  <si>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</si>
  <si>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</si>
  <si>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</si>
  <si>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</si>
  <si>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</si>
  <si>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</si>
  <si>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</si>
  <si>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</si>
  <si>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</si>
  <si>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</si>
  <si>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</si>
  <si>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</si>
  <si>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</si>
  <si>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</si>
  <si>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</si>
  <si>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</si>
  <si>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</si>
  <si>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</si>
  <si>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</si>
  <si>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</si>
  <si>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</si>
  <si>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</si>
  <si>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</si>
  <si>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</si>
  <si>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</si>
  <si>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</si>
  <si>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</si>
  <si>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</si>
  <si>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</si>
  <si>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</si>
  <si>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</si>
  <si>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</si>
  <si>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</si>
  <si>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</si>
  <si>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</si>
  <si>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</si>
  <si>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</si>
  <si>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</si>
  <si>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</si>
  <si>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</si>
  <si>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</si>
  <si>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</si>
  <si>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</si>
  <si>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</si>
  <si>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</si>
  <si>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</si>
  <si>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</si>
  <si>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</si>
  <si>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</si>
  <si>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</si>
  <si>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</si>
  <si>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</si>
  <si>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</si>
  <si>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</si>
  <si>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</si>
  <si>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</si>
  <si>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</si>
  <si>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</si>
  <si>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</si>
  <si>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</si>
  <si>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</si>
  <si>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</si>
  <si>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</si>
  <si>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</si>
  <si>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</si>
  <si>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</si>
  <si>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</si>
  <si>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</si>
  <si>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</si>
  <si>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</si>
  <si>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</si>
  <si>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</si>
  <si>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</si>
  <si>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</si>
  <si>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</si>
  <si>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</si>
  <si>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</si>
  <si>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</si>
  <si>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</si>
  <si>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</si>
  <si>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</si>
  <si>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</si>
  <si>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</si>
  <si>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</si>
  <si>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</si>
  <si>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</si>
  <si>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</si>
  <si>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</si>
  <si>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</si>
  <si>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</si>
  <si>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</si>
  <si>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</si>
  <si>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</si>
  <si>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</si>
  <si>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</si>
  <si>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</si>
  <si>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</si>
  <si>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</si>
  <si>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</si>
  <si>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</si>
  <si>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</si>
  <si>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</si>
  <si>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</si>
  <si>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</si>
  <si>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</si>
  <si>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</si>
  <si>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</si>
  <si>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</si>
  <si>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</si>
  <si>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</si>
  <si>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</si>
  <si>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</si>
  <si>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</si>
  <si>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</si>
  <si>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</si>
  <si>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</si>
  <si>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</si>
  <si>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</si>
  <si>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</si>
  <si>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</si>
  <si>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</si>
  <si>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</si>
  <si>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</si>
  <si>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</si>
  <si>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</si>
  <si>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</si>
  <si>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</si>
  <si>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</si>
  <si>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</si>
  <si>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</si>
  <si>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</si>
  <si>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</si>
  <si>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</si>
  <si>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</si>
  <si>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</si>
  <si>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</si>
  <si>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</si>
  <si>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</si>
  <si>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</si>
  <si>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</si>
  <si>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</si>
  <si>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</si>
  <si>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</si>
  <si>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</si>
  <si>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</si>
  <si>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</si>
  <si>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</si>
  <si>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</si>
  <si>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</si>
  <si>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</si>
  <si>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</si>
  <si>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</si>
  <si>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</si>
  <si>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</si>
  <si>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</si>
  <si>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</si>
  <si>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</si>
  <si>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</si>
  <si>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</si>
  <si>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</si>
  <si>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</si>
  <si>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</si>
  <si>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</si>
  <si>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</si>
  <si>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</si>
  <si>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</si>
  <si>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</si>
  <si>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</si>
  <si>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</si>
  <si>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</si>
  <si>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</si>
  <si>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</si>
  <si>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</si>
  <si>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</si>
  <si>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</si>
  <si>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</si>
  <si>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</si>
  <si>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</si>
  <si>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</si>
  <si>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</si>
  <si>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</si>
  <si>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</si>
  <si>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</si>
  <si>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</si>
  <si>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</si>
  <si>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</si>
  <si>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</si>
  <si>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</si>
  <si>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</si>
  <si>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</si>
  <si>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</si>
  <si>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</si>
  <si>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</si>
  <si>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</si>
  <si>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</si>
  <si>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</si>
  <si>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</si>
  <si>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</si>
  <si>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</si>
  <si>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</si>
  <si>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</si>
  <si>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</si>
  <si>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</si>
  <si>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</si>
  <si>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</si>
  <si>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</si>
  <si>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</si>
  <si>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</si>
  <si>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</si>
  <si>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</si>
  <si>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</si>
  <si>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</si>
  <si>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</si>
  <si>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</si>
  <si>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</si>
  <si>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</si>
  <si>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</si>
  <si>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</si>
  <si>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</si>
  <si>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</si>
  <si>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</si>
  <si>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</si>
  <si>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</si>
  <si>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</si>
  <si>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</si>
  <si>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</si>
  <si>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</si>
  <si>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</si>
  <si>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</si>
  <si>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</si>
  <si>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</si>
  <si>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</si>
  <si>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</si>
  <si>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</si>
  <si>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</si>
  <si>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</si>
  <si>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</si>
  <si>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</si>
  <si>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</si>
  <si>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</si>
  <si>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</si>
  <si>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</si>
  <si>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</si>
  <si>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</si>
  <si>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</si>
  <si>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</si>
  <si>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</si>
  <si>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</si>
  <si>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</si>
  <si>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</si>
  <si>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</si>
  <si>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</si>
  <si>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</si>
  <si>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</si>
  <si>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</si>
  <si>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</si>
  <si>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</si>
  <si>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</si>
  <si>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</si>
  <si>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</si>
  <si>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</si>
  <si>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</si>
  <si>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</si>
  <si>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</si>
  <si>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</si>
  <si>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</si>
  <si>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</si>
  <si>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</si>
  <si>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</si>
  <si>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</si>
  <si>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</si>
  <si>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</si>
  <si>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</si>
  <si>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</si>
  <si>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</si>
  <si>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</si>
  <si>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</si>
  <si>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</si>
  <si>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</si>
  <si>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</si>
  <si>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</si>
  <si>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</si>
  <si>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</si>
  <si>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</si>
  <si>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</si>
  <si>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</si>
  <si>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</si>
  <si>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</si>
  <si>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</si>
  <si>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</si>
  <si>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</si>
  <si>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</si>
  <si>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</si>
  <si>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</si>
  <si>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</si>
  <si>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</si>
  <si>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</si>
  <si>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</si>
  <si>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</si>
  <si>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</si>
  <si>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</si>
  <si>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</si>
  <si>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</si>
  <si>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</si>
  <si>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</si>
  <si>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</si>
  <si>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</si>
  <si>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</si>
  <si>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</si>
  <si>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</si>
  <si>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</si>
  <si>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</si>
  <si>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</si>
  <si>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</si>
  <si>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</si>
  <si>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</si>
  <si>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</si>
  <si>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</si>
  <si>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</si>
  <si>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</si>
  <si>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</si>
  <si>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</si>
  <si>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</si>
  <si>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</si>
  <si>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</si>
  <si>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</si>
  <si>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</si>
  <si>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</si>
  <si>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</si>
  <si>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</si>
  <si>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</si>
  <si>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</si>
  <si>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</si>
  <si>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</si>
  <si>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</si>
  <si>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</si>
  <si>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</si>
  <si>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</si>
  <si>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</si>
  <si>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</si>
  <si>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</si>
  <si>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</si>
  <si>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</si>
  <si>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</si>
  <si>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</si>
  <si>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</si>
  <si>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</si>
  <si>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</si>
  <si>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</si>
  <si>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</si>
  <si>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</si>
  <si>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</si>
  <si>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</si>
  <si>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</si>
  <si>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</si>
  <si>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</si>
  <si>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</si>
  <si>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</si>
  <si>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</si>
  <si>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</si>
  <si>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</si>
  <si>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</si>
  <si>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</si>
  <si>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</si>
  <si>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</si>
  <si>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</si>
  <si>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</si>
  <si>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</si>
  <si>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</si>
  <si>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</si>
  <si>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</si>
  <si>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</si>
  <si>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</si>
  <si>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</si>
  <si>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</si>
  <si>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</si>
  <si>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</si>
  <si>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</si>
  <si>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</si>
  <si>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</si>
  <si>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</si>
  <si>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</si>
  <si>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</si>
  <si>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</si>
  <si>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</si>
  <si>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</si>
  <si>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</si>
  <si>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</si>
  <si>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</si>
  <si>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</si>
  <si>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</si>
  <si>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</si>
  <si>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</si>
  <si>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</si>
  <si>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</si>
  <si>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</si>
  <si>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</si>
  <si>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</si>
  <si>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</si>
  <si>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</si>
  <si>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</si>
  <si>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</si>
  <si>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</si>
  <si>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</si>
  <si>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</si>
  <si>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</si>
  <si>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</si>
  <si>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</si>
  <si>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</si>
  <si>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</si>
  <si>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</si>
  <si>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</si>
  <si>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</si>
  <si>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</si>
  <si>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</si>
  <si>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</si>
  <si>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</si>
  <si>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</si>
  <si>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</si>
  <si>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</si>
  <si>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</si>
  <si>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</si>
  <si>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</si>
  <si>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</si>
  <si>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</si>
  <si>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</si>
  <si>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</si>
  <si>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</si>
  <si>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</si>
  <si>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</si>
  <si>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</si>
  <si>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</si>
  <si>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</si>
  <si>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</si>
  <si>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</si>
  <si>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</si>
  <si>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</si>
  <si>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</si>
  <si>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</si>
  <si>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</si>
  <si>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</si>
  <si>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</si>
  <si>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</si>
  <si>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</si>
  <si>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</si>
  <si>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</si>
  <si>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</si>
  <si>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</si>
  <si>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</si>
  <si>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</si>
  <si>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</si>
  <si>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</si>
  <si>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</si>
  <si>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</si>
  <si>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</si>
  <si>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</si>
  <si>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</si>
  <si>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</si>
  <si>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</si>
  <si>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</si>
  <si>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</si>
  <si>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</si>
  <si>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</si>
  <si>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</si>
  <si>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</si>
  <si>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</si>
  <si>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</si>
  <si>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</si>
  <si>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</si>
  <si>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</si>
  <si>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</si>
  <si>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</si>
  <si>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</si>
  <si>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</si>
  <si>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</si>
  <si>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</si>
  <si>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</si>
  <si>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</si>
  <si>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</si>
  <si>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</si>
  <si>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</si>
  <si>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</si>
  <si>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</si>
  <si>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</si>
  <si>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</si>
  <si>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</si>
  <si>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</si>
  <si>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</si>
  <si>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</si>
  <si>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</si>
  <si>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</si>
  <si>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</si>
  <si>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</si>
  <si>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</si>
  <si>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</si>
  <si>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</si>
  <si>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</si>
  <si>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</si>
  <si>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</si>
  <si>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</si>
  <si>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</si>
  <si>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</si>
  <si>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</si>
  <si>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</si>
  <si>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</si>
  <si>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</si>
  <si>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</si>
  <si>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</si>
  <si>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</si>
  <si>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</si>
  <si>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</si>
  <si>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</si>
  <si>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</si>
  <si>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</si>
  <si>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</si>
  <si>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</si>
  <si>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</si>
  <si>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</si>
  <si>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</si>
  <si>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</si>
  <si>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</si>
  <si>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</si>
  <si>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</si>
  <si>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</si>
  <si>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</si>
  <si>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</si>
  <si>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</si>
  <si>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</si>
  <si>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</si>
  <si>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</si>
  <si>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</si>
  <si>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</si>
  <si>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</si>
  <si>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</si>
  <si>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</si>
  <si>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</si>
  <si>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</si>
  <si>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</si>
  <si>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</si>
  <si>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</si>
  <si>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</si>
  <si>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</si>
  <si>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</si>
  <si>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</si>
  <si>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</si>
  <si>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</si>
  <si>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</si>
  <si>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</si>
  <si>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</si>
  <si>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</si>
  <si>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</si>
  <si>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</si>
  <si>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</si>
  <si>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</si>
  <si>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</si>
  <si>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</si>
  <si>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</si>
  <si>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</si>
  <si>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</si>
  <si>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</si>
  <si>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</si>
  <si>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</si>
  <si>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</si>
  <si>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</si>
  <si>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</si>
  <si>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</si>
  <si>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</si>
  <si>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</si>
  <si>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</si>
  <si>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</si>
  <si>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</si>
  <si>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</si>
  <si>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</si>
  <si>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</si>
  <si>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</si>
  <si>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</si>
  <si>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</si>
  <si>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</si>
  <si>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</si>
  <si>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</si>
  <si>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</si>
  <si>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</si>
  <si>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</si>
  <si>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</si>
  <si>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</si>
  <si>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</si>
  <si>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</si>
  <si>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</si>
  <si>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</si>
  <si>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</si>
  <si>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</si>
  <si>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</si>
  <si>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</si>
  <si>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</si>
  <si>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</si>
  <si>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</si>
  <si>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</si>
  <si>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</si>
  <si>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</si>
  <si>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</si>
  <si>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</si>
  <si>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</si>
  <si>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</si>
  <si>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</si>
  <si>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Row Labels</t>
  </si>
  <si>
    <t>Grand Total</t>
  </si>
  <si>
    <t>Count of outcome</t>
  </si>
  <si>
    <t>(All)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</si>
  <si>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</si>
  <si>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</si>
  <si>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</si>
  <si>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</si>
  <si>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</si>
  <si>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</si>
  <si>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</si>
  <si>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</si>
  <si>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</si>
  <si>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</si>
  <si>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</si>
  <si>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</si>
  <si>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</si>
  <si>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</si>
  <si>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</si>
  <si>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</si>
  <si>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</si>
  <si>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</si>
  <si>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</si>
  <si>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</si>
  <si>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</si>
  <si>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</si>
  <si>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</si>
  <si>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</si>
  <si>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</si>
  <si>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</si>
  <si>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</si>
  <si>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</si>
  <si>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</si>
  <si>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</si>
  <si>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</si>
  <si>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</si>
  <si>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</si>
  <si>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</si>
  <si>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</si>
  <si>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Successful</t>
  </si>
  <si>
    <t>Failed</t>
  </si>
  <si>
    <t>Median</t>
  </si>
  <si>
    <t>Min</t>
  </si>
  <si>
    <t>Max</t>
  </si>
  <si>
    <t>Variance</t>
  </si>
  <si>
    <t>Std Dev</t>
  </si>
  <si>
    <t>*The Mean better summarizes the data.</t>
  </si>
  <si>
    <t>*There is more variability with successful campaigns. This makes sense because there are more successful campaings than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</si>
</sst>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5" fontId="16" fillId="0" borderId="0" xfId="42" applyNumberFormat="1" applyFont="1" applyAlignment="1">
      <alignment horizontal="center"/>
    </xf>
    <xf numFmtId="165" fontId="0" fillId="0" borderId="0" xfId="42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7-4979-932A-DB9D6BA2EEAE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7-4979-932A-DB9D6BA2EEAE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7-4979-932A-DB9D6BA2EEAE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C7-4979-932A-DB9D6BA2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733088"/>
        <c:axId val="143080128"/>
      </c:barChart>
      <c:catAx>
        <c:axId val="195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0128"/>
        <c:crosses val="autoZero"/>
        <c:auto val="1"/>
        <c:lblAlgn val="ctr"/>
        <c:lblOffset val="100"/>
        <c:noMultiLvlLbl val="0"/>
      </c:catAx>
      <c:valAx>
        <c:axId val="143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D17-A047-543931B5174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4D17-A047-543931B5174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A-4D17-A047-543931B5174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A-4D17-A047-543931B5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733088"/>
        <c:axId val="143080128"/>
      </c:barChart>
      <c:catAx>
        <c:axId val="195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0128"/>
        <c:crosses val="autoZero"/>
        <c:auto val="1"/>
        <c:lblAlgn val="ctr"/>
        <c:lblOffset val="100"/>
        <c:noMultiLvlLbl val="0"/>
      </c:catAx>
      <c:valAx>
        <c:axId val="143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F-43A7-AF2F-5F8A7DF1BBA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F-43A7-AF2F-5F8A7DF1BBA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F-43A7-AF2F-5F8A7DF1BBAF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F-43A7-AF2F-5F8A7DF1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3088"/>
        <c:axId val="143080128"/>
      </c:lineChart>
      <c:catAx>
        <c:axId val="195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0128"/>
        <c:crosses val="autoZero"/>
        <c:auto val="1"/>
        <c:lblAlgn val="ctr"/>
        <c:lblOffset val="100"/>
        <c:noMultiLvlLbl val="0"/>
      </c:catAx>
      <c:valAx>
        <c:axId val="143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B-477C-99EF-DC2C981B34C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B-477C-99EF-DC2C981B34C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B-477C-99EF-DC2C981B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47312"/>
        <c:axId val="1122046752"/>
      </c:lineChart>
      <c:catAx>
        <c:axId val="2521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46752"/>
        <c:crosses val="autoZero"/>
        <c:auto val="1"/>
        <c:lblAlgn val="ctr"/>
        <c:lblOffset val="100"/>
        <c:noMultiLvlLbl val="0"/>
      </c:catAx>
      <c:valAx>
        <c:axId val="11220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</xdr:row>
      <xdr:rowOff>190499</xdr:rowOff>
    </xdr:from>
    <xdr:to>
      <xdr:col>16</xdr:col>
      <xdr:colOff>95249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9186F-2120-7FE5-7FD8-594F96AB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133350</xdr:rowOff>
    </xdr:from>
    <xdr:to>
      <xdr:col>16</xdr:col>
      <xdr:colOff>28575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B7691-CE9C-472D-A11E-2333D219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133350</xdr:rowOff>
    </xdr:from>
    <xdr:to>
      <xdr:col>16</xdr:col>
      <xdr:colOff>28575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FC0C-0442-4153-8115-92B59DBDB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13</xdr:row>
      <xdr:rowOff>28574</xdr:rowOff>
    </xdr:from>
    <xdr:to>
      <xdr:col>8</xdr:col>
      <xdr:colOff>28575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1D657-BD0E-12FB-1BB8-905EE9524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 Thakore" refreshedDate="45144.708700925927" createdVersion="8" refreshedVersion="8" minRefreshableVersion="3" recordCount="1000" xr:uid="{F33CA94A-3CD0-48F9-A758-728C0702493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5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.02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.21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99.34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75.83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0.56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4.94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72.91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.22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102.35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.05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.15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4.99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7.96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.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5.9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.06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5.04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05.23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.03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.01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.05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1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5.99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8.81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5.97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.260000000000005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.13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75.14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.42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27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107.56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.38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.16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47.85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53.01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45.06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99.01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2.7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59.12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4.9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89.6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70.08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.06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9.06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30.09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58.04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71.95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61.04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08.92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8.98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11.82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.32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74.48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.15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56.19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85.92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79.64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.02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48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.21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.11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83.18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.13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0.56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61.11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.02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0.7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89.46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57.85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103.97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48.93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37.67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06.61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27.01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.16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56.05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1.0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6.510000000000005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.01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.46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.28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5.900000000000006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107.58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.32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71.98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108.95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4.94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09.65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30.99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94.79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69.790000000000006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110.03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49.99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1.72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.08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89.94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8.97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80.069999999999993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86.47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43.08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87.96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.99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6.91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46.91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4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59.04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5.989999999999995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0.99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98.31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.07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.989999999999995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29.76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6.92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.19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69.9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60.01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.01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95.04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5.97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71.010000000000005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73.73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.1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05.0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79.180000000000007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.33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.18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36.03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7.9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44.01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.08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7.98999999999999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2.51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0.98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1.8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.05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32.99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45.01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1.98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.08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0.99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.03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37.79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32.01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95.9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.05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37.07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.049999999999997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46.34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69.17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109.08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.0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35.9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.459999999999994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.1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79.790000000000006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63.23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70.18000000000000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.33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96.98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.04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60.98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.209999999999994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6.81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42.13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3.98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1.01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89.99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39.24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4.99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47.99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7.97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30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98.21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8.96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67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4.989999999999995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99.84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.43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63.29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6.77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4.91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.0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5.84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.05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4.52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76.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.02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1.98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2.92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.03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.25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.02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65.989999999999995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.01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.11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26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38.020000000000003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106.15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.02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6.65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63.9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.17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7.930000000000007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.07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57.9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49.79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54.05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70.13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51.99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56.42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1.63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25.01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.020000000000003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.02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37.96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51.53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.2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40.03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9.94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6.69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.0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6.99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.010000000000005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.239999999999995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52.31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61.77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.03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06.29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75.069999999999993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39.97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9.979999999999997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.02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6.81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3.28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43.92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88.21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.239999999999995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69.959999999999994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39.88000000000000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.02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8.9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7.78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80.77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.28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.430000000000007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.9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.04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.13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05.88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31.0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3.87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59.27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.12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50.8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82.62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7.94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80.78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5.98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.36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101.79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77.069999999999993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88.08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.04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63.9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5.99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73.989999999999995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.02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8.97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6.989999999999995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.15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33.01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99.95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69.97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66.01000000000000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41.01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103.96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47.01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29.61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81.010000000000005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.06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5.78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3.73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49.83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3.89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.48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72.0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59.9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78.209999999999994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4.78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5.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4.93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69.87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5.73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30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.01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4.7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.010000000000005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.05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93.7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.14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70.09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.18000000000000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7.71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2.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86.61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.13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.01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6.96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100.93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89.23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87.98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.09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.01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110.44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1.99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48.01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.02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99.2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.02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.06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5.9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68.989999999999995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60.98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110.98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8.76000000000000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7.96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49.9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99.52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04.82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.01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30.0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.01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2.8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47.01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.33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50.97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.02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97.06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24.87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.42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.09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62.97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.010000000000005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.319999999999993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104.44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69.989999999999995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.02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3.98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54.93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51.92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.03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53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.040000000000006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35.909999999999997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36.950000000000003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.17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29.99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75.01000000000000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2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.23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45.21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4.98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8.96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5.99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.04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107.91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69.010000000000005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.01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110.36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6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7.9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64.959999999999994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.01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104.94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84.03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02.86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39.96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51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0.82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59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.16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99.49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3.99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6.56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.07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42.97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.43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83.98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.42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109.87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1.92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70.989999999999995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77.03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1.78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.06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.0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30.8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7.91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79.989999999999995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59.99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37.04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99.96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111.68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6.01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66.010000000000005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44.05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70.91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98.06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53.05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93.14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8.95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36.07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63.03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84.72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01.98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106.44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29.98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85.81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70.819999999999993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41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28.06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88.0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90.34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63.78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54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48.99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63.86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55.08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62.04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04.98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94.04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44.01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92.47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57.07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109.08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39.39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77.02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92.17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61.0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78.06999999999999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59.99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110.03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38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6.37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72.9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26.01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04.36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02.19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54.12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63.22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4.03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49.99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56.02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48.81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60.08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78.989999999999995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53.99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111.46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60.92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80.989999999999995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35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94.14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52.09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24.99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69.22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93.94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98.41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41.78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65.989999999999995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72.06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48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54.1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107.8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67.03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64.010000000000005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96.07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51.18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43.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91.02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50.13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67.72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61.04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80.010000000000005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71.13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89.99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43.03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68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62.34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67.099999999999994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79.98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62.18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53.01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57.74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40.03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81.02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5.049999999999997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02.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28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75.73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45.03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56.99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85.2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50.96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63.56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81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86.04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90.04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74.010000000000005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92.44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5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32.979999999999997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93.6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69.87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72.13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30.04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3.97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68.66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59.99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111.1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53.04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55.99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69.989999999999995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49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103.85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9.1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107.3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76.92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58.13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03.74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87.96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30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85.99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98.01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44.99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31.01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59.97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50.05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98.97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58.86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81.010000000000005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6.01000000000000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96.6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6.959999999999994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67.98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8.78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25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44.92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29.01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3.5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07.97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68.989999999999995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11.02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25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42.16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47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6.04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01.0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39.93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83.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9.979999999999997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47.99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95.98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78.73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56.08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69.09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102.05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07.32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71.14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106.49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42.94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30.04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0.62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66.02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96.91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62.87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108.99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65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111.52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110.99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56.75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97.02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92.09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82.99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03.04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68.92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87.74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75.02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50.86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72.900000000000006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8.49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01.98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44.01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65.94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24.99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8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3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84.92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90.48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25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92.01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93.0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61.01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92.0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85.22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10.97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32.97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96.01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84.97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25.01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87.34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27.93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08.85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10.76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29.65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110.97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.96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30.97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47.04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88.07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7.01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6.03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67.819999999999993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49.96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10.02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89.96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79.010000000000005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86.87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6.97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54.12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41.04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55.05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107.94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2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53.9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43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86.86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33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8.03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58.87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105.05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33.049999999999997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78.819999999999993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68.2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75.73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1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01.88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52.88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71.010000000000005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102.39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74.47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51.0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72.069999999999993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75.23999999999999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2.97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54.81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45.0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52.96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60.02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44.03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86.03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32.049999999999997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73.61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108.71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8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83.32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55.93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105.0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112.66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81.94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64.05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06.39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76.010000000000005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111.07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95.94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43.04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67.97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89.99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58.1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88.8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65.959999999999994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74.8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32.01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64.73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04.98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64.98999999999999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94.35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64.739999999999995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84.0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34.06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93.27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3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83.8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63.99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81.91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3.05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01.98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105.94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01.5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62.97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29.05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77.93000000000000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80.8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76.010000000000005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72.989999999999995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54.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32.950000000000003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79.3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41.17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77.430000000000007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57.16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77.180000000000007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4.95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46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8.02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02.6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72.959999999999994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57.1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84.01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98.67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42.01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32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81.569999999999993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37.04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03.03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84.33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102.6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79.989999999999995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70.06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41.91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57.99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40.94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70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73.84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41.98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77.930000000000007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06.02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47.02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76.02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54.12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7.29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3.81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05.03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90.26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76.98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02.6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55.0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32.130000000000003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50.64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49.69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54.89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46.93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4.95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107.76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102.08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24.98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67.95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26.07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25.83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77.67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57.83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92.96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37.950000000000003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1.8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84.01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103.42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05.13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89.22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64.959999999999994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46.24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51.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33.909999999999997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92.0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7.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75.84999999999999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80.48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86.98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105.14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57.3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93.35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1.989999999999995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92.61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04.99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30.96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33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84.19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73.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36.99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46.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02.02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45.01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01.02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43.01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94.92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72.150000000000006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51.01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85.05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43.87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40.06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43.83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84.93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41.07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54.97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77.010000000000005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71.2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1.9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97.07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58.92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58.02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103.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93.47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61.97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92.0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77.27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3.92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84.97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105.9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6.97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81.53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81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26.01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2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34.17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28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76.5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53.05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106.86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46.02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00.17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7.97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75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42.98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33.119999999999997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101.13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55.99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0A02F-DF72-4B9D-B584-0EAC4BAD9C2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6E6B7-A377-4BE9-BB45-823225D2397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815A4-5677-4400-AEA5-03756D058A0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760D-D7EB-45B5-B755-5E4ABD02B572}">
  <dimension ref="A1:F14"/>
  <sheetViews>
    <sheetView workbookViewId="0">
      <selection activeCell="D11" sqref="D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2071</v>
      </c>
    </row>
    <row r="3" spans="1:6" x14ac:dyDescent="0.25">
      <c r="A3" s="8" t="s">
        <v>2070</v>
      </c>
      <c r="B3" s="8" t="s">
        <v>2072</v>
      </c>
    </row>
    <row r="4" spans="1:6" x14ac:dyDescent="0.25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2CF1-53C5-48BA-8857-5E325FC5E29D}">
  <dimension ref="A1:F30"/>
  <sheetViews>
    <sheetView workbookViewId="0">
      <selection activeCell="C19" sqref="C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2071</v>
      </c>
    </row>
    <row r="2" spans="1:6" x14ac:dyDescent="0.25">
      <c r="A2" s="8" t="s">
        <v>2031</v>
      </c>
      <c r="B2" t="s">
        <v>2071</v>
      </c>
    </row>
    <row r="4" spans="1:6" x14ac:dyDescent="0.25">
      <c r="A4" s="8" t="s">
        <v>2070</v>
      </c>
      <c r="B4" s="8" t="s">
        <v>2072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2069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B3F-4874-486A-AF37-8E01B54617CB}">
  <dimension ref="A1:F18"/>
  <sheetViews>
    <sheetView workbookViewId="0">
      <selection activeCell="C20" sqref="C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2071</v>
      </c>
    </row>
    <row r="2" spans="1:6" x14ac:dyDescent="0.25">
      <c r="A2" s="8" t="s">
        <v>2085</v>
      </c>
      <c r="B2" t="s">
        <v>2071</v>
      </c>
    </row>
    <row r="4" spans="1:6" x14ac:dyDescent="0.25">
      <c r="A4" s="8" t="s">
        <v>2070</v>
      </c>
      <c r="B4" s="8" t="s">
        <v>2072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2069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28" workbookViewId="0">
      <selection activeCell="I1" activeCellId="1" sqref="G1:G1000 I1:I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6.5" bestFit="1" customWidth="1"/>
    <col min="9" max="9" width="13" bestFit="1" customWidth="1"/>
    <col min="12" max="13" width="11.125" bestFit="1" customWidth="1"/>
    <col min="14" max="14" width="22.375" bestFit="1" customWidth="1"/>
    <col min="15" max="15" width="21" bestFit="1" customWidth="1"/>
    <col min="18" max="19" width="28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ROUND(E2/D2*100,0)</f>
        <v>0</v>
      </c>
      <c r="G2" t="s">
        <v>14</v>
      </c>
      <c r="H2">
        <f>IF(I2=0,0,ROUND(E2/I2,2))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ROUND(E3/D3*100,0)</f>
        <v>1040</v>
      </c>
      <c r="G3" t="s">
        <v>20</v>
      </c>
      <c r="H3">
        <f t="shared" ref="H3:H66" si="1">IF(I3=0,0,ROUND(E3/I3,2))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f t="shared" si="1"/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f t="shared" si="1"/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f t="shared" si="1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f t="shared" si="1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f t="shared" si="1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f t="shared" si="1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f t="shared" si="1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f t="shared" si="1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f t="shared" si="1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f t="shared" si="1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f t="shared" si="1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f t="shared" si="1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f t="shared" si="1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f t="shared" si="1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f t="shared" si="1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f t="shared" si="1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f t="shared" si="1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f t="shared" si="1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f t="shared" si="1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f t="shared" si="1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f t="shared" si="1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f t="shared" si="1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f t="shared" si="1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f t="shared" si="1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f t="shared" si="1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f t="shared" si="1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f t="shared" si="1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f t="shared" si="1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f t="shared" si="1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f t="shared" si="1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f t="shared" si="1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f t="shared" si="1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f t="shared" si="1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f t="shared" si="1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f t="shared" si="1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f t="shared" si="1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f t="shared" si="1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f t="shared" si="1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f t="shared" si="1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f t="shared" si="1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f t="shared" si="1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f t="shared" si="1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f t="shared" si="1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f t="shared" si="1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f t="shared" si="1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f t="shared" si="1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f t="shared" si="1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f t="shared" si="1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f t="shared" si="1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f t="shared" si="1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f t="shared" si="1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f t="shared" si="1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f t="shared" si="1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f t="shared" si="1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f t="shared" si="1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f t="shared" si="1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f t="shared" si="1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ROUND(E67/D67*100,0)</f>
        <v>236</v>
      </c>
      <c r="G67" t="s">
        <v>20</v>
      </c>
      <c r="H67">
        <f t="shared" ref="H67:H130" si="5">IF(I67=0,0,ROUND(E67/I67,2))</f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</v>
      </c>
      <c r="G68" t="s">
        <v>14</v>
      </c>
      <c r="H68">
        <f t="shared" si="5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</v>
      </c>
      <c r="G69" t="s">
        <v>20</v>
      </c>
      <c r="H69">
        <f t="shared" si="5"/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255</v>
      </c>
      <c r="G70" t="s">
        <v>20</v>
      </c>
      <c r="H70">
        <f t="shared" si="5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</v>
      </c>
      <c r="G71" t="s">
        <v>74</v>
      </c>
      <c r="H71">
        <f t="shared" si="5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124</v>
      </c>
      <c r="G72" t="s">
        <v>20</v>
      </c>
      <c r="H72">
        <f t="shared" si="5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</v>
      </c>
      <c r="G73" t="s">
        <v>20</v>
      </c>
      <c r="H73">
        <f t="shared" si="5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</v>
      </c>
      <c r="G74" t="s">
        <v>20</v>
      </c>
      <c r="H74">
        <f t="shared" si="5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661</v>
      </c>
      <c r="G75" t="s">
        <v>20</v>
      </c>
      <c r="H75">
        <f t="shared" si="5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</v>
      </c>
      <c r="G76" t="s">
        <v>20</v>
      </c>
      <c r="H76">
        <f t="shared" si="5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151</v>
      </c>
      <c r="G77" t="s">
        <v>20</v>
      </c>
      <c r="H77">
        <f t="shared" si="5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</v>
      </c>
      <c r="G78" t="s">
        <v>14</v>
      </c>
      <c r="H78">
        <f t="shared" si="5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47</v>
      </c>
      <c r="G79" t="s">
        <v>14</v>
      </c>
      <c r="H79">
        <f t="shared" si="5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301</v>
      </c>
      <c r="G80" t="s">
        <v>20</v>
      </c>
      <c r="H80">
        <f t="shared" si="5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70</v>
      </c>
      <c r="G81" t="s">
        <v>14</v>
      </c>
      <c r="H81">
        <f t="shared" si="5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</v>
      </c>
      <c r="G82" t="s">
        <v>20</v>
      </c>
      <c r="H82">
        <f t="shared" si="5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</v>
      </c>
      <c r="G83" t="s">
        <v>20</v>
      </c>
      <c r="H83">
        <f t="shared" si="5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</v>
      </c>
      <c r="G84" t="s">
        <v>20</v>
      </c>
      <c r="H84">
        <f t="shared" si="5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38</v>
      </c>
      <c r="G85" t="s">
        <v>14</v>
      </c>
      <c r="H85">
        <f t="shared" si="5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</v>
      </c>
      <c r="G86" t="s">
        <v>20</v>
      </c>
      <c r="H86">
        <f t="shared" si="5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</v>
      </c>
      <c r="G87" t="s">
        <v>20</v>
      </c>
      <c r="H87">
        <f t="shared" si="5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168</v>
      </c>
      <c r="G88" t="s">
        <v>20</v>
      </c>
      <c r="H88">
        <f t="shared" si="5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62</v>
      </c>
      <c r="G89" t="s">
        <v>14</v>
      </c>
      <c r="H89">
        <f t="shared" si="5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261</v>
      </c>
      <c r="G90" t="s">
        <v>20</v>
      </c>
      <c r="H90">
        <f t="shared" si="5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253</v>
      </c>
      <c r="G91" t="s">
        <v>20</v>
      </c>
      <c r="H91">
        <f t="shared" si="5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79</v>
      </c>
      <c r="G92" t="s">
        <v>14</v>
      </c>
      <c r="H92">
        <f t="shared" si="5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</v>
      </c>
      <c r="G93" t="s">
        <v>14</v>
      </c>
      <c r="H93">
        <f t="shared" si="5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259</v>
      </c>
      <c r="G94" t="s">
        <v>20</v>
      </c>
      <c r="H94">
        <f t="shared" si="5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61</v>
      </c>
      <c r="G95" t="s">
        <v>74</v>
      </c>
      <c r="H95">
        <f t="shared" si="5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304</v>
      </c>
      <c r="G96" t="s">
        <v>20</v>
      </c>
      <c r="H96">
        <f t="shared" si="5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f t="shared" si="5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</v>
      </c>
      <c r="G98" t="s">
        <v>20</v>
      </c>
      <c r="H98">
        <f t="shared" si="5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927</v>
      </c>
      <c r="G99" t="s">
        <v>20</v>
      </c>
      <c r="H99">
        <f t="shared" si="5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34</v>
      </c>
      <c r="G100" t="s">
        <v>14</v>
      </c>
      <c r="H100">
        <f t="shared" si="5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197</v>
      </c>
      <c r="G101" t="s">
        <v>20</v>
      </c>
      <c r="H101">
        <f t="shared" si="5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</v>
      </c>
      <c r="G103" t="s">
        <v>20</v>
      </c>
      <c r="H103">
        <f t="shared" si="5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282</v>
      </c>
      <c r="G104" t="s">
        <v>20</v>
      </c>
      <c r="H104">
        <f t="shared" si="5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25</v>
      </c>
      <c r="G105" t="s">
        <v>14</v>
      </c>
      <c r="H105">
        <f t="shared" si="5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</v>
      </c>
      <c r="G106" t="s">
        <v>20</v>
      </c>
      <c r="H106">
        <f t="shared" si="5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145</v>
      </c>
      <c r="G107" t="s">
        <v>20</v>
      </c>
      <c r="H107">
        <f t="shared" si="5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</v>
      </c>
      <c r="G108" t="s">
        <v>20</v>
      </c>
      <c r="H108">
        <f t="shared" si="5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</v>
      </c>
      <c r="G109" t="s">
        <v>20</v>
      </c>
      <c r="H109">
        <f t="shared" si="5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</v>
      </c>
      <c r="G110" t="s">
        <v>20</v>
      </c>
      <c r="H110">
        <f t="shared" si="5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</v>
      </c>
      <c r="G111" t="s">
        <v>14</v>
      </c>
      <c r="H111">
        <f t="shared" si="5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15</v>
      </c>
      <c r="G112" t="s">
        <v>14</v>
      </c>
      <c r="H112">
        <f t="shared" si="5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120</v>
      </c>
      <c r="G113" t="s">
        <v>20</v>
      </c>
      <c r="H113">
        <f t="shared" si="5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269</v>
      </c>
      <c r="G114" t="s">
        <v>20</v>
      </c>
      <c r="H114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377</v>
      </c>
      <c r="G115" t="s">
        <v>20</v>
      </c>
      <c r="H115">
        <f t="shared" si="5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</v>
      </c>
      <c r="G116" t="s">
        <v>20</v>
      </c>
      <c r="H116">
        <f t="shared" si="5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</v>
      </c>
      <c r="G117" t="s">
        <v>14</v>
      </c>
      <c r="H117">
        <f t="shared" si="5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f t="shared" si="5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174</v>
      </c>
      <c r="G119" t="s">
        <v>20</v>
      </c>
      <c r="H119">
        <f t="shared" si="5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118</v>
      </c>
      <c r="G120" t="s">
        <v>20</v>
      </c>
      <c r="H120">
        <f t="shared" si="5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215</v>
      </c>
      <c r="G121" t="s">
        <v>20</v>
      </c>
      <c r="H121">
        <f t="shared" si="5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</v>
      </c>
      <c r="G122" t="s">
        <v>20</v>
      </c>
      <c r="H122">
        <f t="shared" si="5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</v>
      </c>
      <c r="G123" t="s">
        <v>20</v>
      </c>
      <c r="H123">
        <f t="shared" si="5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</v>
      </c>
      <c r="G124" t="s">
        <v>14</v>
      </c>
      <c r="H124">
        <f t="shared" si="5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19</v>
      </c>
      <c r="G125" t="s">
        <v>14</v>
      </c>
      <c r="H125">
        <f t="shared" si="5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368</v>
      </c>
      <c r="G126" t="s">
        <v>20</v>
      </c>
      <c r="H126">
        <f t="shared" si="5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160</v>
      </c>
      <c r="G127" t="s">
        <v>20</v>
      </c>
      <c r="H127">
        <f t="shared" si="5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39</v>
      </c>
      <c r="G128" t="s">
        <v>14</v>
      </c>
      <c r="H128">
        <f t="shared" si="5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</v>
      </c>
      <c r="G129" t="s">
        <v>14</v>
      </c>
      <c r="H129">
        <f t="shared" si="5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</v>
      </c>
      <c r="G130" t="s">
        <v>74</v>
      </c>
      <c r="H130">
        <f t="shared" si="5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ROUND(E131/D131*100,0)</f>
        <v>3</v>
      </c>
      <c r="G131" t="s">
        <v>74</v>
      </c>
      <c r="H131">
        <f t="shared" ref="H131:H194" si="9">IF(I131=0,0,ROUND(E131/I131,2))</f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</v>
      </c>
      <c r="G132" t="s">
        <v>20</v>
      </c>
      <c r="H132">
        <f t="shared" si="9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101</v>
      </c>
      <c r="G133" t="s">
        <v>20</v>
      </c>
      <c r="H133">
        <f t="shared" si="9"/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</v>
      </c>
      <c r="G134" t="s">
        <v>20</v>
      </c>
      <c r="H134">
        <f t="shared" si="9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311</v>
      </c>
      <c r="G135" t="s">
        <v>20</v>
      </c>
      <c r="H135">
        <f t="shared" si="9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90</v>
      </c>
      <c r="G136" t="s">
        <v>14</v>
      </c>
      <c r="H136">
        <f t="shared" si="9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</v>
      </c>
      <c r="G137" t="s">
        <v>14</v>
      </c>
      <c r="H137">
        <f t="shared" si="9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</v>
      </c>
      <c r="G138" t="s">
        <v>74</v>
      </c>
      <c r="H138">
        <f t="shared" si="9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262</v>
      </c>
      <c r="G139" t="s">
        <v>20</v>
      </c>
      <c r="H139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f t="shared" si="9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21</v>
      </c>
      <c r="G141" t="s">
        <v>14</v>
      </c>
      <c r="H141">
        <f t="shared" si="9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</v>
      </c>
      <c r="G142" t="s">
        <v>20</v>
      </c>
      <c r="H142">
        <f t="shared" si="9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102</v>
      </c>
      <c r="G143" t="s">
        <v>20</v>
      </c>
      <c r="H143">
        <f t="shared" si="9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</v>
      </c>
      <c r="G144" t="s">
        <v>20</v>
      </c>
      <c r="H144">
        <f t="shared" si="9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136</v>
      </c>
      <c r="G145" t="s">
        <v>20</v>
      </c>
      <c r="H145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</v>
      </c>
      <c r="G146" t="s">
        <v>20</v>
      </c>
      <c r="H146">
        <f t="shared" si="9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237</v>
      </c>
      <c r="G147" t="s">
        <v>20</v>
      </c>
      <c r="H147">
        <f t="shared" si="9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</v>
      </c>
      <c r="G148" t="s">
        <v>74</v>
      </c>
      <c r="H148">
        <f t="shared" si="9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</v>
      </c>
      <c r="G149" t="s">
        <v>20</v>
      </c>
      <c r="H149">
        <f t="shared" si="9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</v>
      </c>
      <c r="G150" t="s">
        <v>20</v>
      </c>
      <c r="H150">
        <f t="shared" si="9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220</v>
      </c>
      <c r="G151" t="s">
        <v>20</v>
      </c>
      <c r="H151">
        <f t="shared" si="9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</v>
      </c>
      <c r="G153" t="s">
        <v>14</v>
      </c>
      <c r="H153">
        <f t="shared" si="9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</v>
      </c>
      <c r="G154" t="s">
        <v>20</v>
      </c>
      <c r="H154">
        <f t="shared" si="9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93</v>
      </c>
      <c r="G155" t="s">
        <v>14</v>
      </c>
      <c r="H155">
        <f t="shared" si="9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59</v>
      </c>
      <c r="G156" t="s">
        <v>14</v>
      </c>
      <c r="H156">
        <f t="shared" si="9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</v>
      </c>
      <c r="G157" t="s">
        <v>14</v>
      </c>
      <c r="H157">
        <f t="shared" si="9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74</v>
      </c>
      <c r="G158" t="s">
        <v>74</v>
      </c>
      <c r="H158">
        <f t="shared" si="9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53</v>
      </c>
      <c r="G159" t="s">
        <v>14</v>
      </c>
      <c r="H159">
        <f t="shared" si="9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221</v>
      </c>
      <c r="G160" t="s">
        <v>20</v>
      </c>
      <c r="H160">
        <f t="shared" si="9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</v>
      </c>
      <c r="G161" t="s">
        <v>20</v>
      </c>
      <c r="H161">
        <f t="shared" si="9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</v>
      </c>
      <c r="G162" t="s">
        <v>20</v>
      </c>
      <c r="H162">
        <f t="shared" si="9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</v>
      </c>
      <c r="G163" t="s">
        <v>14</v>
      </c>
      <c r="H163">
        <f t="shared" si="9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150</v>
      </c>
      <c r="G164" t="s">
        <v>20</v>
      </c>
      <c r="H164">
        <f t="shared" si="9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</v>
      </c>
      <c r="G165" t="s">
        <v>20</v>
      </c>
      <c r="H165">
        <f t="shared" si="9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</v>
      </c>
      <c r="G166" t="s">
        <v>20</v>
      </c>
      <c r="H166">
        <f t="shared" si="9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122</v>
      </c>
      <c r="G167" t="s">
        <v>20</v>
      </c>
      <c r="H167">
        <f t="shared" si="9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</v>
      </c>
      <c r="G168" t="s">
        <v>20</v>
      </c>
      <c r="H168">
        <f t="shared" si="9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416</v>
      </c>
      <c r="G169" t="s">
        <v>20</v>
      </c>
      <c r="H169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</v>
      </c>
      <c r="G170" t="s">
        <v>14</v>
      </c>
      <c r="H170">
        <f t="shared" si="9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</v>
      </c>
      <c r="G171" t="s">
        <v>20</v>
      </c>
      <c r="H171">
        <f t="shared" si="9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3</v>
      </c>
      <c r="G172" t="s">
        <v>14</v>
      </c>
      <c r="H172">
        <f t="shared" si="9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11</v>
      </c>
      <c r="G173" t="s">
        <v>14</v>
      </c>
      <c r="H173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83</v>
      </c>
      <c r="G174" t="s">
        <v>14</v>
      </c>
      <c r="H174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</v>
      </c>
      <c r="G175" t="s">
        <v>20</v>
      </c>
      <c r="H175">
        <f t="shared" si="9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895</v>
      </c>
      <c r="G176" t="s">
        <v>20</v>
      </c>
      <c r="H176">
        <f t="shared" si="9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</v>
      </c>
      <c r="G177" t="s">
        <v>14</v>
      </c>
      <c r="H177">
        <f t="shared" si="9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75</v>
      </c>
      <c r="G178" t="s">
        <v>14</v>
      </c>
      <c r="H178">
        <f t="shared" si="9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</v>
      </c>
      <c r="G179" t="s">
        <v>20</v>
      </c>
      <c r="H179">
        <f t="shared" si="9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</v>
      </c>
      <c r="G180" t="s">
        <v>14</v>
      </c>
      <c r="H180">
        <f t="shared" si="9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358</v>
      </c>
      <c r="G181" t="s">
        <v>20</v>
      </c>
      <c r="H181">
        <f t="shared" si="9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</v>
      </c>
      <c r="G182" t="s">
        <v>20</v>
      </c>
      <c r="H182">
        <f t="shared" si="9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62</v>
      </c>
      <c r="G183" t="s">
        <v>14</v>
      </c>
      <c r="H183">
        <f t="shared" si="9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</v>
      </c>
      <c r="G184" t="s">
        <v>20</v>
      </c>
      <c r="H184">
        <f t="shared" si="9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</v>
      </c>
      <c r="G185" t="s">
        <v>14</v>
      </c>
      <c r="H185">
        <f t="shared" si="9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</v>
      </c>
      <c r="G186" t="s">
        <v>20</v>
      </c>
      <c r="H186">
        <f t="shared" si="9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72</v>
      </c>
      <c r="G187" t="s">
        <v>14</v>
      </c>
      <c r="H187">
        <f t="shared" si="9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32</v>
      </c>
      <c r="G188" t="s">
        <v>14</v>
      </c>
      <c r="H188">
        <f t="shared" si="9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230</v>
      </c>
      <c r="G189" t="s">
        <v>20</v>
      </c>
      <c r="H189">
        <f t="shared" si="9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</v>
      </c>
      <c r="G190" t="s">
        <v>14</v>
      </c>
      <c r="H190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24</v>
      </c>
      <c r="G191" t="s">
        <v>74</v>
      </c>
      <c r="H191">
        <f t="shared" si="9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69</v>
      </c>
      <c r="G192" t="s">
        <v>14</v>
      </c>
      <c r="H192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38</v>
      </c>
      <c r="G193" t="s">
        <v>14</v>
      </c>
      <c r="H193">
        <f t="shared" si="9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20</v>
      </c>
      <c r="G194" t="s">
        <v>14</v>
      </c>
      <c r="H194">
        <f t="shared" si="9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ROUND(E195/D195*100,0)</f>
        <v>46</v>
      </c>
      <c r="G195" t="s">
        <v>14</v>
      </c>
      <c r="H195">
        <f t="shared" ref="H195:H258" si="13">IF(I195=0,0,ROUND(E195/I195,2))</f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123</v>
      </c>
      <c r="G196" t="s">
        <v>20</v>
      </c>
      <c r="H196">
        <f t="shared" si="13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362</v>
      </c>
      <c r="G197" t="s">
        <v>20</v>
      </c>
      <c r="H197">
        <f t="shared" si="13"/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</v>
      </c>
      <c r="G198" t="s">
        <v>14</v>
      </c>
      <c r="H198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</v>
      </c>
      <c r="G199" t="s">
        <v>20</v>
      </c>
      <c r="H199">
        <f t="shared" si="13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10</v>
      </c>
      <c r="G200" t="s">
        <v>14</v>
      </c>
      <c r="H200">
        <f t="shared" si="13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54</v>
      </c>
      <c r="G201" t="s">
        <v>14</v>
      </c>
      <c r="H201">
        <f t="shared" si="13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</v>
      </c>
      <c r="G203" t="s">
        <v>20</v>
      </c>
      <c r="H203">
        <f t="shared" si="13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79</v>
      </c>
      <c r="G204" t="s">
        <v>74</v>
      </c>
      <c r="H204">
        <f t="shared" si="13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</v>
      </c>
      <c r="G205" t="s">
        <v>20</v>
      </c>
      <c r="H205">
        <f t="shared" si="13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</v>
      </c>
      <c r="G206" t="s">
        <v>14</v>
      </c>
      <c r="H206">
        <f t="shared" si="13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432</v>
      </c>
      <c r="G207" t="s">
        <v>20</v>
      </c>
      <c r="H207">
        <f t="shared" si="13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39</v>
      </c>
      <c r="G208" t="s">
        <v>74</v>
      </c>
      <c r="H208">
        <f t="shared" si="13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426</v>
      </c>
      <c r="G209" t="s">
        <v>20</v>
      </c>
      <c r="H209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</v>
      </c>
      <c r="G210" t="s">
        <v>20</v>
      </c>
      <c r="H210">
        <f t="shared" si="13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</v>
      </c>
      <c r="G211" t="s">
        <v>47</v>
      </c>
      <c r="H211">
        <f t="shared" si="13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</v>
      </c>
      <c r="G212" t="s">
        <v>14</v>
      </c>
      <c r="H212">
        <f t="shared" si="13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95</v>
      </c>
      <c r="G213" t="s">
        <v>14</v>
      </c>
      <c r="H213">
        <f t="shared" si="13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152</v>
      </c>
      <c r="G214" t="s">
        <v>20</v>
      </c>
      <c r="H214">
        <f t="shared" si="13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</v>
      </c>
      <c r="G215" t="s">
        <v>20</v>
      </c>
      <c r="H215">
        <f t="shared" si="13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</v>
      </c>
      <c r="G216" t="s">
        <v>20</v>
      </c>
      <c r="H216">
        <f t="shared" si="13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4</v>
      </c>
      <c r="G217" t="s">
        <v>14</v>
      </c>
      <c r="H217">
        <f t="shared" si="13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</v>
      </c>
      <c r="G218" t="s">
        <v>20</v>
      </c>
      <c r="H218">
        <f t="shared" si="13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45</v>
      </c>
      <c r="G219" t="s">
        <v>14</v>
      </c>
      <c r="H219">
        <f t="shared" si="13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216</v>
      </c>
      <c r="G220" t="s">
        <v>20</v>
      </c>
      <c r="H220">
        <f t="shared" si="13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</v>
      </c>
      <c r="G221" t="s">
        <v>20</v>
      </c>
      <c r="H221">
        <f t="shared" si="13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</v>
      </c>
      <c r="G222" t="s">
        <v>14</v>
      </c>
      <c r="H222">
        <f t="shared" si="13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99</v>
      </c>
      <c r="G223" t="s">
        <v>14</v>
      </c>
      <c r="H223">
        <f t="shared" si="13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138</v>
      </c>
      <c r="G224" t="s">
        <v>20</v>
      </c>
      <c r="H224">
        <f t="shared" si="13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94</v>
      </c>
      <c r="G225" t="s">
        <v>14</v>
      </c>
      <c r="H225">
        <f t="shared" si="13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404</v>
      </c>
      <c r="G226" t="s">
        <v>20</v>
      </c>
      <c r="H226">
        <f t="shared" si="13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</v>
      </c>
      <c r="G227" t="s">
        <v>20</v>
      </c>
      <c r="H227">
        <f t="shared" si="13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367</v>
      </c>
      <c r="G228" t="s">
        <v>20</v>
      </c>
      <c r="H228">
        <f t="shared" si="13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169</v>
      </c>
      <c r="G229" t="s">
        <v>20</v>
      </c>
      <c r="H229">
        <f t="shared" si="13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120</v>
      </c>
      <c r="G230" t="s">
        <v>20</v>
      </c>
      <c r="H230">
        <f t="shared" si="13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194</v>
      </c>
      <c r="G231" t="s">
        <v>20</v>
      </c>
      <c r="H231">
        <f t="shared" si="13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</v>
      </c>
      <c r="G232" t="s">
        <v>20</v>
      </c>
      <c r="H232">
        <f t="shared" si="13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77</v>
      </c>
      <c r="G233" t="s">
        <v>74</v>
      </c>
      <c r="H233">
        <f t="shared" si="13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</v>
      </c>
      <c r="G234" t="s">
        <v>20</v>
      </c>
      <c r="H234">
        <f t="shared" si="13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158</v>
      </c>
      <c r="G235" t="s">
        <v>20</v>
      </c>
      <c r="H235">
        <f t="shared" si="13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</v>
      </c>
      <c r="G236" t="s">
        <v>20</v>
      </c>
      <c r="H236">
        <f t="shared" si="13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42</v>
      </c>
      <c r="G237" t="s">
        <v>14</v>
      </c>
      <c r="H237">
        <f t="shared" si="13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11</v>
      </c>
      <c r="G238" t="s">
        <v>14</v>
      </c>
      <c r="H238">
        <f t="shared" si="13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</v>
      </c>
      <c r="G239" t="s">
        <v>20</v>
      </c>
      <c r="H239">
        <f t="shared" si="13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</v>
      </c>
      <c r="G240" t="s">
        <v>20</v>
      </c>
      <c r="H240">
        <f t="shared" si="13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98</v>
      </c>
      <c r="G241" t="s">
        <v>14</v>
      </c>
      <c r="H241">
        <f t="shared" si="13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419</v>
      </c>
      <c r="G242" t="s">
        <v>20</v>
      </c>
      <c r="H242">
        <f t="shared" si="13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102</v>
      </c>
      <c r="G243" t="s">
        <v>20</v>
      </c>
      <c r="H243">
        <f t="shared" si="13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128</v>
      </c>
      <c r="G244" t="s">
        <v>20</v>
      </c>
      <c r="H244">
        <f t="shared" si="13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</v>
      </c>
      <c r="G245" t="s">
        <v>20</v>
      </c>
      <c r="H245">
        <f t="shared" si="13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570</v>
      </c>
      <c r="G246" t="s">
        <v>20</v>
      </c>
      <c r="H246">
        <f t="shared" si="13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</v>
      </c>
      <c r="G247" t="s">
        <v>20</v>
      </c>
      <c r="H247">
        <f t="shared" si="13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326</v>
      </c>
      <c r="G248" t="s">
        <v>20</v>
      </c>
      <c r="H248">
        <f t="shared" si="13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933</v>
      </c>
      <c r="G249" t="s">
        <v>20</v>
      </c>
      <c r="H249">
        <f t="shared" si="13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</v>
      </c>
      <c r="G250" t="s">
        <v>20</v>
      </c>
      <c r="H250">
        <f t="shared" si="13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</v>
      </c>
      <c r="G251" t="s">
        <v>20</v>
      </c>
      <c r="H251">
        <f t="shared" si="13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</v>
      </c>
      <c r="G253" t="s">
        <v>14</v>
      </c>
      <c r="H253">
        <f t="shared" si="13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</v>
      </c>
      <c r="G254" t="s">
        <v>20</v>
      </c>
      <c r="H254">
        <f t="shared" si="13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</v>
      </c>
      <c r="G255" t="s">
        <v>14</v>
      </c>
      <c r="H255">
        <f t="shared" si="13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185</v>
      </c>
      <c r="G256" t="s">
        <v>20</v>
      </c>
      <c r="H256">
        <f t="shared" si="13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</v>
      </c>
      <c r="G257" t="s">
        <v>20</v>
      </c>
      <c r="H257">
        <f t="shared" si="13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</v>
      </c>
      <c r="G258" t="s">
        <v>14</v>
      </c>
      <c r="H258">
        <f t="shared" si="13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ROUND(E259/D259*100,0)</f>
        <v>146</v>
      </c>
      <c r="G259" t="s">
        <v>20</v>
      </c>
      <c r="H259">
        <f t="shared" ref="H259:H322" si="17">IF(I259=0,0,ROUND(E259/I259,2))</f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</v>
      </c>
      <c r="G260" t="s">
        <v>20</v>
      </c>
      <c r="H260">
        <f t="shared" si="17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598</v>
      </c>
      <c r="G261" t="s">
        <v>20</v>
      </c>
      <c r="H261">
        <f t="shared" si="17"/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158</v>
      </c>
      <c r="G262" t="s">
        <v>20</v>
      </c>
      <c r="H262">
        <f t="shared" si="17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</v>
      </c>
      <c r="G263" t="s">
        <v>14</v>
      </c>
      <c r="H263">
        <f t="shared" si="17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</v>
      </c>
      <c r="G264" t="s">
        <v>20</v>
      </c>
      <c r="H264">
        <f t="shared" si="17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371</v>
      </c>
      <c r="G265" t="s">
        <v>20</v>
      </c>
      <c r="H265">
        <f t="shared" si="17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363</v>
      </c>
      <c r="G266" t="s">
        <v>20</v>
      </c>
      <c r="H266">
        <f t="shared" si="17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</v>
      </c>
      <c r="G267" t="s">
        <v>20</v>
      </c>
      <c r="H267">
        <f t="shared" si="17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77</v>
      </c>
      <c r="G268" t="s">
        <v>14</v>
      </c>
      <c r="H268">
        <f t="shared" si="17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234</v>
      </c>
      <c r="G269" t="s">
        <v>20</v>
      </c>
      <c r="H269">
        <f t="shared" si="17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181</v>
      </c>
      <c r="G270" t="s">
        <v>20</v>
      </c>
      <c r="H270">
        <f t="shared" si="17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253</v>
      </c>
      <c r="G271" t="s">
        <v>20</v>
      </c>
      <c r="H271">
        <f t="shared" si="17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</v>
      </c>
      <c r="G272" t="s">
        <v>74</v>
      </c>
      <c r="H272">
        <f t="shared" si="17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</v>
      </c>
      <c r="G273" t="s">
        <v>47</v>
      </c>
      <c r="H273">
        <f t="shared" si="17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</v>
      </c>
      <c r="G274" t="s">
        <v>20</v>
      </c>
      <c r="H274">
        <f t="shared" si="17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</v>
      </c>
      <c r="G275" t="s">
        <v>20</v>
      </c>
      <c r="H275">
        <f t="shared" si="17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</v>
      </c>
      <c r="G276" t="s">
        <v>14</v>
      </c>
      <c r="H276">
        <f t="shared" si="17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242</v>
      </c>
      <c r="G277" t="s">
        <v>20</v>
      </c>
      <c r="H277">
        <f t="shared" si="17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97</v>
      </c>
      <c r="G278" t="s">
        <v>14</v>
      </c>
      <c r="H278">
        <f t="shared" si="17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</v>
      </c>
      <c r="G279" t="s">
        <v>20</v>
      </c>
      <c r="H279">
        <f t="shared" si="17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326</v>
      </c>
      <c r="G280" t="s">
        <v>20</v>
      </c>
      <c r="H280">
        <f t="shared" si="17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171</v>
      </c>
      <c r="G281" t="s">
        <v>20</v>
      </c>
      <c r="H281">
        <f t="shared" si="17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</v>
      </c>
      <c r="G282" t="s">
        <v>20</v>
      </c>
      <c r="H282">
        <f t="shared" si="17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92</v>
      </c>
      <c r="G283" t="s">
        <v>14</v>
      </c>
      <c r="H283">
        <f t="shared" si="17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</v>
      </c>
      <c r="G284" t="s">
        <v>20</v>
      </c>
      <c r="H284">
        <f t="shared" si="17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19</v>
      </c>
      <c r="G285" t="s">
        <v>14</v>
      </c>
      <c r="H285">
        <f t="shared" si="17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</v>
      </c>
      <c r="G286" t="s">
        <v>14</v>
      </c>
      <c r="H286">
        <f t="shared" si="17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</v>
      </c>
      <c r="G287" t="s">
        <v>20</v>
      </c>
      <c r="H287">
        <f t="shared" si="17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</v>
      </c>
      <c r="G288" t="s">
        <v>74</v>
      </c>
      <c r="H288">
        <f t="shared" si="17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210</v>
      </c>
      <c r="G289" t="s">
        <v>20</v>
      </c>
      <c r="H289">
        <f t="shared" si="17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98</v>
      </c>
      <c r="G290" t="s">
        <v>14</v>
      </c>
      <c r="H290">
        <f t="shared" si="17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</v>
      </c>
      <c r="G291" t="s">
        <v>20</v>
      </c>
      <c r="H291">
        <f t="shared" si="17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</v>
      </c>
      <c r="G292" t="s">
        <v>14</v>
      </c>
      <c r="H292">
        <f t="shared" si="17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457</v>
      </c>
      <c r="G293" t="s">
        <v>20</v>
      </c>
      <c r="H293">
        <f t="shared" si="17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10</v>
      </c>
      <c r="G294" t="s">
        <v>14</v>
      </c>
      <c r="H294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</v>
      </c>
      <c r="G295" t="s">
        <v>74</v>
      </c>
      <c r="H295">
        <f t="shared" si="17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1340</v>
      </c>
      <c r="G296" t="s">
        <v>20</v>
      </c>
      <c r="H296">
        <f t="shared" si="17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36</v>
      </c>
      <c r="G297" t="s">
        <v>14</v>
      </c>
      <c r="H297">
        <f t="shared" si="17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55</v>
      </c>
      <c r="G298" t="s">
        <v>14</v>
      </c>
      <c r="H298">
        <f t="shared" si="17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</v>
      </c>
      <c r="G299" t="s">
        <v>14</v>
      </c>
      <c r="H299">
        <f t="shared" si="17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144</v>
      </c>
      <c r="G300" t="s">
        <v>20</v>
      </c>
      <c r="H300">
        <f t="shared" si="17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</v>
      </c>
      <c r="G301" t="s">
        <v>14</v>
      </c>
      <c r="H301">
        <f t="shared" si="17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1345</v>
      </c>
      <c r="G303" t="s">
        <v>20</v>
      </c>
      <c r="H303">
        <f t="shared" si="17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32</v>
      </c>
      <c r="G304" t="s">
        <v>14</v>
      </c>
      <c r="H304">
        <f t="shared" si="17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83</v>
      </c>
      <c r="G305" t="s">
        <v>14</v>
      </c>
      <c r="H305">
        <f t="shared" si="17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</v>
      </c>
      <c r="G306" t="s">
        <v>20</v>
      </c>
      <c r="H306">
        <f t="shared" si="17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</v>
      </c>
      <c r="G307" t="s">
        <v>20</v>
      </c>
      <c r="H307">
        <f t="shared" si="17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8</v>
      </c>
      <c r="G308" t="s">
        <v>14</v>
      </c>
      <c r="H308">
        <f t="shared" si="17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</v>
      </c>
      <c r="G309" t="s">
        <v>20</v>
      </c>
      <c r="H309">
        <f t="shared" si="17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</v>
      </c>
      <c r="G310" t="s">
        <v>14</v>
      </c>
      <c r="H310">
        <f t="shared" si="17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</v>
      </c>
      <c r="G311" t="s">
        <v>74</v>
      </c>
      <c r="H311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</v>
      </c>
      <c r="G312" t="s">
        <v>14</v>
      </c>
      <c r="H312">
        <f t="shared" si="17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</v>
      </c>
      <c r="G313" t="s">
        <v>20</v>
      </c>
      <c r="H313">
        <f t="shared" si="17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</v>
      </c>
      <c r="G314" t="s">
        <v>20</v>
      </c>
      <c r="H314">
        <f t="shared" si="17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</v>
      </c>
      <c r="G315" t="s">
        <v>20</v>
      </c>
      <c r="H315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295</v>
      </c>
      <c r="G316" t="s">
        <v>20</v>
      </c>
      <c r="H316">
        <f t="shared" si="17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34</v>
      </c>
      <c r="G317" t="s">
        <v>14</v>
      </c>
      <c r="H317">
        <f t="shared" si="17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67</v>
      </c>
      <c r="G318" t="s">
        <v>14</v>
      </c>
      <c r="H318">
        <f t="shared" si="17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</v>
      </c>
      <c r="G319" t="s">
        <v>14</v>
      </c>
      <c r="H319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16</v>
      </c>
      <c r="G320" t="s">
        <v>14</v>
      </c>
      <c r="H320">
        <f t="shared" si="17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39</v>
      </c>
      <c r="G321" t="s">
        <v>74</v>
      </c>
      <c r="H321">
        <f t="shared" si="17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10</v>
      </c>
      <c r="G322" t="s">
        <v>14</v>
      </c>
      <c r="H322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ROUND(E323/D323*100,0)</f>
        <v>94</v>
      </c>
      <c r="G323" t="s">
        <v>14</v>
      </c>
      <c r="H323">
        <f t="shared" ref="H323:H386" si="21">IF(I323=0,0,ROUND(E323/I323,2))</f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167</v>
      </c>
      <c r="G324" t="s">
        <v>20</v>
      </c>
      <c r="H324">
        <f t="shared" si="21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</v>
      </c>
      <c r="G325" t="s">
        <v>14</v>
      </c>
      <c r="H325">
        <f t="shared" si="21"/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</v>
      </c>
      <c r="G326" t="s">
        <v>20</v>
      </c>
      <c r="H326">
        <f t="shared" si="21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91</v>
      </c>
      <c r="G327" t="s">
        <v>14</v>
      </c>
      <c r="H327">
        <f t="shared" si="21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</v>
      </c>
      <c r="G328" t="s">
        <v>14</v>
      </c>
      <c r="H328">
        <f t="shared" si="21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39</v>
      </c>
      <c r="G329" t="s">
        <v>14</v>
      </c>
      <c r="H329">
        <f t="shared" si="21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134</v>
      </c>
      <c r="G330" t="s">
        <v>20</v>
      </c>
      <c r="H330">
        <f t="shared" si="21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23</v>
      </c>
      <c r="G331" t="s">
        <v>47</v>
      </c>
      <c r="H331">
        <f t="shared" si="21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185</v>
      </c>
      <c r="G332" t="s">
        <v>20</v>
      </c>
      <c r="H332">
        <f t="shared" si="21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444</v>
      </c>
      <c r="G333" t="s">
        <v>20</v>
      </c>
      <c r="H333">
        <f t="shared" si="21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200</v>
      </c>
      <c r="G334" t="s">
        <v>20</v>
      </c>
      <c r="H334">
        <f t="shared" si="21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124</v>
      </c>
      <c r="G335" t="s">
        <v>20</v>
      </c>
      <c r="H335">
        <f t="shared" si="21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187</v>
      </c>
      <c r="G336" t="s">
        <v>20</v>
      </c>
      <c r="H336">
        <f t="shared" si="21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</v>
      </c>
      <c r="G337" t="s">
        <v>20</v>
      </c>
      <c r="H337">
        <f t="shared" si="21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</v>
      </c>
      <c r="G338" t="s">
        <v>14</v>
      </c>
      <c r="H338">
        <f t="shared" si="21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123</v>
      </c>
      <c r="G339" t="s">
        <v>20</v>
      </c>
      <c r="H339">
        <f t="shared" si="21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</v>
      </c>
      <c r="G340" t="s">
        <v>20</v>
      </c>
      <c r="H340">
        <f t="shared" si="21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80</v>
      </c>
      <c r="G341" t="s">
        <v>74</v>
      </c>
      <c r="H341">
        <f t="shared" si="21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</v>
      </c>
      <c r="G342" t="s">
        <v>14</v>
      </c>
      <c r="H342">
        <f t="shared" si="21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85</v>
      </c>
      <c r="G343" t="s">
        <v>14</v>
      </c>
      <c r="H343">
        <f t="shared" si="21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67</v>
      </c>
      <c r="G344" t="s">
        <v>14</v>
      </c>
      <c r="H344">
        <f t="shared" si="21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54</v>
      </c>
      <c r="G345" t="s">
        <v>14</v>
      </c>
      <c r="H345">
        <f t="shared" si="21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42</v>
      </c>
      <c r="G346" t="s">
        <v>14</v>
      </c>
      <c r="H346">
        <f t="shared" si="21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15</v>
      </c>
      <c r="G347" t="s">
        <v>14</v>
      </c>
      <c r="H347">
        <f t="shared" si="21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</v>
      </c>
      <c r="G348" t="s">
        <v>14</v>
      </c>
      <c r="H348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1401</v>
      </c>
      <c r="G349" t="s">
        <v>20</v>
      </c>
      <c r="H349">
        <f t="shared" si="21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72</v>
      </c>
      <c r="G350" t="s">
        <v>14</v>
      </c>
      <c r="H350">
        <f t="shared" si="21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</v>
      </c>
      <c r="G351" t="s">
        <v>14</v>
      </c>
      <c r="H351">
        <f t="shared" si="21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128</v>
      </c>
      <c r="G353" t="s">
        <v>20</v>
      </c>
      <c r="H353">
        <f t="shared" si="21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35</v>
      </c>
      <c r="G354" t="s">
        <v>14</v>
      </c>
      <c r="H354">
        <f t="shared" si="21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411</v>
      </c>
      <c r="G355" t="s">
        <v>20</v>
      </c>
      <c r="H355">
        <f t="shared" si="21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124</v>
      </c>
      <c r="G356" t="s">
        <v>20</v>
      </c>
      <c r="H356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59</v>
      </c>
      <c r="G357" t="s">
        <v>47</v>
      </c>
      <c r="H357">
        <f t="shared" si="21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37</v>
      </c>
      <c r="G358" t="s">
        <v>14</v>
      </c>
      <c r="H358">
        <f t="shared" si="21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185</v>
      </c>
      <c r="G359" t="s">
        <v>20</v>
      </c>
      <c r="H359">
        <f t="shared" si="21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12</v>
      </c>
      <c r="G360" t="s">
        <v>14</v>
      </c>
      <c r="H360">
        <f t="shared" si="21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299</v>
      </c>
      <c r="G361" t="s">
        <v>20</v>
      </c>
      <c r="H361">
        <f t="shared" si="21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</v>
      </c>
      <c r="G362" t="s">
        <v>20</v>
      </c>
      <c r="H362">
        <f t="shared" si="21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174</v>
      </c>
      <c r="G363" t="s">
        <v>20</v>
      </c>
      <c r="H363">
        <f t="shared" si="21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372</v>
      </c>
      <c r="G364" t="s">
        <v>20</v>
      </c>
      <c r="H364">
        <f t="shared" si="21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</v>
      </c>
      <c r="G365" t="s">
        <v>20</v>
      </c>
      <c r="H365">
        <f t="shared" si="21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</v>
      </c>
      <c r="G366" t="s">
        <v>20</v>
      </c>
      <c r="H366">
        <f t="shared" si="21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</v>
      </c>
      <c r="G367" t="s">
        <v>20</v>
      </c>
      <c r="H367">
        <f t="shared" si="21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</v>
      </c>
      <c r="G368" t="s">
        <v>20</v>
      </c>
      <c r="H368">
        <f t="shared" si="21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19</v>
      </c>
      <c r="G369" t="s">
        <v>14</v>
      </c>
      <c r="H369">
        <f t="shared" si="21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277</v>
      </c>
      <c r="G370" t="s">
        <v>20</v>
      </c>
      <c r="H370">
        <f t="shared" si="21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</v>
      </c>
      <c r="G371" t="s">
        <v>20</v>
      </c>
      <c r="H371">
        <f t="shared" si="21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</v>
      </c>
      <c r="G372" t="s">
        <v>20</v>
      </c>
      <c r="H372">
        <f t="shared" si="21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68</v>
      </c>
      <c r="G373" t="s">
        <v>14</v>
      </c>
      <c r="H373">
        <f t="shared" si="21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1592</v>
      </c>
      <c r="G374" t="s">
        <v>20</v>
      </c>
      <c r="H374">
        <f t="shared" si="21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</v>
      </c>
      <c r="G375" t="s">
        <v>20</v>
      </c>
      <c r="H375">
        <f t="shared" si="21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</v>
      </c>
      <c r="G376" t="s">
        <v>14</v>
      </c>
      <c r="H376">
        <f t="shared" si="21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55</v>
      </c>
      <c r="G377" t="s">
        <v>14</v>
      </c>
      <c r="H377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</v>
      </c>
      <c r="G378" t="s">
        <v>20</v>
      </c>
      <c r="H378">
        <f t="shared" si="21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</v>
      </c>
      <c r="G379" t="s">
        <v>14</v>
      </c>
      <c r="H379">
        <f t="shared" si="21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14</v>
      </c>
      <c r="G380" t="s">
        <v>14</v>
      </c>
      <c r="H380">
        <f t="shared" si="21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</v>
      </c>
      <c r="G381" t="s">
        <v>14</v>
      </c>
      <c r="H381">
        <f t="shared" si="21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</v>
      </c>
      <c r="G382" t="s">
        <v>20</v>
      </c>
      <c r="H382">
        <f t="shared" si="21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184</v>
      </c>
      <c r="G383" t="s">
        <v>20</v>
      </c>
      <c r="H383">
        <f t="shared" si="21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64</v>
      </c>
      <c r="G384" t="s">
        <v>14</v>
      </c>
      <c r="H384">
        <f t="shared" si="21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</v>
      </c>
      <c r="G385" t="s">
        <v>20</v>
      </c>
      <c r="H385">
        <f t="shared" si="21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</v>
      </c>
      <c r="G386" t="s">
        <v>20</v>
      </c>
      <c r="H386">
        <f t="shared" si="21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ROUND(E387/D387*100,0)</f>
        <v>146</v>
      </c>
      <c r="G387" t="s">
        <v>20</v>
      </c>
      <c r="H387">
        <f t="shared" ref="H387:H450" si="25">IF(I387=0,0,ROUND(E387/I387,2))</f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</v>
      </c>
      <c r="G388" t="s">
        <v>14</v>
      </c>
      <c r="H388">
        <f t="shared" si="25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</v>
      </c>
      <c r="G389" t="s">
        <v>14</v>
      </c>
      <c r="H389">
        <f t="shared" si="25"/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</v>
      </c>
      <c r="G390" t="s">
        <v>74</v>
      </c>
      <c r="H390">
        <f t="shared" si="25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</v>
      </c>
      <c r="G391" t="s">
        <v>20</v>
      </c>
      <c r="H391">
        <f t="shared" si="25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187</v>
      </c>
      <c r="G392" t="s">
        <v>20</v>
      </c>
      <c r="H392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</v>
      </c>
      <c r="G393" t="s">
        <v>14</v>
      </c>
      <c r="H393">
        <f t="shared" si="25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66</v>
      </c>
      <c r="G394" t="s">
        <v>14</v>
      </c>
      <c r="H394">
        <f t="shared" si="25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229</v>
      </c>
      <c r="G395" t="s">
        <v>20</v>
      </c>
      <c r="H395">
        <f t="shared" si="25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</v>
      </c>
      <c r="G396" t="s">
        <v>20</v>
      </c>
      <c r="H396">
        <f t="shared" si="25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</v>
      </c>
      <c r="G397" t="s">
        <v>20</v>
      </c>
      <c r="H397">
        <f t="shared" si="25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</v>
      </c>
      <c r="G398" t="s">
        <v>20</v>
      </c>
      <c r="H398">
        <f t="shared" si="25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174</v>
      </c>
      <c r="G399" t="s">
        <v>20</v>
      </c>
      <c r="H399">
        <f t="shared" si="25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718</v>
      </c>
      <c r="G400" t="s">
        <v>20</v>
      </c>
      <c r="H400">
        <f t="shared" si="25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64</v>
      </c>
      <c r="G401" t="s">
        <v>14</v>
      </c>
      <c r="H401">
        <f t="shared" si="25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</v>
      </c>
      <c r="G403" t="s">
        <v>20</v>
      </c>
      <c r="H403">
        <f t="shared" si="25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</v>
      </c>
      <c r="G404" t="s">
        <v>14</v>
      </c>
      <c r="H404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</v>
      </c>
      <c r="G405" t="s">
        <v>14</v>
      </c>
      <c r="H405">
        <f t="shared" si="25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316</v>
      </c>
      <c r="G406" t="s">
        <v>20</v>
      </c>
      <c r="H406">
        <f t="shared" si="25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90</v>
      </c>
      <c r="G407" t="s">
        <v>14</v>
      </c>
      <c r="H407">
        <f t="shared" si="25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</v>
      </c>
      <c r="G408" t="s">
        <v>20</v>
      </c>
      <c r="H408">
        <f t="shared" si="25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356</v>
      </c>
      <c r="G409" t="s">
        <v>20</v>
      </c>
      <c r="H409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132</v>
      </c>
      <c r="G410" t="s">
        <v>20</v>
      </c>
      <c r="H410">
        <f t="shared" si="25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</v>
      </c>
      <c r="G411" t="s">
        <v>14</v>
      </c>
      <c r="H411">
        <f t="shared" si="25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</v>
      </c>
      <c r="G412" t="s">
        <v>47</v>
      </c>
      <c r="H412">
        <f t="shared" si="25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105</v>
      </c>
      <c r="G413" t="s">
        <v>20</v>
      </c>
      <c r="H413">
        <f t="shared" si="25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669</v>
      </c>
      <c r="G414" t="s">
        <v>20</v>
      </c>
      <c r="H414">
        <f t="shared" si="25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</v>
      </c>
      <c r="G415" t="s">
        <v>47</v>
      </c>
      <c r="H415">
        <f t="shared" si="25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85</v>
      </c>
      <c r="G416" t="s">
        <v>14</v>
      </c>
      <c r="H416">
        <f t="shared" si="25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</v>
      </c>
      <c r="G417" t="s">
        <v>14</v>
      </c>
      <c r="H417">
        <f t="shared" si="25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44</v>
      </c>
      <c r="G418" t="s">
        <v>14</v>
      </c>
      <c r="H418">
        <f t="shared" si="25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</v>
      </c>
      <c r="G419" t="s">
        <v>14</v>
      </c>
      <c r="H419">
        <f t="shared" si="25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</v>
      </c>
      <c r="G420" t="s">
        <v>14</v>
      </c>
      <c r="H420">
        <f t="shared" si="25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</v>
      </c>
      <c r="G421" t="s">
        <v>20</v>
      </c>
      <c r="H421">
        <f t="shared" si="25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</v>
      </c>
      <c r="G422" t="s">
        <v>20</v>
      </c>
      <c r="H422">
        <f t="shared" si="25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64</v>
      </c>
      <c r="G423" t="s">
        <v>14</v>
      </c>
      <c r="H423">
        <f t="shared" si="25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</v>
      </c>
      <c r="G424" t="s">
        <v>20</v>
      </c>
      <c r="H424">
        <f t="shared" si="25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11</v>
      </c>
      <c r="G425" t="s">
        <v>14</v>
      </c>
      <c r="H425">
        <f t="shared" si="25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</v>
      </c>
      <c r="G426" t="s">
        <v>14</v>
      </c>
      <c r="H426">
        <f t="shared" si="25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288</v>
      </c>
      <c r="G427" t="s">
        <v>20</v>
      </c>
      <c r="H427">
        <f t="shared" si="25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573</v>
      </c>
      <c r="G428" t="s">
        <v>20</v>
      </c>
      <c r="H428">
        <f t="shared" si="25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113</v>
      </c>
      <c r="G429" t="s">
        <v>20</v>
      </c>
      <c r="H429">
        <f t="shared" si="25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</v>
      </c>
      <c r="G430" t="s">
        <v>14</v>
      </c>
      <c r="H430">
        <f t="shared" si="25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91</v>
      </c>
      <c r="G431" t="s">
        <v>74</v>
      </c>
      <c r="H431">
        <f t="shared" si="25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68</v>
      </c>
      <c r="G432" t="s">
        <v>14</v>
      </c>
      <c r="H432">
        <f t="shared" si="25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</v>
      </c>
      <c r="G433" t="s">
        <v>20</v>
      </c>
      <c r="H433">
        <f t="shared" si="25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83</v>
      </c>
      <c r="G434" t="s">
        <v>14</v>
      </c>
      <c r="H434">
        <f t="shared" si="25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</v>
      </c>
      <c r="G435" t="s">
        <v>14</v>
      </c>
      <c r="H435">
        <f t="shared" si="25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17</v>
      </c>
      <c r="G436" t="s">
        <v>74</v>
      </c>
      <c r="H436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117</v>
      </c>
      <c r="G437" t="s">
        <v>20</v>
      </c>
      <c r="H437">
        <f t="shared" si="25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</v>
      </c>
      <c r="G438" t="s">
        <v>20</v>
      </c>
      <c r="H438">
        <f t="shared" si="25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</v>
      </c>
      <c r="G439" t="s">
        <v>20</v>
      </c>
      <c r="H439">
        <f t="shared" si="25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179</v>
      </c>
      <c r="G440" t="s">
        <v>20</v>
      </c>
      <c r="H440">
        <f t="shared" si="25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</v>
      </c>
      <c r="G441" t="s">
        <v>20</v>
      </c>
      <c r="H441">
        <f t="shared" si="25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162</v>
      </c>
      <c r="G442" t="s">
        <v>20</v>
      </c>
      <c r="H442">
        <f t="shared" si="25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25</v>
      </c>
      <c r="G443" t="s">
        <v>14</v>
      </c>
      <c r="H443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199</v>
      </c>
      <c r="G444" t="s">
        <v>20</v>
      </c>
      <c r="H444">
        <f t="shared" si="25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35</v>
      </c>
      <c r="G445" t="s">
        <v>74</v>
      </c>
      <c r="H445">
        <f t="shared" si="25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</v>
      </c>
      <c r="G446" t="s">
        <v>20</v>
      </c>
      <c r="H446">
        <f t="shared" si="25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</v>
      </c>
      <c r="G447" t="s">
        <v>20</v>
      </c>
      <c r="H447">
        <f t="shared" si="25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</v>
      </c>
      <c r="G448" t="s">
        <v>14</v>
      </c>
      <c r="H448">
        <f t="shared" si="25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</v>
      </c>
      <c r="G449" t="s">
        <v>74</v>
      </c>
      <c r="H449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</v>
      </c>
      <c r="G450" t="s">
        <v>14</v>
      </c>
      <c r="H450">
        <f t="shared" si="25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ROUND(E451/D451*100,0)</f>
        <v>967</v>
      </c>
      <c r="G451" t="s">
        <v>20</v>
      </c>
      <c r="H451">
        <f t="shared" ref="H451:H514" si="29">IF(I451=0,0,ROUND(E451/I451,2))</f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123</v>
      </c>
      <c r="G453" t="s">
        <v>20</v>
      </c>
      <c r="H453">
        <f t="shared" si="29"/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</v>
      </c>
      <c r="G454" t="s">
        <v>14</v>
      </c>
      <c r="H454">
        <f t="shared" si="29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</v>
      </c>
      <c r="G455" t="s">
        <v>14</v>
      </c>
      <c r="H455">
        <f t="shared" si="29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</v>
      </c>
      <c r="G456" t="s">
        <v>14</v>
      </c>
      <c r="H456">
        <f t="shared" si="29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</v>
      </c>
      <c r="G457" t="s">
        <v>20</v>
      </c>
      <c r="H457">
        <f t="shared" si="29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</v>
      </c>
      <c r="G458" t="s">
        <v>20</v>
      </c>
      <c r="H458">
        <f t="shared" si="29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27</v>
      </c>
      <c r="G459" t="s">
        <v>14</v>
      </c>
      <c r="H459">
        <f t="shared" si="29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</v>
      </c>
      <c r="G460" t="s">
        <v>20</v>
      </c>
      <c r="H460">
        <f t="shared" si="29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</v>
      </c>
      <c r="G461" t="s">
        <v>14</v>
      </c>
      <c r="H461">
        <f t="shared" si="29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172</v>
      </c>
      <c r="G462" t="s">
        <v>20</v>
      </c>
      <c r="H462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</v>
      </c>
      <c r="G463" t="s">
        <v>20</v>
      </c>
      <c r="H463">
        <f t="shared" si="29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31</v>
      </c>
      <c r="G464" t="s">
        <v>14</v>
      </c>
      <c r="H464">
        <f t="shared" si="29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</v>
      </c>
      <c r="G465" t="s">
        <v>20</v>
      </c>
      <c r="H465">
        <f t="shared" si="29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</v>
      </c>
      <c r="G466" t="s">
        <v>20</v>
      </c>
      <c r="H466">
        <f t="shared" si="29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188</v>
      </c>
      <c r="G467" t="s">
        <v>20</v>
      </c>
      <c r="H467">
        <f t="shared" si="29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f t="shared" si="29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</v>
      </c>
      <c r="G469" t="s">
        <v>20</v>
      </c>
      <c r="H469">
        <f t="shared" si="29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41</v>
      </c>
      <c r="G470" t="s">
        <v>14</v>
      </c>
      <c r="H470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</v>
      </c>
      <c r="G471" t="s">
        <v>20</v>
      </c>
      <c r="H471">
        <f t="shared" si="29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286</v>
      </c>
      <c r="G472" t="s">
        <v>20</v>
      </c>
      <c r="H472">
        <f t="shared" si="29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f t="shared" si="29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</v>
      </c>
      <c r="G474" t="s">
        <v>14</v>
      </c>
      <c r="H474">
        <f t="shared" si="29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</v>
      </c>
      <c r="G475" t="s">
        <v>20</v>
      </c>
      <c r="H475">
        <f t="shared" si="29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</v>
      </c>
      <c r="G476" t="s">
        <v>20</v>
      </c>
      <c r="H476">
        <f t="shared" si="29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114</v>
      </c>
      <c r="G477" t="s">
        <v>20</v>
      </c>
      <c r="H477">
        <f t="shared" si="29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30</v>
      </c>
      <c r="G478" t="s">
        <v>14</v>
      </c>
      <c r="H478">
        <f t="shared" si="29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</v>
      </c>
      <c r="G479" t="s">
        <v>14</v>
      </c>
      <c r="H479">
        <f t="shared" si="29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</v>
      </c>
      <c r="G480" t="s">
        <v>20</v>
      </c>
      <c r="H480">
        <f t="shared" si="29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513</v>
      </c>
      <c r="G481" t="s">
        <v>20</v>
      </c>
      <c r="H481">
        <f t="shared" si="29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101</v>
      </c>
      <c r="G482" t="s">
        <v>20</v>
      </c>
      <c r="H482">
        <f t="shared" si="29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</v>
      </c>
      <c r="G483" t="s">
        <v>14</v>
      </c>
      <c r="H483">
        <f t="shared" si="29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</v>
      </c>
      <c r="G484" t="s">
        <v>14</v>
      </c>
      <c r="H484">
        <f t="shared" si="29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53</v>
      </c>
      <c r="G485" t="s">
        <v>14</v>
      </c>
      <c r="H485">
        <f t="shared" si="29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</v>
      </c>
      <c r="G486" t="s">
        <v>20</v>
      </c>
      <c r="H486">
        <f t="shared" si="29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31</v>
      </c>
      <c r="G487" t="s">
        <v>14</v>
      </c>
      <c r="H487">
        <f t="shared" si="29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14</v>
      </c>
      <c r="G488" t="s">
        <v>14</v>
      </c>
      <c r="H488">
        <f t="shared" si="29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179</v>
      </c>
      <c r="G489" t="s">
        <v>20</v>
      </c>
      <c r="H489">
        <f t="shared" si="29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</v>
      </c>
      <c r="G490" t="s">
        <v>20</v>
      </c>
      <c r="H490">
        <f t="shared" si="29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102</v>
      </c>
      <c r="G491" t="s">
        <v>20</v>
      </c>
      <c r="H491">
        <f t="shared" si="29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192</v>
      </c>
      <c r="G492" t="s">
        <v>20</v>
      </c>
      <c r="H492">
        <f t="shared" si="29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</v>
      </c>
      <c r="G493" t="s">
        <v>20</v>
      </c>
      <c r="H493">
        <f t="shared" si="29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24</v>
      </c>
      <c r="G494" t="s">
        <v>74</v>
      </c>
      <c r="H494">
        <f t="shared" si="29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724</v>
      </c>
      <c r="G495" t="s">
        <v>20</v>
      </c>
      <c r="H495">
        <f t="shared" si="29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</v>
      </c>
      <c r="G496" t="s">
        <v>20</v>
      </c>
      <c r="H496">
        <f t="shared" si="29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415</v>
      </c>
      <c r="G497" t="s">
        <v>20</v>
      </c>
      <c r="H497">
        <f t="shared" si="29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1</v>
      </c>
      <c r="G498" t="s">
        <v>14</v>
      </c>
      <c r="H498">
        <f t="shared" si="29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</v>
      </c>
      <c r="G499" t="s">
        <v>14</v>
      </c>
      <c r="H499">
        <f t="shared" si="29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24</v>
      </c>
      <c r="G500" t="s">
        <v>14</v>
      </c>
      <c r="H500">
        <f t="shared" si="29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</v>
      </c>
      <c r="G501" t="s">
        <v>14</v>
      </c>
      <c r="H501">
        <f t="shared" si="29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</v>
      </c>
      <c r="G503" t="s">
        <v>14</v>
      </c>
      <c r="H503">
        <f t="shared" si="29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530</v>
      </c>
      <c r="G504" t="s">
        <v>20</v>
      </c>
      <c r="H504">
        <f t="shared" si="29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</v>
      </c>
      <c r="G505" t="s">
        <v>20</v>
      </c>
      <c r="H505">
        <f t="shared" si="29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</v>
      </c>
      <c r="G506" t="s">
        <v>14</v>
      </c>
      <c r="H506">
        <f t="shared" si="29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14</v>
      </c>
      <c r="G507" t="s">
        <v>14</v>
      </c>
      <c r="H507">
        <f t="shared" si="29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</v>
      </c>
      <c r="G508" t="s">
        <v>20</v>
      </c>
      <c r="H508">
        <f t="shared" si="29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40</v>
      </c>
      <c r="G509" t="s">
        <v>14</v>
      </c>
      <c r="H509">
        <f t="shared" si="29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</v>
      </c>
      <c r="G510" t="s">
        <v>20</v>
      </c>
      <c r="H510">
        <f t="shared" si="29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71</v>
      </c>
      <c r="G511" t="s">
        <v>14</v>
      </c>
      <c r="H511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</v>
      </c>
      <c r="G512" t="s">
        <v>20</v>
      </c>
      <c r="H512">
        <f t="shared" si="29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</v>
      </c>
      <c r="G513" t="s">
        <v>14</v>
      </c>
      <c r="H513">
        <f t="shared" si="29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</v>
      </c>
      <c r="G514" t="s">
        <v>20</v>
      </c>
      <c r="H514">
        <f t="shared" si="29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ROUND(E515/D515*100,0)</f>
        <v>39</v>
      </c>
      <c r="G515" t="s">
        <v>74</v>
      </c>
      <c r="H515">
        <f t="shared" ref="H515:H578" si="33">IF(I515=0,0,ROUND(E515/I515,2))</f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</v>
      </c>
      <c r="G516" t="s">
        <v>74</v>
      </c>
      <c r="H516">
        <f t="shared" si="33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56</v>
      </c>
      <c r="G517" t="s">
        <v>14</v>
      </c>
      <c r="H517">
        <f t="shared" si="33"/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43</v>
      </c>
      <c r="G518" t="s">
        <v>14</v>
      </c>
      <c r="H518">
        <f t="shared" si="33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f t="shared" si="33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</v>
      </c>
      <c r="G520" t="s">
        <v>14</v>
      </c>
      <c r="H520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102</v>
      </c>
      <c r="G521" t="s">
        <v>20</v>
      </c>
      <c r="H521">
        <f t="shared" si="33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426</v>
      </c>
      <c r="G522" t="s">
        <v>20</v>
      </c>
      <c r="H522">
        <f t="shared" si="33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146</v>
      </c>
      <c r="G523" t="s">
        <v>20</v>
      </c>
      <c r="H523">
        <f t="shared" si="33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</v>
      </c>
      <c r="G524" t="s">
        <v>14</v>
      </c>
      <c r="H524">
        <f t="shared" si="33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</v>
      </c>
      <c r="G525" t="s">
        <v>20</v>
      </c>
      <c r="H525">
        <f t="shared" si="33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84</v>
      </c>
      <c r="G526" t="s">
        <v>14</v>
      </c>
      <c r="H526">
        <f t="shared" si="33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</v>
      </c>
      <c r="G527" t="s">
        <v>14</v>
      </c>
      <c r="H527">
        <f t="shared" si="33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156</v>
      </c>
      <c r="G528" t="s">
        <v>20</v>
      </c>
      <c r="H528">
        <f t="shared" si="33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100</v>
      </c>
      <c r="G529" t="s">
        <v>14</v>
      </c>
      <c r="H529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</v>
      </c>
      <c r="G530" t="s">
        <v>14</v>
      </c>
      <c r="H530">
        <f t="shared" si="33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</v>
      </c>
      <c r="G531" t="s">
        <v>14</v>
      </c>
      <c r="H531">
        <f t="shared" si="33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92</v>
      </c>
      <c r="G532" t="s">
        <v>14</v>
      </c>
      <c r="H532">
        <f t="shared" si="33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96</v>
      </c>
      <c r="G533" t="s">
        <v>47</v>
      </c>
      <c r="H533">
        <f t="shared" si="33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503</v>
      </c>
      <c r="G534" t="s">
        <v>20</v>
      </c>
      <c r="H534">
        <f t="shared" si="33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</v>
      </c>
      <c r="G535" t="s">
        <v>20</v>
      </c>
      <c r="H535">
        <f t="shared" si="33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</v>
      </c>
      <c r="G536" t="s">
        <v>14</v>
      </c>
      <c r="H536">
        <f t="shared" si="33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</v>
      </c>
      <c r="G537" t="s">
        <v>20</v>
      </c>
      <c r="H537">
        <f t="shared" si="33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150</v>
      </c>
      <c r="G538" t="s">
        <v>20</v>
      </c>
      <c r="H538">
        <f t="shared" si="33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</v>
      </c>
      <c r="G539" t="s">
        <v>20</v>
      </c>
      <c r="H539">
        <f t="shared" si="33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38</v>
      </c>
      <c r="G540" t="s">
        <v>14</v>
      </c>
      <c r="H540">
        <f t="shared" si="33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73</v>
      </c>
      <c r="G541" t="s">
        <v>14</v>
      </c>
      <c r="H541">
        <f t="shared" si="33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266</v>
      </c>
      <c r="G542" t="s">
        <v>20</v>
      </c>
      <c r="H542">
        <f t="shared" si="33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</v>
      </c>
      <c r="G543" t="s">
        <v>14</v>
      </c>
      <c r="H543">
        <f t="shared" si="33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3</v>
      </c>
      <c r="G544" t="s">
        <v>14</v>
      </c>
      <c r="H544">
        <f t="shared" si="33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</v>
      </c>
      <c r="G545" t="s">
        <v>14</v>
      </c>
      <c r="H545">
        <f t="shared" si="33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277</v>
      </c>
      <c r="G546" t="s">
        <v>20</v>
      </c>
      <c r="H546">
        <f t="shared" si="33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89</v>
      </c>
      <c r="G547" t="s">
        <v>14</v>
      </c>
      <c r="H547">
        <f t="shared" si="33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164</v>
      </c>
      <c r="G548" t="s">
        <v>20</v>
      </c>
      <c r="H548">
        <f t="shared" si="33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271</v>
      </c>
      <c r="G550" t="s">
        <v>20</v>
      </c>
      <c r="H550">
        <f t="shared" si="33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</v>
      </c>
      <c r="G551" t="s">
        <v>20</v>
      </c>
      <c r="H551">
        <f t="shared" si="33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59</v>
      </c>
      <c r="G553" t="s">
        <v>14</v>
      </c>
      <c r="H553">
        <f t="shared" si="33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99</v>
      </c>
      <c r="G554" t="s">
        <v>14</v>
      </c>
      <c r="H554">
        <f t="shared" si="33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44</v>
      </c>
      <c r="G555" t="s">
        <v>14</v>
      </c>
      <c r="H555">
        <f t="shared" si="33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152</v>
      </c>
      <c r="G556" t="s">
        <v>20</v>
      </c>
      <c r="H556">
        <f t="shared" si="33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224</v>
      </c>
      <c r="G557" t="s">
        <v>20</v>
      </c>
      <c r="H557">
        <f t="shared" si="33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240</v>
      </c>
      <c r="G558" t="s">
        <v>20</v>
      </c>
      <c r="H558">
        <f t="shared" si="33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</v>
      </c>
      <c r="G559" t="s">
        <v>20</v>
      </c>
      <c r="H559">
        <f t="shared" si="33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</v>
      </c>
      <c r="G560" t="s">
        <v>20</v>
      </c>
      <c r="H560">
        <f t="shared" si="33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101</v>
      </c>
      <c r="G561" t="s">
        <v>20</v>
      </c>
      <c r="H561">
        <f t="shared" si="33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</v>
      </c>
      <c r="G562" t="s">
        <v>20</v>
      </c>
      <c r="H562">
        <f t="shared" si="33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370</v>
      </c>
      <c r="G563" t="s">
        <v>20</v>
      </c>
      <c r="H563">
        <f t="shared" si="33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13</v>
      </c>
      <c r="G564" t="s">
        <v>14</v>
      </c>
      <c r="H564">
        <f t="shared" si="33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</v>
      </c>
      <c r="G565" t="s">
        <v>20</v>
      </c>
      <c r="H565">
        <f t="shared" si="33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84</v>
      </c>
      <c r="G566" t="s">
        <v>14</v>
      </c>
      <c r="H566">
        <f t="shared" si="33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205</v>
      </c>
      <c r="G567" t="s">
        <v>20</v>
      </c>
      <c r="H567">
        <f t="shared" si="33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</v>
      </c>
      <c r="G568" t="s">
        <v>14</v>
      </c>
      <c r="H568">
        <f t="shared" si="33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219</v>
      </c>
      <c r="G569" t="s">
        <v>20</v>
      </c>
      <c r="H569">
        <f t="shared" si="33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</v>
      </c>
      <c r="G570" t="s">
        <v>20</v>
      </c>
      <c r="H570">
        <f t="shared" si="33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</v>
      </c>
      <c r="G571" t="s">
        <v>20</v>
      </c>
      <c r="H571">
        <f t="shared" si="33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306</v>
      </c>
      <c r="G572" t="s">
        <v>20</v>
      </c>
      <c r="H572">
        <f t="shared" si="33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</v>
      </c>
      <c r="G573" t="s">
        <v>14</v>
      </c>
      <c r="H573">
        <f t="shared" si="33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</v>
      </c>
      <c r="G574" t="s">
        <v>74</v>
      </c>
      <c r="H574">
        <f t="shared" si="33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112</v>
      </c>
      <c r="G575" t="s">
        <v>20</v>
      </c>
      <c r="H575">
        <f t="shared" si="33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</v>
      </c>
      <c r="G576" t="s">
        <v>20</v>
      </c>
      <c r="H576">
        <f t="shared" si="33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63</v>
      </c>
      <c r="G577" t="s">
        <v>14</v>
      </c>
      <c r="H577">
        <f t="shared" si="33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65</v>
      </c>
      <c r="G578" t="s">
        <v>14</v>
      </c>
      <c r="H578">
        <f t="shared" si="33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ROUND(E579/D579*100,0)</f>
        <v>19</v>
      </c>
      <c r="G579" t="s">
        <v>74</v>
      </c>
      <c r="H579">
        <f t="shared" ref="H579:H642" si="37">IF(I579=0,0,ROUND(E579/I579,2))</f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17</v>
      </c>
      <c r="G580" t="s">
        <v>14</v>
      </c>
      <c r="H580">
        <f t="shared" si="37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</v>
      </c>
      <c r="G581" t="s">
        <v>20</v>
      </c>
      <c r="H581">
        <f t="shared" si="37"/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342</v>
      </c>
      <c r="G582" t="s">
        <v>20</v>
      </c>
      <c r="H582">
        <f t="shared" si="37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</v>
      </c>
      <c r="G583" t="s">
        <v>14</v>
      </c>
      <c r="H583">
        <f t="shared" si="37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</v>
      </c>
      <c r="G584" t="s">
        <v>14</v>
      </c>
      <c r="H584">
        <f t="shared" si="37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</v>
      </c>
      <c r="G585" t="s">
        <v>20</v>
      </c>
      <c r="H585">
        <f t="shared" si="37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120</v>
      </c>
      <c r="G586" t="s">
        <v>20</v>
      </c>
      <c r="H586">
        <f t="shared" si="37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147</v>
      </c>
      <c r="G587" t="s">
        <v>20</v>
      </c>
      <c r="H587">
        <f t="shared" si="37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951</v>
      </c>
      <c r="G588" t="s">
        <v>20</v>
      </c>
      <c r="H588">
        <f t="shared" si="37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73</v>
      </c>
      <c r="G589" t="s">
        <v>14</v>
      </c>
      <c r="H589">
        <f t="shared" si="37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</v>
      </c>
      <c r="G590" t="s">
        <v>14</v>
      </c>
      <c r="H590">
        <f t="shared" si="37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65</v>
      </c>
      <c r="G591" t="s">
        <v>14</v>
      </c>
      <c r="H591">
        <f t="shared" si="37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</v>
      </c>
      <c r="G592" t="s">
        <v>14</v>
      </c>
      <c r="H592">
        <f t="shared" si="37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1038</v>
      </c>
      <c r="G593" t="s">
        <v>20</v>
      </c>
      <c r="H593">
        <f t="shared" si="37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13</v>
      </c>
      <c r="G594" t="s">
        <v>14</v>
      </c>
      <c r="H594">
        <f t="shared" si="37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155</v>
      </c>
      <c r="G595" t="s">
        <v>20</v>
      </c>
      <c r="H595">
        <f t="shared" si="37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</v>
      </c>
      <c r="G596" t="s">
        <v>14</v>
      </c>
      <c r="H596">
        <f t="shared" si="37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209</v>
      </c>
      <c r="G597" t="s">
        <v>20</v>
      </c>
      <c r="H597">
        <f t="shared" si="37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100</v>
      </c>
      <c r="G598" t="s">
        <v>14</v>
      </c>
      <c r="H598">
        <f t="shared" si="37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202</v>
      </c>
      <c r="G599" t="s">
        <v>20</v>
      </c>
      <c r="H599">
        <f t="shared" si="37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</v>
      </c>
      <c r="G600" t="s">
        <v>20</v>
      </c>
      <c r="H600">
        <f t="shared" si="37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4</v>
      </c>
      <c r="G601" t="s">
        <v>14</v>
      </c>
      <c r="H601">
        <f t="shared" si="37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207</v>
      </c>
      <c r="G603" t="s">
        <v>20</v>
      </c>
      <c r="H603">
        <f t="shared" si="37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</v>
      </c>
      <c r="G604" t="s">
        <v>20</v>
      </c>
      <c r="H604">
        <f t="shared" si="37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120</v>
      </c>
      <c r="G605" t="s">
        <v>20</v>
      </c>
      <c r="H605">
        <f t="shared" si="37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171</v>
      </c>
      <c r="G606" t="s">
        <v>20</v>
      </c>
      <c r="H606">
        <f t="shared" si="37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</v>
      </c>
      <c r="G607" t="s">
        <v>20</v>
      </c>
      <c r="H607">
        <f t="shared" si="37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</v>
      </c>
      <c r="G608" t="s">
        <v>20</v>
      </c>
      <c r="H608">
        <f t="shared" si="37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</v>
      </c>
      <c r="G609" t="s">
        <v>20</v>
      </c>
      <c r="H609">
        <f t="shared" si="37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284</v>
      </c>
      <c r="G610" t="s">
        <v>20</v>
      </c>
      <c r="H610">
        <f t="shared" si="37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</v>
      </c>
      <c r="G611" t="s">
        <v>20</v>
      </c>
      <c r="H611">
        <f t="shared" si="37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</v>
      </c>
      <c r="G612" t="s">
        <v>20</v>
      </c>
      <c r="H612">
        <f t="shared" si="37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14</v>
      </c>
      <c r="G613" t="s">
        <v>74</v>
      </c>
      <c r="H613">
        <f t="shared" si="37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</v>
      </c>
      <c r="G614" t="s">
        <v>20</v>
      </c>
      <c r="H614">
        <f t="shared" si="37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f t="shared" si="37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</v>
      </c>
      <c r="G616" t="s">
        <v>20</v>
      </c>
      <c r="H616">
        <f t="shared" si="37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</v>
      </c>
      <c r="G617" t="s">
        <v>20</v>
      </c>
      <c r="H617">
        <f t="shared" si="37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190</v>
      </c>
      <c r="G618" t="s">
        <v>20</v>
      </c>
      <c r="H618">
        <f t="shared" si="37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250</v>
      </c>
      <c r="G619" t="s">
        <v>20</v>
      </c>
      <c r="H619">
        <f t="shared" si="37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49</v>
      </c>
      <c r="G620" t="s">
        <v>14</v>
      </c>
      <c r="H620">
        <f t="shared" si="37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</v>
      </c>
      <c r="G621" t="s">
        <v>14</v>
      </c>
      <c r="H621">
        <f t="shared" si="37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</v>
      </c>
      <c r="G622" t="s">
        <v>20</v>
      </c>
      <c r="H622">
        <f t="shared" si="37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620</v>
      </c>
      <c r="G623" t="s">
        <v>20</v>
      </c>
      <c r="H623">
        <f t="shared" si="37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</v>
      </c>
      <c r="G624" t="s">
        <v>14</v>
      </c>
      <c r="H624">
        <f t="shared" si="37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160</v>
      </c>
      <c r="G625" t="s">
        <v>20</v>
      </c>
      <c r="H625">
        <f t="shared" si="37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</v>
      </c>
      <c r="G626" t="s">
        <v>20</v>
      </c>
      <c r="H626">
        <f t="shared" si="37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</v>
      </c>
      <c r="G627" t="s">
        <v>14</v>
      </c>
      <c r="H627">
        <f t="shared" si="37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</v>
      </c>
      <c r="G628" t="s">
        <v>20</v>
      </c>
      <c r="H628">
        <f t="shared" si="37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</v>
      </c>
      <c r="G629" t="s">
        <v>20</v>
      </c>
      <c r="H629">
        <f t="shared" si="37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152</v>
      </c>
      <c r="G630" t="s">
        <v>20</v>
      </c>
      <c r="H630">
        <f t="shared" si="37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65</v>
      </c>
      <c r="G631" t="s">
        <v>14</v>
      </c>
      <c r="H631">
        <f t="shared" si="37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63</v>
      </c>
      <c r="G632" t="s">
        <v>74</v>
      </c>
      <c r="H632">
        <f t="shared" si="37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</v>
      </c>
      <c r="G633" t="s">
        <v>20</v>
      </c>
      <c r="H633">
        <f t="shared" si="37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43</v>
      </c>
      <c r="G634" t="s">
        <v>47</v>
      </c>
      <c r="H634">
        <f t="shared" si="37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</v>
      </c>
      <c r="G635" t="s">
        <v>14</v>
      </c>
      <c r="H635">
        <f t="shared" si="37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79</v>
      </c>
      <c r="G636" t="s">
        <v>74</v>
      </c>
      <c r="H636">
        <f t="shared" si="37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</v>
      </c>
      <c r="G637" t="s">
        <v>20</v>
      </c>
      <c r="H637">
        <f t="shared" si="37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65</v>
      </c>
      <c r="G638" t="s">
        <v>14</v>
      </c>
      <c r="H638">
        <f t="shared" si="37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</v>
      </c>
      <c r="G639" t="s">
        <v>14</v>
      </c>
      <c r="H639">
        <f t="shared" si="37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</v>
      </c>
      <c r="G640" t="s">
        <v>14</v>
      </c>
      <c r="H640">
        <f t="shared" si="37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</v>
      </c>
      <c r="G641" t="s">
        <v>47</v>
      </c>
      <c r="H641">
        <f t="shared" si="37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17</v>
      </c>
      <c r="G642" t="s">
        <v>14</v>
      </c>
      <c r="H642">
        <f t="shared" si="37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ROUND(E643/D643*100,0)</f>
        <v>120</v>
      </c>
      <c r="G643" t="s">
        <v>20</v>
      </c>
      <c r="H643">
        <f t="shared" ref="H643:H706" si="41">IF(I643=0,0,ROUND(E643/I643,2))</f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</v>
      </c>
      <c r="G644" t="s">
        <v>20</v>
      </c>
      <c r="H644">
        <f t="shared" si="41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</v>
      </c>
      <c r="G645" t="s">
        <v>20</v>
      </c>
      <c r="H645">
        <f t="shared" si="41"/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</v>
      </c>
      <c r="G646" t="s">
        <v>14</v>
      </c>
      <c r="H646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93</v>
      </c>
      <c r="G647" t="s">
        <v>14</v>
      </c>
      <c r="H647">
        <f t="shared" si="41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89</v>
      </c>
      <c r="G648" t="s">
        <v>14</v>
      </c>
      <c r="H648">
        <f t="shared" si="41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</v>
      </c>
      <c r="G649" t="s">
        <v>14</v>
      </c>
      <c r="H649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</v>
      </c>
      <c r="G650" t="s">
        <v>74</v>
      </c>
      <c r="H650">
        <f t="shared" si="41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</v>
      </c>
      <c r="G651" t="s">
        <v>14</v>
      </c>
      <c r="H651">
        <f t="shared" si="41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</v>
      </c>
      <c r="G653" t="s">
        <v>14</v>
      </c>
      <c r="H653">
        <f t="shared" si="41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127</v>
      </c>
      <c r="G654" t="s">
        <v>20</v>
      </c>
      <c r="H654">
        <f t="shared" si="41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2339</v>
      </c>
      <c r="G655" t="s">
        <v>20</v>
      </c>
      <c r="H655">
        <f t="shared" si="41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</v>
      </c>
      <c r="G656" t="s">
        <v>20</v>
      </c>
      <c r="H656">
        <f t="shared" si="41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</v>
      </c>
      <c r="G657" t="s">
        <v>20</v>
      </c>
      <c r="H657">
        <f t="shared" si="41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</v>
      </c>
      <c r="G658" t="s">
        <v>14</v>
      </c>
      <c r="H658">
        <f t="shared" si="41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</v>
      </c>
      <c r="G659" t="s">
        <v>14</v>
      </c>
      <c r="H659">
        <f t="shared" si="41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</v>
      </c>
      <c r="G660" t="s">
        <v>74</v>
      </c>
      <c r="H660">
        <f t="shared" si="41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</v>
      </c>
      <c r="G661" t="s">
        <v>14</v>
      </c>
      <c r="H661">
        <f t="shared" si="41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82</v>
      </c>
      <c r="G662" t="s">
        <v>14</v>
      </c>
      <c r="H662">
        <f t="shared" si="41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</v>
      </c>
      <c r="G663" t="s">
        <v>14</v>
      </c>
      <c r="H663">
        <f t="shared" si="41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98</v>
      </c>
      <c r="G664" t="s">
        <v>14</v>
      </c>
      <c r="H664">
        <f t="shared" si="41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</v>
      </c>
      <c r="G665" t="s">
        <v>14</v>
      </c>
      <c r="H665">
        <f t="shared" si="41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</v>
      </c>
      <c r="G666" t="s">
        <v>14</v>
      </c>
      <c r="H666">
        <f t="shared" si="41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240</v>
      </c>
      <c r="G667" t="s">
        <v>20</v>
      </c>
      <c r="H667">
        <f t="shared" si="41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</v>
      </c>
      <c r="G668" t="s">
        <v>74</v>
      </c>
      <c r="H668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</v>
      </c>
      <c r="G669" t="s">
        <v>20</v>
      </c>
      <c r="H669">
        <f t="shared" si="41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</v>
      </c>
      <c r="G670" t="s">
        <v>14</v>
      </c>
      <c r="H670">
        <f t="shared" si="41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359</v>
      </c>
      <c r="G671" t="s">
        <v>20</v>
      </c>
      <c r="H671">
        <f t="shared" si="41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469</v>
      </c>
      <c r="G672" t="s">
        <v>20</v>
      </c>
      <c r="H672">
        <f t="shared" si="41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</v>
      </c>
      <c r="G673" t="s">
        <v>20</v>
      </c>
      <c r="H673">
        <f t="shared" si="41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56</v>
      </c>
      <c r="G674" t="s">
        <v>14</v>
      </c>
      <c r="H674">
        <f t="shared" si="41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44</v>
      </c>
      <c r="G675" t="s">
        <v>14</v>
      </c>
      <c r="H675">
        <f t="shared" si="41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34</v>
      </c>
      <c r="G676" t="s">
        <v>74</v>
      </c>
      <c r="H676">
        <f t="shared" si="41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123</v>
      </c>
      <c r="G677" t="s">
        <v>20</v>
      </c>
      <c r="H677">
        <f t="shared" si="41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190</v>
      </c>
      <c r="G678" t="s">
        <v>20</v>
      </c>
      <c r="H678">
        <f t="shared" si="41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84</v>
      </c>
      <c r="G679" t="s">
        <v>14</v>
      </c>
      <c r="H679">
        <f t="shared" si="41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18</v>
      </c>
      <c r="G680" t="s">
        <v>74</v>
      </c>
      <c r="H680">
        <f t="shared" si="41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1037</v>
      </c>
      <c r="G681" t="s">
        <v>20</v>
      </c>
      <c r="H681">
        <f t="shared" si="41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</v>
      </c>
      <c r="G682" t="s">
        <v>14</v>
      </c>
      <c r="H682">
        <f t="shared" si="41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</v>
      </c>
      <c r="G683" t="s">
        <v>14</v>
      </c>
      <c r="H683">
        <f t="shared" si="41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</v>
      </c>
      <c r="G684" t="s">
        <v>20</v>
      </c>
      <c r="H684">
        <f t="shared" si="41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</v>
      </c>
      <c r="G685" t="s">
        <v>20</v>
      </c>
      <c r="H685">
        <f t="shared" si="41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543</v>
      </c>
      <c r="G686" t="s">
        <v>20</v>
      </c>
      <c r="H686">
        <f t="shared" si="41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68</v>
      </c>
      <c r="G687" t="s">
        <v>14</v>
      </c>
      <c r="H687">
        <f t="shared" si="41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192</v>
      </c>
      <c r="G688" t="s">
        <v>20</v>
      </c>
      <c r="H688">
        <f t="shared" si="41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f t="shared" si="41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</v>
      </c>
      <c r="G690" t="s">
        <v>20</v>
      </c>
      <c r="H690">
        <f t="shared" si="41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101</v>
      </c>
      <c r="G691" t="s">
        <v>20</v>
      </c>
      <c r="H691">
        <f t="shared" si="41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227</v>
      </c>
      <c r="G692" t="s">
        <v>20</v>
      </c>
      <c r="H692">
        <f t="shared" si="41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</v>
      </c>
      <c r="G693" t="s">
        <v>20</v>
      </c>
      <c r="H693">
        <f t="shared" si="41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91</v>
      </c>
      <c r="G694" t="s">
        <v>14</v>
      </c>
      <c r="H694">
        <f t="shared" si="41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64</v>
      </c>
      <c r="G695" t="s">
        <v>14</v>
      </c>
      <c r="H695">
        <f t="shared" si="41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</v>
      </c>
      <c r="G696" t="s">
        <v>14</v>
      </c>
      <c r="H696">
        <f t="shared" si="41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134</v>
      </c>
      <c r="G697" t="s">
        <v>20</v>
      </c>
      <c r="H697">
        <f t="shared" si="41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</v>
      </c>
      <c r="G698" t="s">
        <v>14</v>
      </c>
      <c r="H698">
        <f t="shared" si="41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153</v>
      </c>
      <c r="G699" t="s">
        <v>20</v>
      </c>
      <c r="H699">
        <f t="shared" si="41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447</v>
      </c>
      <c r="G700" t="s">
        <v>20</v>
      </c>
      <c r="H700">
        <f t="shared" si="41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</v>
      </c>
      <c r="G701" t="s">
        <v>14</v>
      </c>
      <c r="H701">
        <f t="shared" si="41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</v>
      </c>
      <c r="G703" t="s">
        <v>20</v>
      </c>
      <c r="H703">
        <f t="shared" si="41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</v>
      </c>
      <c r="G704" t="s">
        <v>14</v>
      </c>
      <c r="H704">
        <f t="shared" si="41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312</v>
      </c>
      <c r="G705" t="s">
        <v>20</v>
      </c>
      <c r="H705">
        <f t="shared" si="41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123</v>
      </c>
      <c r="G706" t="s">
        <v>20</v>
      </c>
      <c r="H706">
        <f t="shared" si="41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ROUND(E707/D707*100,0)</f>
        <v>99</v>
      </c>
      <c r="G707" t="s">
        <v>14</v>
      </c>
      <c r="H707">
        <f t="shared" ref="H707:H770" si="45">IF(I707=0,0,ROUND(E707/I707,2))</f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128</v>
      </c>
      <c r="G708" t="s">
        <v>20</v>
      </c>
      <c r="H708">
        <f t="shared" si="45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159</v>
      </c>
      <c r="G709" t="s">
        <v>20</v>
      </c>
      <c r="H709">
        <f t="shared" si="45"/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</v>
      </c>
      <c r="G710" t="s">
        <v>20</v>
      </c>
      <c r="H710">
        <f t="shared" si="45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</v>
      </c>
      <c r="G711" t="s">
        <v>20</v>
      </c>
      <c r="H711">
        <f t="shared" si="45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148</v>
      </c>
      <c r="G712" t="s">
        <v>20</v>
      </c>
      <c r="H712">
        <f t="shared" si="45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</v>
      </c>
      <c r="G713" t="s">
        <v>14</v>
      </c>
      <c r="H713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1841</v>
      </c>
      <c r="G714" t="s">
        <v>20</v>
      </c>
      <c r="H714">
        <f t="shared" si="45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162</v>
      </c>
      <c r="G715" t="s">
        <v>20</v>
      </c>
      <c r="H715">
        <f t="shared" si="45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473</v>
      </c>
      <c r="G716" t="s">
        <v>20</v>
      </c>
      <c r="H716">
        <f t="shared" si="45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</v>
      </c>
      <c r="G717" t="s">
        <v>14</v>
      </c>
      <c r="H717">
        <f t="shared" si="45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518</v>
      </c>
      <c r="G718" t="s">
        <v>20</v>
      </c>
      <c r="H718">
        <f t="shared" si="45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248</v>
      </c>
      <c r="G719" t="s">
        <v>20</v>
      </c>
      <c r="H719">
        <f t="shared" si="45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</v>
      </c>
      <c r="G720" t="s">
        <v>20</v>
      </c>
      <c r="H720">
        <f t="shared" si="45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f t="shared" si="45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</v>
      </c>
      <c r="G722" t="s">
        <v>74</v>
      </c>
      <c r="H722">
        <f t="shared" si="45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</v>
      </c>
      <c r="G723" t="s">
        <v>74</v>
      </c>
      <c r="H723">
        <f t="shared" si="45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157</v>
      </c>
      <c r="G724" t="s">
        <v>20</v>
      </c>
      <c r="H724">
        <f t="shared" si="45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</v>
      </c>
      <c r="G725" t="s">
        <v>20</v>
      </c>
      <c r="H725">
        <f t="shared" si="45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</v>
      </c>
      <c r="G726" t="s">
        <v>20</v>
      </c>
      <c r="H726">
        <f t="shared" si="45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</v>
      </c>
      <c r="G727" t="s">
        <v>14</v>
      </c>
      <c r="H727">
        <f t="shared" si="45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89</v>
      </c>
      <c r="G728" t="s">
        <v>74</v>
      </c>
      <c r="H728">
        <f t="shared" si="45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f t="shared" si="45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18</v>
      </c>
      <c r="G730" t="s">
        <v>14</v>
      </c>
      <c r="H730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186</v>
      </c>
      <c r="G731" t="s">
        <v>20</v>
      </c>
      <c r="H731">
        <f t="shared" si="45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413</v>
      </c>
      <c r="G732" t="s">
        <v>20</v>
      </c>
      <c r="H732">
        <f t="shared" si="45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</v>
      </c>
      <c r="G733" t="s">
        <v>74</v>
      </c>
      <c r="H733">
        <f t="shared" si="45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92</v>
      </c>
      <c r="G734" t="s">
        <v>14</v>
      </c>
      <c r="H734">
        <f t="shared" si="45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</v>
      </c>
      <c r="G735" t="s">
        <v>20</v>
      </c>
      <c r="H735">
        <f t="shared" si="45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</v>
      </c>
      <c r="G736" t="s">
        <v>20</v>
      </c>
      <c r="H736">
        <f t="shared" si="45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</v>
      </c>
      <c r="G737" t="s">
        <v>20</v>
      </c>
      <c r="H737">
        <f t="shared" si="45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33</v>
      </c>
      <c r="G738" t="s">
        <v>74</v>
      </c>
      <c r="H738">
        <f t="shared" si="45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136</v>
      </c>
      <c r="G739" t="s">
        <v>20</v>
      </c>
      <c r="H739">
        <f t="shared" si="45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</v>
      </c>
      <c r="G740" t="s">
        <v>14</v>
      </c>
      <c r="H740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f t="shared" si="45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</v>
      </c>
      <c r="G742" t="s">
        <v>14</v>
      </c>
      <c r="H742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</v>
      </c>
      <c r="G743" t="s">
        <v>20</v>
      </c>
      <c r="H743">
        <f t="shared" si="45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</v>
      </c>
      <c r="G744" t="s">
        <v>20</v>
      </c>
      <c r="H744">
        <f t="shared" si="45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13</v>
      </c>
      <c r="G745" t="s">
        <v>14</v>
      </c>
      <c r="H745">
        <f t="shared" si="45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f t="shared" si="45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</v>
      </c>
      <c r="G747" t="s">
        <v>14</v>
      </c>
      <c r="H747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213</v>
      </c>
      <c r="G748" t="s">
        <v>20</v>
      </c>
      <c r="H748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229</v>
      </c>
      <c r="G749" t="s">
        <v>20</v>
      </c>
      <c r="H749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35</v>
      </c>
      <c r="G750" t="s">
        <v>74</v>
      </c>
      <c r="H750">
        <f t="shared" si="45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</v>
      </c>
      <c r="G751" t="s">
        <v>20</v>
      </c>
      <c r="H751">
        <f t="shared" si="45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</v>
      </c>
      <c r="G753" t="s">
        <v>20</v>
      </c>
      <c r="H753">
        <f t="shared" si="45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</v>
      </c>
      <c r="G754" t="s">
        <v>74</v>
      </c>
      <c r="H754">
        <f t="shared" si="45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257</v>
      </c>
      <c r="G755" t="s">
        <v>20</v>
      </c>
      <c r="H755">
        <f t="shared" si="45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</v>
      </c>
      <c r="G756" t="s">
        <v>20</v>
      </c>
      <c r="H756">
        <f t="shared" si="45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167</v>
      </c>
      <c r="G757" t="s">
        <v>20</v>
      </c>
      <c r="H757">
        <f t="shared" si="45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</v>
      </c>
      <c r="G758" t="s">
        <v>20</v>
      </c>
      <c r="H758">
        <f t="shared" si="45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407</v>
      </c>
      <c r="G759" t="s">
        <v>20</v>
      </c>
      <c r="H759">
        <f t="shared" si="45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</v>
      </c>
      <c r="G760" t="s">
        <v>20</v>
      </c>
      <c r="H760">
        <f t="shared" si="45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</v>
      </c>
      <c r="G761" t="s">
        <v>14</v>
      </c>
      <c r="H761">
        <f t="shared" si="45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</v>
      </c>
      <c r="G762" t="s">
        <v>14</v>
      </c>
      <c r="H762">
        <f t="shared" si="45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</v>
      </c>
      <c r="G763" t="s">
        <v>20</v>
      </c>
      <c r="H763">
        <f t="shared" si="45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</v>
      </c>
      <c r="G764" t="s">
        <v>20</v>
      </c>
      <c r="H764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</v>
      </c>
      <c r="G765" t="s">
        <v>20</v>
      </c>
      <c r="H765">
        <f t="shared" si="45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</v>
      </c>
      <c r="G766" t="s">
        <v>20</v>
      </c>
      <c r="H766">
        <f t="shared" si="45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</v>
      </c>
      <c r="G767" t="s">
        <v>20</v>
      </c>
      <c r="H767">
        <f t="shared" si="45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</v>
      </c>
      <c r="G768" t="s">
        <v>14</v>
      </c>
      <c r="H768">
        <f t="shared" si="45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57</v>
      </c>
      <c r="G769" t="s">
        <v>14</v>
      </c>
      <c r="H769">
        <f t="shared" si="45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ROUND(E771/D771*100,0)</f>
        <v>87</v>
      </c>
      <c r="G771" t="s">
        <v>14</v>
      </c>
      <c r="H771">
        <f t="shared" ref="H771:H834" si="49">IF(I771=0,0,ROUND(E771/I771,2))</f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271</v>
      </c>
      <c r="G772" t="s">
        <v>20</v>
      </c>
      <c r="H772">
        <f t="shared" si="49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</v>
      </c>
      <c r="G773" t="s">
        <v>74</v>
      </c>
      <c r="H773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</v>
      </c>
      <c r="G774" t="s">
        <v>20</v>
      </c>
      <c r="H774">
        <f t="shared" si="49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191</v>
      </c>
      <c r="G775" t="s">
        <v>20</v>
      </c>
      <c r="H775">
        <f t="shared" si="49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136</v>
      </c>
      <c r="G776" t="s">
        <v>20</v>
      </c>
      <c r="H776">
        <f t="shared" si="49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</v>
      </c>
      <c r="G777" t="s">
        <v>14</v>
      </c>
      <c r="H777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66</v>
      </c>
      <c r="G778" t="s">
        <v>14</v>
      </c>
      <c r="H778">
        <f t="shared" si="49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</v>
      </c>
      <c r="G779" t="s">
        <v>14</v>
      </c>
      <c r="H779">
        <f t="shared" si="49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788</v>
      </c>
      <c r="G780" t="s">
        <v>20</v>
      </c>
      <c r="H780">
        <f t="shared" si="49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</v>
      </c>
      <c r="G781" t="s">
        <v>14</v>
      </c>
      <c r="H781">
        <f t="shared" si="49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</v>
      </c>
      <c r="G782" t="s">
        <v>20</v>
      </c>
      <c r="H782">
        <f t="shared" si="49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51</v>
      </c>
      <c r="G783" t="s">
        <v>74</v>
      </c>
      <c r="H783">
        <f t="shared" si="49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</v>
      </c>
      <c r="G784" t="s">
        <v>20</v>
      </c>
      <c r="H784">
        <f t="shared" si="49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</v>
      </c>
      <c r="G785" t="s">
        <v>20</v>
      </c>
      <c r="H785">
        <f t="shared" si="49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</v>
      </c>
      <c r="G786" t="s">
        <v>20</v>
      </c>
      <c r="H786">
        <f t="shared" si="49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</v>
      </c>
      <c r="G787" t="s">
        <v>20</v>
      </c>
      <c r="H787">
        <f t="shared" si="49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730</v>
      </c>
      <c r="G788" t="s">
        <v>20</v>
      </c>
      <c r="H788">
        <f t="shared" si="49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100</v>
      </c>
      <c r="G789" t="s">
        <v>14</v>
      </c>
      <c r="H789">
        <f t="shared" si="49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</v>
      </c>
      <c r="G790" t="s">
        <v>47</v>
      </c>
      <c r="H790">
        <f t="shared" si="49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</v>
      </c>
      <c r="G791" t="s">
        <v>14</v>
      </c>
      <c r="H791">
        <f t="shared" si="49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31</v>
      </c>
      <c r="G792" t="s">
        <v>74</v>
      </c>
      <c r="H792">
        <f t="shared" si="49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26</v>
      </c>
      <c r="G793" t="s">
        <v>14</v>
      </c>
      <c r="H793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f t="shared" si="49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1186</v>
      </c>
      <c r="G795" t="s">
        <v>20</v>
      </c>
      <c r="H795">
        <f t="shared" si="49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</v>
      </c>
      <c r="G796" t="s">
        <v>20</v>
      </c>
      <c r="H796">
        <f t="shared" si="49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</v>
      </c>
      <c r="G797" t="s">
        <v>14</v>
      </c>
      <c r="H797">
        <f t="shared" si="49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55</v>
      </c>
      <c r="G798" t="s">
        <v>14</v>
      </c>
      <c r="H798">
        <f t="shared" si="49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110</v>
      </c>
      <c r="G799" t="s">
        <v>20</v>
      </c>
      <c r="H799">
        <f t="shared" si="49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</v>
      </c>
      <c r="G800" t="s">
        <v>20</v>
      </c>
      <c r="H800">
        <f t="shared" si="49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</v>
      </c>
      <c r="G801" t="s">
        <v>14</v>
      </c>
      <c r="H801">
        <f t="shared" si="49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203</v>
      </c>
      <c r="G803" t="s">
        <v>20</v>
      </c>
      <c r="H803">
        <f t="shared" si="49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</v>
      </c>
      <c r="G804" t="s">
        <v>20</v>
      </c>
      <c r="H804">
        <f t="shared" si="49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f t="shared" si="49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269</v>
      </c>
      <c r="G806" t="s">
        <v>20</v>
      </c>
      <c r="H806">
        <f t="shared" si="49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51</v>
      </c>
      <c r="G807" t="s">
        <v>14</v>
      </c>
      <c r="H807">
        <f t="shared" si="49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</v>
      </c>
      <c r="G808" t="s">
        <v>20</v>
      </c>
      <c r="H808">
        <f t="shared" si="49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f t="shared" si="49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</v>
      </c>
      <c r="G810" t="s">
        <v>14</v>
      </c>
      <c r="H810">
        <f t="shared" si="49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63</v>
      </c>
      <c r="G811" t="s">
        <v>14</v>
      </c>
      <c r="H811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</v>
      </c>
      <c r="G812" t="s">
        <v>20</v>
      </c>
      <c r="H812">
        <f t="shared" si="49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</v>
      </c>
      <c r="G813" t="s">
        <v>14</v>
      </c>
      <c r="H813">
        <f t="shared" si="49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226</v>
      </c>
      <c r="G814" t="s">
        <v>20</v>
      </c>
      <c r="H814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</v>
      </c>
      <c r="G815" t="s">
        <v>20</v>
      </c>
      <c r="H815">
        <f t="shared" si="49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</v>
      </c>
      <c r="G816" t="s">
        <v>14</v>
      </c>
      <c r="H816">
        <f t="shared" si="49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</v>
      </c>
      <c r="G817" t="s">
        <v>20</v>
      </c>
      <c r="H817">
        <f t="shared" si="49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</v>
      </c>
      <c r="G818" t="s">
        <v>20</v>
      </c>
      <c r="H818">
        <f t="shared" si="49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369</v>
      </c>
      <c r="G819" t="s">
        <v>20</v>
      </c>
      <c r="H819">
        <f t="shared" si="49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1095</v>
      </c>
      <c r="G820" t="s">
        <v>20</v>
      </c>
      <c r="H820">
        <f t="shared" si="49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51</v>
      </c>
      <c r="G821" t="s">
        <v>14</v>
      </c>
      <c r="H821">
        <f t="shared" si="49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801</v>
      </c>
      <c r="G822" t="s">
        <v>20</v>
      </c>
      <c r="H822">
        <f t="shared" si="49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</v>
      </c>
      <c r="G823" t="s">
        <v>20</v>
      </c>
      <c r="H823">
        <f t="shared" si="49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350</v>
      </c>
      <c r="G824" t="s">
        <v>20</v>
      </c>
      <c r="H824">
        <f t="shared" si="49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</v>
      </c>
      <c r="G825" t="s">
        <v>20</v>
      </c>
      <c r="H825">
        <f t="shared" si="49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</v>
      </c>
      <c r="G826" t="s">
        <v>20</v>
      </c>
      <c r="H826">
        <f t="shared" si="49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388</v>
      </c>
      <c r="G827" t="s">
        <v>20</v>
      </c>
      <c r="H827">
        <f t="shared" si="49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</v>
      </c>
      <c r="G828" t="s">
        <v>20</v>
      </c>
      <c r="H828">
        <f t="shared" si="49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267</v>
      </c>
      <c r="G829" t="s">
        <v>20</v>
      </c>
      <c r="H829">
        <f t="shared" si="49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f t="shared" si="49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</v>
      </c>
      <c r="G831" t="s">
        <v>14</v>
      </c>
      <c r="H831">
        <f t="shared" si="49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</v>
      </c>
      <c r="G832" t="s">
        <v>14</v>
      </c>
      <c r="H832">
        <f t="shared" si="49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109</v>
      </c>
      <c r="G833" t="s">
        <v>20</v>
      </c>
      <c r="H833">
        <f t="shared" si="49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</v>
      </c>
      <c r="G834" t="s">
        <v>20</v>
      </c>
      <c r="H834">
        <f t="shared" si="49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ROUND(E835/D835*100,0)</f>
        <v>158</v>
      </c>
      <c r="G835" t="s">
        <v>20</v>
      </c>
      <c r="H835">
        <f t="shared" ref="H835:H898" si="53">IF(I835=0,0,ROUND(E835/I835,2))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154</v>
      </c>
      <c r="G836" t="s">
        <v>20</v>
      </c>
      <c r="H836">
        <f t="shared" si="53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90</v>
      </c>
      <c r="G837" t="s">
        <v>14</v>
      </c>
      <c r="H837">
        <f t="shared" si="53"/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</v>
      </c>
      <c r="G838" t="s">
        <v>14</v>
      </c>
      <c r="H838">
        <f t="shared" si="53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853</v>
      </c>
      <c r="G839" t="s">
        <v>20</v>
      </c>
      <c r="H839">
        <f t="shared" si="53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139</v>
      </c>
      <c r="G840" t="s">
        <v>20</v>
      </c>
      <c r="H840">
        <f t="shared" si="53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</v>
      </c>
      <c r="G841" t="s">
        <v>20</v>
      </c>
      <c r="H841">
        <f t="shared" si="53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</v>
      </c>
      <c r="G842" t="s">
        <v>20</v>
      </c>
      <c r="H842">
        <f t="shared" si="53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143</v>
      </c>
      <c r="G843" t="s">
        <v>20</v>
      </c>
      <c r="H843">
        <f t="shared" si="53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</v>
      </c>
      <c r="G844" t="s">
        <v>20</v>
      </c>
      <c r="H844">
        <f t="shared" si="53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31</v>
      </c>
      <c r="G845" t="s">
        <v>14</v>
      </c>
      <c r="H845">
        <f t="shared" si="53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</v>
      </c>
      <c r="G846" t="s">
        <v>74</v>
      </c>
      <c r="H846">
        <f t="shared" si="53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198</v>
      </c>
      <c r="G847" t="s">
        <v>20</v>
      </c>
      <c r="H847">
        <f t="shared" si="53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509</v>
      </c>
      <c r="G848" t="s">
        <v>20</v>
      </c>
      <c r="H848">
        <f t="shared" si="53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238</v>
      </c>
      <c r="G849" t="s">
        <v>20</v>
      </c>
      <c r="H849">
        <f t="shared" si="53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</v>
      </c>
      <c r="G850" t="s">
        <v>20</v>
      </c>
      <c r="H850">
        <f t="shared" si="53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</v>
      </c>
      <c r="G851" t="s">
        <v>20</v>
      </c>
      <c r="H851">
        <f t="shared" si="53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208</v>
      </c>
      <c r="G853" t="s">
        <v>20</v>
      </c>
      <c r="H853">
        <f t="shared" si="53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</v>
      </c>
      <c r="G854" t="s">
        <v>14</v>
      </c>
      <c r="H854">
        <f t="shared" si="53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</v>
      </c>
      <c r="G855" t="s">
        <v>20</v>
      </c>
      <c r="H855">
        <f t="shared" si="53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114</v>
      </c>
      <c r="G856" t="s">
        <v>20</v>
      </c>
      <c r="H856">
        <f t="shared" si="53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</v>
      </c>
      <c r="G857" t="s">
        <v>20</v>
      </c>
      <c r="H857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357</v>
      </c>
      <c r="G858" t="s">
        <v>20</v>
      </c>
      <c r="H858">
        <f t="shared" si="53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140</v>
      </c>
      <c r="G859" t="s">
        <v>20</v>
      </c>
      <c r="H859">
        <f t="shared" si="53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</v>
      </c>
      <c r="G860" t="s">
        <v>14</v>
      </c>
      <c r="H860">
        <f t="shared" si="53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36</v>
      </c>
      <c r="G861" t="s">
        <v>14</v>
      </c>
      <c r="H861">
        <f t="shared" si="53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252</v>
      </c>
      <c r="G862" t="s">
        <v>20</v>
      </c>
      <c r="H862">
        <f t="shared" si="53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106</v>
      </c>
      <c r="G863" t="s">
        <v>20</v>
      </c>
      <c r="H863">
        <f t="shared" si="53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</v>
      </c>
      <c r="G864" t="s">
        <v>20</v>
      </c>
      <c r="H864">
        <f t="shared" si="53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387</v>
      </c>
      <c r="G865" t="s">
        <v>20</v>
      </c>
      <c r="H865">
        <f t="shared" si="53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</v>
      </c>
      <c r="G866" t="s">
        <v>20</v>
      </c>
      <c r="H866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186</v>
      </c>
      <c r="G867" t="s">
        <v>20</v>
      </c>
      <c r="H867">
        <f t="shared" si="53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</v>
      </c>
      <c r="G868" t="s">
        <v>74</v>
      </c>
      <c r="H868">
        <f t="shared" si="53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</v>
      </c>
      <c r="G869" t="s">
        <v>20</v>
      </c>
      <c r="H869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185</v>
      </c>
      <c r="G870" t="s">
        <v>20</v>
      </c>
      <c r="H870">
        <f t="shared" si="53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24</v>
      </c>
      <c r="G871" t="s">
        <v>14</v>
      </c>
      <c r="H871">
        <f t="shared" si="53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90</v>
      </c>
      <c r="G872" t="s">
        <v>14</v>
      </c>
      <c r="H872">
        <f t="shared" si="53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273</v>
      </c>
      <c r="G873" t="s">
        <v>20</v>
      </c>
      <c r="H873">
        <f t="shared" si="53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</v>
      </c>
      <c r="G874" t="s">
        <v>20</v>
      </c>
      <c r="H874">
        <f t="shared" si="53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</v>
      </c>
      <c r="G875" t="s">
        <v>20</v>
      </c>
      <c r="H875">
        <f t="shared" si="53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347</v>
      </c>
      <c r="G876" t="s">
        <v>20</v>
      </c>
      <c r="H876">
        <f t="shared" si="53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</v>
      </c>
      <c r="G877" t="s">
        <v>14</v>
      </c>
      <c r="H877">
        <f t="shared" si="53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</v>
      </c>
      <c r="G878" t="s">
        <v>14</v>
      </c>
      <c r="H878">
        <f t="shared" si="53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</v>
      </c>
      <c r="G879" t="s">
        <v>14</v>
      </c>
      <c r="H879">
        <f t="shared" si="53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</v>
      </c>
      <c r="G880" t="s">
        <v>14</v>
      </c>
      <c r="H880">
        <f t="shared" si="53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544</v>
      </c>
      <c r="G881" t="s">
        <v>20</v>
      </c>
      <c r="H881">
        <f t="shared" si="53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229</v>
      </c>
      <c r="G882" t="s">
        <v>20</v>
      </c>
      <c r="H882">
        <f t="shared" si="53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39</v>
      </c>
      <c r="G883" t="s">
        <v>14</v>
      </c>
      <c r="H883">
        <f t="shared" si="53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238</v>
      </c>
      <c r="G885" t="s">
        <v>20</v>
      </c>
      <c r="H885">
        <f t="shared" si="53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</v>
      </c>
      <c r="G886" t="s">
        <v>14</v>
      </c>
      <c r="H886">
        <f t="shared" si="53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</v>
      </c>
      <c r="G887" t="s">
        <v>20</v>
      </c>
      <c r="H887">
        <f t="shared" si="53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85</v>
      </c>
      <c r="G888" t="s">
        <v>14</v>
      </c>
      <c r="H888">
        <f t="shared" si="53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</v>
      </c>
      <c r="G889" t="s">
        <v>14</v>
      </c>
      <c r="H889">
        <f t="shared" si="53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210</v>
      </c>
      <c r="G890" t="s">
        <v>20</v>
      </c>
      <c r="H890">
        <f t="shared" si="53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170</v>
      </c>
      <c r="G891" t="s">
        <v>20</v>
      </c>
      <c r="H891">
        <f t="shared" si="53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116</v>
      </c>
      <c r="G892" t="s">
        <v>20</v>
      </c>
      <c r="H892">
        <f t="shared" si="53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259</v>
      </c>
      <c r="G893" t="s">
        <v>20</v>
      </c>
      <c r="H893">
        <f t="shared" si="53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231</v>
      </c>
      <c r="G894" t="s">
        <v>20</v>
      </c>
      <c r="H894">
        <f t="shared" si="53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</v>
      </c>
      <c r="G895" t="s">
        <v>20</v>
      </c>
      <c r="H895">
        <f t="shared" si="53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189</v>
      </c>
      <c r="G896" t="s">
        <v>20</v>
      </c>
      <c r="H896">
        <f t="shared" si="53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7</v>
      </c>
      <c r="G897" t="s">
        <v>14</v>
      </c>
      <c r="H897">
        <f t="shared" si="53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</v>
      </c>
      <c r="G898" t="s">
        <v>20</v>
      </c>
      <c r="H898">
        <f t="shared" si="53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ROUND(E899/D899*100,0)</f>
        <v>28</v>
      </c>
      <c r="G899" t="s">
        <v>14</v>
      </c>
      <c r="H899">
        <f t="shared" ref="H899:H962" si="57">IF(I899=0,0,ROUND(E899/I899,2))</f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</v>
      </c>
      <c r="G900" t="s">
        <v>14</v>
      </c>
      <c r="H900">
        <f t="shared" si="57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</v>
      </c>
      <c r="G901" t="s">
        <v>20</v>
      </c>
      <c r="H901">
        <f t="shared" si="57"/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</v>
      </c>
      <c r="G903" t="s">
        <v>20</v>
      </c>
      <c r="H903">
        <f t="shared" si="57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</v>
      </c>
      <c r="G904" t="s">
        <v>20</v>
      </c>
      <c r="H904">
        <f t="shared" si="57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2</v>
      </c>
      <c r="G905" t="s">
        <v>47</v>
      </c>
      <c r="H905">
        <f t="shared" si="57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</v>
      </c>
      <c r="G906" t="s">
        <v>14</v>
      </c>
      <c r="H906">
        <f t="shared" si="57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164</v>
      </c>
      <c r="G907" t="s">
        <v>20</v>
      </c>
      <c r="H907">
        <f t="shared" si="57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163</v>
      </c>
      <c r="G908" t="s">
        <v>20</v>
      </c>
      <c r="H908">
        <f t="shared" si="57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</v>
      </c>
      <c r="G909" t="s">
        <v>14</v>
      </c>
      <c r="H909">
        <f t="shared" si="57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</v>
      </c>
      <c r="G910" t="s">
        <v>20</v>
      </c>
      <c r="H910">
        <f t="shared" si="57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479</v>
      </c>
      <c r="G911" t="s">
        <v>20</v>
      </c>
      <c r="H911">
        <f t="shared" si="57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20</v>
      </c>
      <c r="G912" t="s">
        <v>74</v>
      </c>
      <c r="H912">
        <f t="shared" si="57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199</v>
      </c>
      <c r="G913" t="s">
        <v>20</v>
      </c>
      <c r="H913">
        <f t="shared" si="57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f t="shared" si="57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51</v>
      </c>
      <c r="G915" t="s">
        <v>14</v>
      </c>
      <c r="H915">
        <f t="shared" si="57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</v>
      </c>
      <c r="G916" t="s">
        <v>14</v>
      </c>
      <c r="H916">
        <f t="shared" si="57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156</v>
      </c>
      <c r="G917" t="s">
        <v>20</v>
      </c>
      <c r="H917">
        <f t="shared" si="57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</v>
      </c>
      <c r="G918" t="s">
        <v>14</v>
      </c>
      <c r="H918">
        <f t="shared" si="57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</v>
      </c>
      <c r="G919" t="s">
        <v>47</v>
      </c>
      <c r="H919">
        <f t="shared" si="57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</v>
      </c>
      <c r="G920" t="s">
        <v>20</v>
      </c>
      <c r="H920">
        <f t="shared" si="57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59</v>
      </c>
      <c r="G921" t="s">
        <v>14</v>
      </c>
      <c r="H921">
        <f t="shared" si="57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183</v>
      </c>
      <c r="G922" t="s">
        <v>20</v>
      </c>
      <c r="H922">
        <f t="shared" si="57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1</v>
      </c>
      <c r="G923" t="s">
        <v>14</v>
      </c>
      <c r="H923">
        <f t="shared" si="57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176</v>
      </c>
      <c r="G924" t="s">
        <v>20</v>
      </c>
      <c r="H924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238</v>
      </c>
      <c r="G925" t="s">
        <v>20</v>
      </c>
      <c r="H925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</v>
      </c>
      <c r="G926" t="s">
        <v>20</v>
      </c>
      <c r="H926">
        <f t="shared" si="57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</v>
      </c>
      <c r="G927" t="s">
        <v>20</v>
      </c>
      <c r="H927">
        <f t="shared" si="57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</v>
      </c>
      <c r="G928" t="s">
        <v>14</v>
      </c>
      <c r="H928">
        <f t="shared" si="57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46</v>
      </c>
      <c r="G929" t="s">
        <v>14</v>
      </c>
      <c r="H929">
        <f t="shared" si="57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</v>
      </c>
      <c r="G930" t="s">
        <v>20</v>
      </c>
      <c r="H930">
        <f t="shared" si="57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</v>
      </c>
      <c r="G931" t="s">
        <v>20</v>
      </c>
      <c r="H931">
        <f t="shared" si="57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</v>
      </c>
      <c r="G932" t="s">
        <v>20</v>
      </c>
      <c r="H932">
        <f t="shared" si="57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73</v>
      </c>
      <c r="G933" t="s">
        <v>14</v>
      </c>
      <c r="H933">
        <f t="shared" si="57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</v>
      </c>
      <c r="G934" t="s">
        <v>20</v>
      </c>
      <c r="H934">
        <f t="shared" si="57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240</v>
      </c>
      <c r="G935" t="s">
        <v>20</v>
      </c>
      <c r="H935">
        <f t="shared" si="57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182</v>
      </c>
      <c r="G936" t="s">
        <v>20</v>
      </c>
      <c r="H936">
        <f t="shared" si="57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</v>
      </c>
      <c r="G937" t="s">
        <v>20</v>
      </c>
      <c r="H937">
        <f t="shared" si="57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2</v>
      </c>
      <c r="G938" t="s">
        <v>14</v>
      </c>
      <c r="H938">
        <f t="shared" si="57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50</v>
      </c>
      <c r="G939" t="s">
        <v>74</v>
      </c>
      <c r="H939">
        <f t="shared" si="57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110</v>
      </c>
      <c r="G940" t="s">
        <v>20</v>
      </c>
      <c r="H940">
        <f t="shared" si="57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</v>
      </c>
      <c r="G941" t="s">
        <v>14</v>
      </c>
      <c r="H941">
        <f t="shared" si="57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</v>
      </c>
      <c r="G942" t="s">
        <v>47</v>
      </c>
      <c r="H942">
        <f t="shared" si="57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</v>
      </c>
      <c r="G943" t="s">
        <v>14</v>
      </c>
      <c r="H943">
        <f t="shared" si="57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65</v>
      </c>
      <c r="G944" t="s">
        <v>14</v>
      </c>
      <c r="H944">
        <f t="shared" si="57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160</v>
      </c>
      <c r="G945" t="s">
        <v>20</v>
      </c>
      <c r="H945">
        <f t="shared" si="57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</v>
      </c>
      <c r="G946" t="s">
        <v>14</v>
      </c>
      <c r="H946">
        <f t="shared" si="57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</v>
      </c>
      <c r="G947" t="s">
        <v>14</v>
      </c>
      <c r="H947">
        <f t="shared" si="57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10</v>
      </c>
      <c r="G948" t="s">
        <v>14</v>
      </c>
      <c r="H948">
        <f t="shared" si="57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27</v>
      </c>
      <c r="G949" t="s">
        <v>14</v>
      </c>
      <c r="H949">
        <f t="shared" si="57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63</v>
      </c>
      <c r="G950" t="s">
        <v>74</v>
      </c>
      <c r="H950">
        <f t="shared" si="57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</v>
      </c>
      <c r="G951" t="s">
        <v>20</v>
      </c>
      <c r="H951">
        <f t="shared" si="57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1097</v>
      </c>
      <c r="G953" t="s">
        <v>20</v>
      </c>
      <c r="H953">
        <f t="shared" si="57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</v>
      </c>
      <c r="G954" t="s">
        <v>74</v>
      </c>
      <c r="H954">
        <f t="shared" si="57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f t="shared" si="57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</v>
      </c>
      <c r="G956" t="s">
        <v>20</v>
      </c>
      <c r="H956">
        <f t="shared" si="57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f t="shared" si="57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</v>
      </c>
      <c r="G958" t="s">
        <v>14</v>
      </c>
      <c r="H958">
        <f t="shared" si="57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127</v>
      </c>
      <c r="G959" t="s">
        <v>20</v>
      </c>
      <c r="H959">
        <f t="shared" si="57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735</v>
      </c>
      <c r="G960" t="s">
        <v>20</v>
      </c>
      <c r="H960">
        <f t="shared" si="57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5</v>
      </c>
      <c r="G961" t="s">
        <v>14</v>
      </c>
      <c r="H961">
        <f t="shared" si="57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</v>
      </c>
      <c r="G962" t="s">
        <v>14</v>
      </c>
      <c r="H962">
        <f t="shared" si="57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ROUND(E963/D963*100,0)</f>
        <v>119</v>
      </c>
      <c r="G963" t="s">
        <v>20</v>
      </c>
      <c r="H963">
        <f t="shared" ref="H963:H1001" si="61">IF(I963=0,0,ROUND(E963/I963,2))</f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</v>
      </c>
      <c r="G964" t="s">
        <v>20</v>
      </c>
      <c r="H964">
        <f t="shared" si="61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85</v>
      </c>
      <c r="G965" t="s">
        <v>14</v>
      </c>
      <c r="H965">
        <f t="shared" si="61"/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356</v>
      </c>
      <c r="G966" t="s">
        <v>20</v>
      </c>
      <c r="H966">
        <f t="shared" si="61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</v>
      </c>
      <c r="G967" t="s">
        <v>20</v>
      </c>
      <c r="H967">
        <f t="shared" si="61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</v>
      </c>
      <c r="G968" t="s">
        <v>20</v>
      </c>
      <c r="H968">
        <f t="shared" si="61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</v>
      </c>
      <c r="G969" t="s">
        <v>20</v>
      </c>
      <c r="H969">
        <f t="shared" si="61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</v>
      </c>
      <c r="G970" t="s">
        <v>20</v>
      </c>
      <c r="H970">
        <f t="shared" si="61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</v>
      </c>
      <c r="G971" t="s">
        <v>20</v>
      </c>
      <c r="H971">
        <f t="shared" si="61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61</v>
      </c>
      <c r="G972" t="s">
        <v>14</v>
      </c>
      <c r="H972">
        <f t="shared" si="61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28</v>
      </c>
      <c r="G973" t="s">
        <v>14</v>
      </c>
      <c r="H973">
        <f t="shared" si="61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</v>
      </c>
      <c r="G974" t="s">
        <v>20</v>
      </c>
      <c r="H974">
        <f t="shared" si="61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22</v>
      </c>
      <c r="G975" t="s">
        <v>14</v>
      </c>
      <c r="H975">
        <f t="shared" si="61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374</v>
      </c>
      <c r="G976" t="s">
        <v>20</v>
      </c>
      <c r="H976">
        <f t="shared" si="61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155</v>
      </c>
      <c r="G977" t="s">
        <v>20</v>
      </c>
      <c r="H977">
        <f t="shared" si="61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</v>
      </c>
      <c r="G978" t="s">
        <v>20</v>
      </c>
      <c r="H978">
        <f t="shared" si="61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74</v>
      </c>
      <c r="G979" t="s">
        <v>14</v>
      </c>
      <c r="H979">
        <f t="shared" si="61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</v>
      </c>
      <c r="G980" t="s">
        <v>20</v>
      </c>
      <c r="H980">
        <f t="shared" si="61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</v>
      </c>
      <c r="G981" t="s">
        <v>20</v>
      </c>
      <c r="H981">
        <f t="shared" si="61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</v>
      </c>
      <c r="G982" t="s">
        <v>14</v>
      </c>
      <c r="H982">
        <f t="shared" si="61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</v>
      </c>
      <c r="G983" t="s">
        <v>20</v>
      </c>
      <c r="H983">
        <f t="shared" si="61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85</v>
      </c>
      <c r="G984" t="s">
        <v>14</v>
      </c>
      <c r="H984">
        <f t="shared" si="61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146</v>
      </c>
      <c r="G985" t="s">
        <v>20</v>
      </c>
      <c r="H985">
        <f t="shared" si="61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</v>
      </c>
      <c r="G986" t="s">
        <v>20</v>
      </c>
      <c r="H986">
        <f t="shared" si="61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</v>
      </c>
      <c r="G987" t="s">
        <v>14</v>
      </c>
      <c r="H987">
        <f t="shared" si="61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</v>
      </c>
      <c r="G988" t="s">
        <v>14</v>
      </c>
      <c r="H988">
        <f t="shared" si="61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217</v>
      </c>
      <c r="G989" t="s">
        <v>20</v>
      </c>
      <c r="H989">
        <f t="shared" si="61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</v>
      </c>
      <c r="G990" t="s">
        <v>14</v>
      </c>
      <c r="H990">
        <f t="shared" si="61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500</v>
      </c>
      <c r="G991" t="s">
        <v>20</v>
      </c>
      <c r="H991">
        <f t="shared" si="61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88</v>
      </c>
      <c r="G992" t="s">
        <v>14</v>
      </c>
      <c r="H992">
        <f t="shared" si="61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</v>
      </c>
      <c r="G993" t="s">
        <v>20</v>
      </c>
      <c r="H993">
        <f t="shared" si="61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427</v>
      </c>
      <c r="G994" t="s">
        <v>20</v>
      </c>
      <c r="H994">
        <f t="shared" si="61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78</v>
      </c>
      <c r="G995" t="s">
        <v>74</v>
      </c>
      <c r="H995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</v>
      </c>
      <c r="G996" t="s">
        <v>14</v>
      </c>
      <c r="H996">
        <f t="shared" si="61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</v>
      </c>
      <c r="G997" t="s">
        <v>20</v>
      </c>
      <c r="H997">
        <f t="shared" si="61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73</v>
      </c>
      <c r="G998" t="s">
        <v>14</v>
      </c>
      <c r="H998">
        <f t="shared" si="61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61</v>
      </c>
      <c r="G999" t="s">
        <v>74</v>
      </c>
      <c r="H999">
        <f t="shared" si="61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57</v>
      </c>
      <c r="G1000" t="s">
        <v>14</v>
      </c>
      <c r="H1000">
        <f t="shared" si="61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57</v>
      </c>
      <c r="G1001" t="s">
        <v>74</v>
      </c>
      <c r="H1001">
        <f t="shared" si="61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I1001" xr:uid="{00000000-0001-0000-0000-000000000000}">
    <filterColumn colId="6">
      <filters>
        <filter val="failed"/>
      </filters>
    </filterColumn>
  </autoFilter>
  <conditionalFormatting sqref="G1:H1048576">
    <cfRule type="cellIs" dxfId="11" priority="7" operator="equal">
      <formula>"canceled"</formula>
    </cfRule>
    <cfRule type="cellIs" dxfId="10" priority="8" operator="equal">
      <formula>"live"</formula>
    </cfRule>
    <cfRule type="cellIs" dxfId="9" priority="9" operator="equal">
      <formula>"failed"</formula>
    </cfRule>
    <cfRule type="cellIs" dxfId="8" priority="10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1D14-7FAB-4303-974E-C1601BE76484}">
  <dimension ref="A1:H13"/>
  <sheetViews>
    <sheetView workbookViewId="0">
      <selection activeCell="O27" sqref="O2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1">
        <f>B2/$E$2</f>
        <v>0.58823529411764708</v>
      </c>
      <c r="G2" s="11">
        <f>C2/$E$2</f>
        <v>0.39215686274509803</v>
      </c>
      <c r="H2" s="11">
        <f>D2/$E$2</f>
        <v>1.9607843137254902E-2</v>
      </c>
    </row>
    <row r="3" spans="1:8" x14ac:dyDescent="0.25">
      <c r="A3" t="s">
        <v>2095</v>
      </c>
      <c r="B3">
        <f>COUNTIFS(Crowdfunding!$G:$G,"successful",Crowdfunding!$D:$D,"&lt;5000",Crowdfunding!D:D,"&gt;=1000")</f>
        <v>191</v>
      </c>
      <c r="C3">
        <f>COUNTIFS(Crowdfunding!$G:$G,"failed",Crowdfunding!$D:$D,"&lt;5000",Crowdfunding!D:D,"&gt;=1000")</f>
        <v>38</v>
      </c>
      <c r="D3">
        <f>COUNTIFS(Crowdfunding!$G:$G,"canceled",Crowdfunding!$D:$D,"&lt;5000",Crowdfunding!D:D,"&gt;=1000")</f>
        <v>2</v>
      </c>
      <c r="E3">
        <f t="shared" ref="E3:E13" si="0">SUM(B3:D3)</f>
        <v>231</v>
      </c>
      <c r="F3" s="11">
        <f>B3/$E$3</f>
        <v>0.82683982683982682</v>
      </c>
      <c r="G3" s="11">
        <f t="shared" ref="G3:H3" si="1">C3/$E$3</f>
        <v>0.16450216450216451</v>
      </c>
      <c r="H3" s="11">
        <f t="shared" si="1"/>
        <v>8.658008658008658E-3</v>
      </c>
    </row>
    <row r="4" spans="1:8" x14ac:dyDescent="0.25">
      <c r="A4" t="s">
        <v>2096</v>
      </c>
      <c r="B4">
        <f>COUNTIFS(Crowdfunding!$G:$G,"successful",Crowdfunding!$D:$D,"&lt;10000",Crowdfunding!D:D,"&gt;=5000")</f>
        <v>164</v>
      </c>
      <c r="C4">
        <f>COUNTIFS(Crowdfunding!$G:$G,"failed",Crowdfunding!$D:$D,"&lt;10000",Crowdfunding!D:D,"&gt;=5000")</f>
        <v>126</v>
      </c>
      <c r="D4">
        <f>COUNTIFS(Crowdfunding!$G:$G,"canceled",Crowdfunding!$D:$D,"&lt;10000",Crowdfunding!D:D,"&gt;=5000")</f>
        <v>25</v>
      </c>
      <c r="E4">
        <f t="shared" si="0"/>
        <v>315</v>
      </c>
      <c r="F4" s="11">
        <f>B4/$E$4</f>
        <v>0.52063492063492067</v>
      </c>
      <c r="G4" s="11">
        <f t="shared" ref="G4:H4" si="2">C4/$E$4</f>
        <v>0.4</v>
      </c>
      <c r="H4" s="11">
        <f t="shared" si="2"/>
        <v>7.9365079365079361E-2</v>
      </c>
    </row>
    <row r="5" spans="1:8" x14ac:dyDescent="0.25">
      <c r="A5" t="s">
        <v>2097</v>
      </c>
      <c r="B5">
        <f>COUNTIFS(Crowdfunding!$G:$G,"successful",Crowdfunding!$D:$D,"&lt;15000",Crowdfunding!D:D,"&gt;=10000")</f>
        <v>4</v>
      </c>
      <c r="C5">
        <f>COUNTIFS(Crowdfunding!$G:$G,"failed",Crowdfunding!$D:$D,"&lt;15000",Crowdfunding!D:D,"&gt;=10000")</f>
        <v>5</v>
      </c>
      <c r="D5">
        <f>COUNTIFS(Crowdfunding!$G:$G,"canceled",Crowdfunding!$D:$D,"&lt;15000",Crowdfunding!D:D,"&gt;=10000")</f>
        <v>0</v>
      </c>
      <c r="E5">
        <f t="shared" si="0"/>
        <v>9</v>
      </c>
      <c r="F5" s="11">
        <f>B5/$E$5</f>
        <v>0.44444444444444442</v>
      </c>
      <c r="G5" s="11">
        <f t="shared" ref="G5:H5" si="3">C5/$E$5</f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COUNTIFS(Crowdfunding!$G:$G,"successful",Crowdfunding!$D:$D,"&lt;20000",Crowdfunding!D:D,"&gt;=15000")</f>
        <v>10</v>
      </c>
      <c r="C6">
        <f>COUNTIFS(Crowdfunding!$G:$G,"failed",Crowdfunding!$D:$D,"&lt;20000",Crowdfunding!D:D,"&gt;=15000")</f>
        <v>0</v>
      </c>
      <c r="D6">
        <f>COUNTIFS(Crowdfunding!$G:$G,"canceled",Crowdfunding!$D:$D,"&lt;20000",Crowdfunding!D:D,"&gt;=15000")</f>
        <v>0</v>
      </c>
      <c r="E6">
        <f t="shared" si="0"/>
        <v>10</v>
      </c>
      <c r="F6" s="11">
        <f>B6/$E$6</f>
        <v>1</v>
      </c>
      <c r="G6" s="11">
        <f t="shared" ref="G6:H6" si="4">C6/$E$6</f>
        <v>0</v>
      </c>
      <c r="H6" s="11">
        <f t="shared" si="4"/>
        <v>0</v>
      </c>
    </row>
    <row r="7" spans="1:8" x14ac:dyDescent="0.25">
      <c r="A7" t="s">
        <v>2099</v>
      </c>
      <c r="B7">
        <f>COUNTIFS(Crowdfunding!$G:$G,"successful",Crowdfunding!$D:$D,"&lt;25000",Crowdfunding!D:D,"&gt;=20000")</f>
        <v>7</v>
      </c>
      <c r="C7">
        <f>COUNTIFS(Crowdfunding!$G:$G,"failed",Crowdfunding!$D:$D,"&lt;25000",Crowdfunding!D:D,"&gt;=20000")</f>
        <v>0</v>
      </c>
      <c r="D7">
        <f>COUNTIFS(Crowdfunding!$G:$G,"canceled",Crowdfunding!$D:$D,"&lt;25000",Crowdfunding!D:D,"&gt;=20000")</f>
        <v>0</v>
      </c>
      <c r="E7">
        <f t="shared" si="0"/>
        <v>7</v>
      </c>
      <c r="F7" s="11">
        <f>B7/$E$7</f>
        <v>1</v>
      </c>
      <c r="G7" s="11">
        <f t="shared" ref="G7:H7" si="5">C7/$E$7</f>
        <v>0</v>
      </c>
      <c r="H7" s="11">
        <f t="shared" si="5"/>
        <v>0</v>
      </c>
    </row>
    <row r="8" spans="1:8" x14ac:dyDescent="0.25">
      <c r="A8" t="s">
        <v>2100</v>
      </c>
      <c r="B8">
        <f>COUNTIFS(Crowdfunding!$G:$G,"successful",Crowdfunding!$D:$D,"&lt;30000",Crowdfunding!D:D,"&gt;=25000")</f>
        <v>11</v>
      </c>
      <c r="C8">
        <f>COUNTIFS(Crowdfunding!$G:$G,"failed",Crowdfunding!$D:$D,"&lt;30000",Crowdfunding!D:D,"&gt;=25000")</f>
        <v>3</v>
      </c>
      <c r="D8">
        <f>COUNTIFS(Crowdfunding!$G:$G,"canceled",Crowdfunding!$D:$D,"&lt;30000",Crowdfunding!D:D,"&gt;=25000")</f>
        <v>0</v>
      </c>
      <c r="E8">
        <f t="shared" si="0"/>
        <v>14</v>
      </c>
      <c r="F8" s="11">
        <f>B8/$E$8</f>
        <v>0.7857142857142857</v>
      </c>
      <c r="G8" s="11">
        <f t="shared" ref="G8:H8" si="6">C8/$E$8</f>
        <v>0.21428571428571427</v>
      </c>
      <c r="H8" s="11">
        <f t="shared" si="6"/>
        <v>0</v>
      </c>
    </row>
    <row r="9" spans="1:8" x14ac:dyDescent="0.25">
      <c r="A9" t="s">
        <v>2101</v>
      </c>
      <c r="B9">
        <f>COUNTIFS(Crowdfunding!$G:$G,"successful",Crowdfunding!$D:$D,"&lt;35000",Crowdfunding!D:D,"&gt;=30000")</f>
        <v>7</v>
      </c>
      <c r="C9">
        <f>COUNTIFS(Crowdfunding!$G:$G,"failed",Crowdfunding!$D:$D,"&lt;35000",Crowdfunding!D:D,"&gt;=30000")</f>
        <v>0</v>
      </c>
      <c r="D9">
        <f>COUNTIFS(Crowdfunding!$G:$G,"canceled",Crowdfunding!$D:$D,"&lt;35000",Crowdfunding!D:D,"&gt;=30000")</f>
        <v>0</v>
      </c>
      <c r="E9">
        <f t="shared" si="0"/>
        <v>7</v>
      </c>
      <c r="F9" s="11">
        <f>B9/$E$9</f>
        <v>1</v>
      </c>
      <c r="G9" s="11">
        <f t="shared" ref="G9:H9" si="7">C9/$E$9</f>
        <v>0</v>
      </c>
      <c r="H9" s="11">
        <f t="shared" si="7"/>
        <v>0</v>
      </c>
    </row>
    <row r="10" spans="1:8" x14ac:dyDescent="0.25">
      <c r="A10" t="s">
        <v>2102</v>
      </c>
      <c r="B10">
        <f>COUNTIFS(Crowdfunding!$G:$G,"successful",Crowdfunding!$D:$D,"&lt;40000",Crowdfunding!D:D,"&gt;=35000")</f>
        <v>8</v>
      </c>
      <c r="C10">
        <f>COUNTIFS(Crowdfunding!$G:$G,"failed",Crowdfunding!$D:$D,"&lt;40000",Crowdfunding!D:D,"&gt;=35000")</f>
        <v>3</v>
      </c>
      <c r="D10">
        <f>COUNTIFS(Crowdfunding!$G:$G,"canceled",Crowdfunding!$D:$D,"&lt;40000",Crowdfunding!D:D,"&gt;=35000")</f>
        <v>1</v>
      </c>
      <c r="E10">
        <f t="shared" si="0"/>
        <v>12</v>
      </c>
      <c r="F10" s="11">
        <f>B10/$E$10</f>
        <v>0.66666666666666663</v>
      </c>
      <c r="G10" s="11">
        <f t="shared" ref="G10:H10" si="8">C10/$E$10</f>
        <v>0.25</v>
      </c>
      <c r="H10" s="11">
        <f t="shared" si="8"/>
        <v>8.3333333333333329E-2</v>
      </c>
    </row>
    <row r="11" spans="1:8" x14ac:dyDescent="0.25">
      <c r="A11" t="s">
        <v>2103</v>
      </c>
      <c r="B11">
        <f>COUNTIFS(Crowdfunding!$G:$G,"successful",Crowdfunding!$D:$D,"&lt;45000",Crowdfunding!D:D,"&gt;=40000")</f>
        <v>11</v>
      </c>
      <c r="C11">
        <f>COUNTIFS(Crowdfunding!$G:$G,"failed",Crowdfunding!$D:$D,"&lt;45000",Crowdfunding!D:D,"&gt;=40000")</f>
        <v>3</v>
      </c>
      <c r="D11">
        <f>COUNTIFS(Crowdfunding!$G:$G,"canceled",Crowdfunding!$D:$D,"&lt;45000",Crowdfunding!D:D,"&gt;=40000")</f>
        <v>0</v>
      </c>
      <c r="E11">
        <f t="shared" si="0"/>
        <v>14</v>
      </c>
      <c r="F11" s="11">
        <f>B11/$E$11</f>
        <v>0.7857142857142857</v>
      </c>
      <c r="G11" s="11">
        <f t="shared" ref="G11:H11" si="9">C11/$E$11</f>
        <v>0.21428571428571427</v>
      </c>
      <c r="H11" s="11">
        <f t="shared" si="9"/>
        <v>0</v>
      </c>
    </row>
    <row r="12" spans="1:8" x14ac:dyDescent="0.25">
      <c r="A12" t="s">
        <v>2104</v>
      </c>
      <c r="B12">
        <f>COUNTIFS(Crowdfunding!$G:$G,"successful",Crowdfunding!$D:$D,"&lt;50000",Crowdfunding!D:D,"&gt;=45000")</f>
        <v>8</v>
      </c>
      <c r="C12">
        <f>COUNTIFS(Crowdfunding!$G:$G,"failed",Crowdfunding!$D:$D,"&lt;50000",Crowdfunding!D:D,"&gt;=45000")</f>
        <v>3</v>
      </c>
      <c r="D12">
        <f>COUNTIFS(Crowdfunding!$G:$G,"canceled",Crowdfunding!$D:$D,"&lt;50000",Crowdfunding!D:D,"&gt;=45000")</f>
        <v>0</v>
      </c>
      <c r="E12">
        <f t="shared" si="0"/>
        <v>11</v>
      </c>
      <c r="F12" s="11">
        <f>B12/$E$12</f>
        <v>0.72727272727272729</v>
      </c>
      <c r="G12" s="11">
        <f t="shared" ref="G12:H12" si="10">C12/$E$12</f>
        <v>0.27272727272727271</v>
      </c>
      <c r="H12" s="11">
        <f t="shared" si="10"/>
        <v>0</v>
      </c>
    </row>
    <row r="13" spans="1:8" x14ac:dyDescent="0.25">
      <c r="A13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1">
        <f>B13/$E$13</f>
        <v>0.3737704918032787</v>
      </c>
      <c r="G13" s="11">
        <f t="shared" ref="G13:H13" si="11">C13/$E$13</f>
        <v>0.53442622950819674</v>
      </c>
      <c r="H13" s="11">
        <f t="shared" si="1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4B3E-0A98-4065-8EDA-709EEB188DD3}">
  <dimension ref="A1:J566"/>
  <sheetViews>
    <sheetView tabSelected="1" workbookViewId="0">
      <selection activeCell="H10" sqref="H10"/>
    </sheetView>
  </sheetViews>
  <sheetFormatPr defaultRowHeight="15.75" x14ac:dyDescent="0.25"/>
  <cols>
    <col min="2" max="2" width="13.5" bestFit="1" customWidth="1"/>
    <col min="5" max="5" width="13.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I1" t="s">
        <v>2107</v>
      </c>
      <c r="J1" t="s">
        <v>2108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t="s">
        <v>2106</v>
      </c>
      <c r="I2" s="6">
        <f>AVERAGE(B:B)</f>
        <v>851.14690265486729</v>
      </c>
      <c r="J2" s="6">
        <f>AVERAGE(E:E)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t="s">
        <v>2109</v>
      </c>
      <c r="I3">
        <f>MEDIAN(B:B)</f>
        <v>201</v>
      </c>
      <c r="J3">
        <f>MEDIAN(E:E)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t="s">
        <v>2110</v>
      </c>
      <c r="I4">
        <f>MIN(B:B)</f>
        <v>16</v>
      </c>
      <c r="J4">
        <f>MIN(E:E)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t="s">
        <v>2111</v>
      </c>
      <c r="I5">
        <f>MAX(B:B)</f>
        <v>7295</v>
      </c>
      <c r="J5">
        <f>MAX(E:E)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t="s">
        <v>2112</v>
      </c>
      <c r="I6">
        <f>_xlfn.VAR.P(B:B)</f>
        <v>1603373.7324019109</v>
      </c>
      <c r="J6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t="s">
        <v>2113</v>
      </c>
      <c r="I7">
        <f>_xlfn.STDEV.P(B:B)</f>
        <v>1266.2439466397898</v>
      </c>
      <c r="J7">
        <f>_xlfn.STDEV.P(E:E)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H9" t="s">
        <v>2114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H10" t="s">
        <v>2115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Paulin Thakore</cp:lastModifiedBy>
  <dcterms:created xsi:type="dcterms:W3CDTF">2021-09-29T18:52:28Z</dcterms:created>
  <dcterms:modified xsi:type="dcterms:W3CDTF">2023-08-06T23:20:11Z</dcterms:modified>
</cp:coreProperties>
</file>