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otcamp\Correlation\"/>
    </mc:Choice>
  </mc:AlternateContent>
  <xr:revisionPtr revIDLastSave="0" documentId="13_ncr:1_{8C389633-5360-460C-B026-3559506A6123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catterPlot" sheetId="2" r:id="rId1"/>
    <sheet name="mtcars" sheetId="1" r:id="rId2"/>
    <sheet name="Simple LR" sheetId="3" r:id="rId3"/>
    <sheet name="Multiple LR" sheetId="4" r:id="rId4"/>
  </sheets>
  <calcPr calcId="191029"/>
</workbook>
</file>

<file path=xl/calcChain.xml><?xml version="1.0" encoding="utf-8"?>
<calcChain xmlns="http://schemas.openxmlformats.org/spreadsheetml/2006/main">
  <c r="K5" i="4" l="1"/>
  <c r="K4" i="4"/>
  <c r="E3" i="4"/>
  <c r="F3" i="4" s="1" a="1"/>
  <c r="F3" i="4" s="1"/>
  <c r="G3" i="4" s="1"/>
  <c r="E4" i="4"/>
  <c r="F4" i="4" s="1" a="1"/>
  <c r="F4" i="4" s="1"/>
  <c r="G4" i="4" s="1"/>
  <c r="E5" i="4"/>
  <c r="F5" i="4" s="1" a="1"/>
  <c r="F5" i="4" s="1"/>
  <c r="G5" i="4" s="1"/>
  <c r="E6" i="4"/>
  <c r="F6" i="4" s="1" a="1"/>
  <c r="F6" i="4" s="1"/>
  <c r="G6" i="4" s="1"/>
  <c r="E7" i="4"/>
  <c r="F7" i="4" s="1" a="1"/>
  <c r="F7" i="4" s="1"/>
  <c r="G7" i="4" s="1"/>
  <c r="E8" i="4"/>
  <c r="F8" i="4" s="1" a="1"/>
  <c r="F8" i="4" s="1"/>
  <c r="G8" i="4" s="1"/>
  <c r="E9" i="4"/>
  <c r="F9" i="4" s="1" a="1"/>
  <c r="F9" i="4" s="1"/>
  <c r="G9" i="4" s="1"/>
  <c r="E10" i="4"/>
  <c r="F10" i="4" s="1" a="1"/>
  <c r="F10" i="4" s="1"/>
  <c r="G10" i="4" s="1"/>
  <c r="E11" i="4"/>
  <c r="F11" i="4" s="1" a="1"/>
  <c r="F11" i="4" s="1"/>
  <c r="G11" i="4" s="1"/>
  <c r="E12" i="4"/>
  <c r="F12" i="4" s="1" a="1"/>
  <c r="F12" i="4" s="1"/>
  <c r="G12" i="4" s="1"/>
  <c r="E13" i="4"/>
  <c r="F13" i="4" s="1" a="1"/>
  <c r="F13" i="4" s="1"/>
  <c r="G13" i="4" s="1"/>
  <c r="E14" i="4"/>
  <c r="F14" i="4" s="1" a="1"/>
  <c r="F14" i="4" s="1"/>
  <c r="G14" i="4" s="1"/>
  <c r="E15" i="4"/>
  <c r="F15" i="4" s="1" a="1"/>
  <c r="F15" i="4" s="1"/>
  <c r="G15" i="4" s="1"/>
  <c r="E16" i="4"/>
  <c r="F16" i="4" s="1" a="1"/>
  <c r="F16" i="4" s="1"/>
  <c r="G16" i="4" s="1"/>
  <c r="E17" i="4"/>
  <c r="F17" i="4" s="1" a="1"/>
  <c r="F17" i="4" s="1"/>
  <c r="G17" i="4" s="1"/>
  <c r="E18" i="4"/>
  <c r="F18" i="4" s="1" a="1"/>
  <c r="F18" i="4" s="1"/>
  <c r="G18" i="4" s="1"/>
  <c r="E19" i="4"/>
  <c r="F19" i="4" s="1" a="1"/>
  <c r="F19" i="4" s="1"/>
  <c r="G19" i="4" s="1"/>
  <c r="E20" i="4"/>
  <c r="F20" i="4" s="1" a="1"/>
  <c r="F20" i="4" s="1"/>
  <c r="G20" i="4" s="1"/>
  <c r="E21" i="4"/>
  <c r="F21" i="4" s="1" a="1"/>
  <c r="F21" i="4" s="1"/>
  <c r="G21" i="4" s="1"/>
  <c r="E22" i="4"/>
  <c r="F22" i="4" s="1" a="1"/>
  <c r="F22" i="4" s="1"/>
  <c r="G22" i="4" s="1"/>
  <c r="E23" i="4"/>
  <c r="F23" i="4" s="1" a="1"/>
  <c r="F23" i="4" s="1"/>
  <c r="G23" i="4" s="1"/>
  <c r="E24" i="4"/>
  <c r="F24" i="4" s="1" a="1"/>
  <c r="F24" i="4" s="1"/>
  <c r="G24" i="4" s="1"/>
  <c r="E25" i="4"/>
  <c r="F25" i="4" s="1" a="1"/>
  <c r="F25" i="4" s="1"/>
  <c r="G25" i="4" s="1"/>
  <c r="E26" i="4"/>
  <c r="F26" i="4" s="1" a="1"/>
  <c r="F26" i="4" s="1"/>
  <c r="G26" i="4" s="1"/>
  <c r="E27" i="4"/>
  <c r="F27" i="4" s="1" a="1"/>
  <c r="F27" i="4" s="1"/>
  <c r="G27" i="4" s="1"/>
  <c r="E28" i="4"/>
  <c r="F28" i="4" s="1" a="1"/>
  <c r="F28" i="4" s="1"/>
  <c r="G28" i="4" s="1"/>
  <c r="E29" i="4"/>
  <c r="F29" i="4" s="1" a="1"/>
  <c r="F29" i="4" s="1"/>
  <c r="G29" i="4" s="1"/>
  <c r="E30" i="4"/>
  <c r="F30" i="4" s="1" a="1"/>
  <c r="F30" i="4" s="1"/>
  <c r="G30" i="4" s="1"/>
  <c r="E31" i="4"/>
  <c r="F31" i="4" s="1" a="1"/>
  <c r="F31" i="4" s="1"/>
  <c r="G31" i="4" s="1"/>
  <c r="E32" i="4"/>
  <c r="F32" i="4" s="1" a="1"/>
  <c r="F32" i="4" s="1"/>
  <c r="G32" i="4" s="1"/>
  <c r="E33" i="4"/>
  <c r="F33" i="4" s="1" a="1"/>
  <c r="F33" i="4" s="1"/>
  <c r="G33" i="4" s="1"/>
  <c r="E2" i="4"/>
  <c r="F2" i="4" s="1" a="1"/>
  <c r="F2" i="4" s="1"/>
  <c r="G2" i="4" s="1"/>
  <c r="G14" i="3"/>
  <c r="L3" i="4"/>
  <c r="L5" i="4"/>
  <c r="H14" i="3"/>
  <c r="L4" i="4"/>
  <c r="K3" i="4" l="1"/>
  <c r="E7" i="3" l="1"/>
  <c r="E6" i="3"/>
  <c r="M2" i="1"/>
  <c r="F7" i="3"/>
  <c r="F6" i="3"/>
</calcChain>
</file>

<file path=xl/sharedStrings.xml><?xml version="1.0" encoding="utf-8"?>
<sst xmlns="http://schemas.openxmlformats.org/spreadsheetml/2006/main" count="125" uniqueCount="63">
  <si>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</si>
  <si>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</si>
  <si>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</si>
  <si>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</si>
  <si>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</si>
  <si>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</si>
  <si>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</si>
  <si>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</si>
  <si>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</si>
  <si>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</si>
  <si>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</si>
  <si>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mpg = f(hp)</t>
  </si>
  <si>
    <t>mph = b0+b1*hp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</si>
  <si>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</si>
  <si>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</si>
  <si>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</si>
  <si>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</si>
  <si>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</si>
  <si>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</si>
  <si>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</si>
  <si>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</si>
  <si>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</si>
  <si>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</si>
  <si>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</si>
  <si>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</si>
  <si>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</si>
  <si>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</si>
  <si>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</si>
  <si>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</si>
  <si>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</si>
  <si>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</si>
  <si>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</si>
  <si>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</si>
  <si>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</si>
  <si>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</si>
  <si>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</si>
  <si>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(0-1)</t>
  </si>
  <si>
    <t>Multiple R(Correlation</t>
  </si>
  <si>
    <t>Correlation^2</t>
  </si>
  <si>
    <t>Overall Significance of the model</t>
  </si>
  <si>
    <t>&lt;0.05</t>
  </si>
  <si>
    <t>mean X relate Y</t>
  </si>
  <si>
    <t>Around 60.2%</t>
  </si>
  <si>
    <t>MPG = 30.10 + (-0.07*HP)</t>
  </si>
  <si>
    <r>
      <t xml:space="preserve">mean </t>
    </r>
    <r>
      <rPr>
        <b/>
        <sz val="11"/>
        <color theme="1"/>
        <rFont val="Calibri"/>
        <family val="2"/>
      </rPr>
      <t>"Significant"</t>
    </r>
  </si>
  <si>
    <t>Confidence Interval</t>
  </si>
  <si>
    <t>mpg = f(hp, wt, am)</t>
  </si>
  <si>
    <t>mpg = b0 + b1*hp + b2*wt + b3*am</t>
  </si>
  <si>
    <t>Significant</t>
  </si>
  <si>
    <t>มีตัวแปรต้นอย่างน้อย 1 ตัวที่ Sig</t>
  </si>
  <si>
    <t>ใช้ทำนาย mpg ได้</t>
  </si>
  <si>
    <t>Predicted_mpg</t>
  </si>
  <si>
    <t>Correlation(mpg, predicted_mpg)</t>
  </si>
  <si>
    <t>predicted mpg = 34 + (-0.04*hp) + (-2.88*wt) + (2.08*am)</t>
  </si>
  <si>
    <t>error (Residual)</t>
  </si>
  <si>
    <t>error^2</t>
  </si>
  <si>
    <t xml:space="preserve">sum squared error </t>
  </si>
  <si>
    <t>Minimize</t>
  </si>
  <si>
    <t>root mean square error</t>
  </si>
  <si>
    <t>mean squared error</t>
  </si>
  <si>
    <t>Fail to reject Ho</t>
  </si>
  <si>
    <t>Reject Ho</t>
  </si>
  <si>
    <t>CI คล่อม 0 = fail to reject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</si>
</sst>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87" formatCode="0.0000"/>
    <numFmt numFmtId="188" formatCode="0.000"/>
  </numFmts>
  <fonts count="2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i/>
      <sz val="11"/>
      <color theme="1"/>
      <name val="Tahoma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Tahoma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33" borderId="10" xfId="0" applyFill="1" applyBorder="1"/>
    <xf numFmtId="0" fontId="0" fillId="33" borderId="0" xfId="0" applyFill="1"/>
    <xf numFmtId="2" fontId="0" fillId="0" borderId="0" xfId="0" applyNumberFormat="1"/>
    <xf numFmtId="2" fontId="0" fillId="0" borderId="10" xfId="0" applyNumberFormat="1" applyBorder="1"/>
    <xf numFmtId="0" fontId="19" fillId="0" borderId="0" xfId="0" applyFont="1"/>
    <xf numFmtId="2" fontId="19" fillId="33" borderId="0" xfId="0" applyNumberFormat="1" applyFont="1" applyFill="1" applyAlignment="1">
      <alignment horizontal="left"/>
    </xf>
    <xf numFmtId="0" fontId="20" fillId="0" borderId="11" xfId="0" applyFont="1" applyBorder="1" applyAlignment="1">
      <alignment horizontal="centerContinuous"/>
    </xf>
    <xf numFmtId="188" fontId="19" fillId="35" borderId="0" xfId="0" applyNumberFormat="1" applyFont="1" applyFill="1"/>
    <xf numFmtId="0" fontId="19" fillId="35" borderId="0" xfId="0" applyFont="1" applyFill="1"/>
    <xf numFmtId="188" fontId="19" fillId="34" borderId="0" xfId="0" applyNumberFormat="1" applyFont="1" applyFill="1"/>
    <xf numFmtId="188" fontId="19" fillId="0" borderId="0" xfId="0" applyNumberFormat="1" applyFont="1"/>
    <xf numFmtId="0" fontId="19" fillId="0" borderId="10" xfId="0" applyFont="1" applyBorder="1"/>
    <xf numFmtId="188" fontId="19" fillId="0" borderId="10" xfId="0" applyNumberFormat="1" applyFont="1" applyBorder="1"/>
    <xf numFmtId="0" fontId="20" fillId="0" borderId="11" xfId="0" applyFont="1" applyBorder="1" applyAlignment="1">
      <alignment horizontal="center"/>
    </xf>
    <xf numFmtId="43" fontId="19" fillId="36" borderId="0" xfId="42" applyFont="1" applyFill="1" applyBorder="1" applyAlignment="1"/>
    <xf numFmtId="2" fontId="19" fillId="33" borderId="0" xfId="0" applyNumberFormat="1" applyFont="1" applyFill="1"/>
    <xf numFmtId="2" fontId="19" fillId="33" borderId="10" xfId="0" applyNumberFormat="1" applyFont="1" applyFill="1" applyBorder="1"/>
    <xf numFmtId="2" fontId="19" fillId="0" borderId="0" xfId="0" applyNumberFormat="1" applyFont="1"/>
    <xf numFmtId="2" fontId="19" fillId="0" borderId="10" xfId="0" applyNumberFormat="1" applyFont="1" applyBorder="1"/>
    <xf numFmtId="2" fontId="19" fillId="34" borderId="0" xfId="0" applyNumberFormat="1" applyFont="1" applyFill="1"/>
    <xf numFmtId="43" fontId="19" fillId="0" borderId="0" xfId="42" applyFont="1" applyFill="1" applyBorder="1" applyAlignment="1"/>
    <xf numFmtId="2" fontId="19" fillId="34" borderId="10" xfId="0" applyNumberFormat="1" applyFont="1" applyFill="1" applyBorder="1"/>
    <xf numFmtId="187" fontId="19" fillId="34" borderId="0" xfId="0" applyNumberFormat="1" applyFont="1" applyFill="1"/>
    <xf numFmtId="187" fontId="19" fillId="37" borderId="10" xfId="0" applyNumberFormat="1" applyFont="1" applyFill="1" applyBorder="1"/>
    <xf numFmtId="2" fontId="19" fillId="38" borderId="0" xfId="0" applyNumberFormat="1" applyFont="1" applyFill="1"/>
    <xf numFmtId="187" fontId="19" fillId="38" borderId="0" xfId="0" applyNumberFormat="1" applyFont="1" applyFill="1"/>
    <xf numFmtId="0" fontId="16" fillId="0" borderId="0" xfId="0" applyFont="1"/>
    <xf numFmtId="0" fontId="21" fillId="0" borderId="0" xfId="0" applyFont="1"/>
    <xf numFmtId="0" fontId="16" fillId="39" borderId="0" xfId="0" applyFont="1" applyFill="1"/>
    <xf numFmtId="2" fontId="16" fillId="0" borderId="0" xfId="0" applyNumberFormat="1" applyFont="1"/>
    <xf numFmtId="0" fontId="21" fillId="0" borderId="10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16" fillId="38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'Simple LR'!$B$2:$B$33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D6-400B-B039-0CC69663C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245727"/>
        <c:axId val="484845423"/>
      </c:scatterChart>
      <c:valAx>
        <c:axId val="620245727"/>
        <c:scaling>
          <c:orientation val="minMax"/>
          <c:max val="350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84845423"/>
        <c:crosses val="autoZero"/>
        <c:crossBetween val="midCat"/>
      </c:valAx>
      <c:valAx>
        <c:axId val="48484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</a:t>
                </a:r>
                <a:r>
                  <a:rPr lang="en-US" baseline="0"/>
                  <a:t> Per Gallon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20245727"/>
        <c:crosses val="autoZero"/>
        <c:crossBetween val="midCat"/>
      </c:valAx>
      <c:spPr>
        <a:noFill/>
        <a:ln>
          <a:noFill/>
        </a:ln>
        <a:effectLst>
          <a:glow rad="127000">
            <a:schemeClr val="accent1">
              <a:alpha val="96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BF6C09-65FD-4BE0-ABFE-0EDF1433005C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EE0C9A-3F5C-511C-1E4E-FDF8BBF307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zoomScale="85" zoomScaleNormal="85" workbookViewId="0">
      <selection activeCell="M23" sqref="M23"/>
    </sheetView>
  </sheetViews>
  <sheetFormatPr defaultRowHeight="13.8" x14ac:dyDescent="0.25"/>
  <sheetData>
    <row r="1" spans="1:24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25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 s="4">
        <f>CORREL(B2:B33,'Simple LR'!B2:B33)</f>
        <v>-0.77616837182658638</v>
      </c>
    </row>
    <row r="3" spans="1:24" ht="14.4" thickBot="1" x14ac:dyDescent="0.3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x14ac:dyDescent="0.25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2"/>
      <c r="N4" s="2" t="s">
        <v>3</v>
      </c>
      <c r="O4" s="2" t="s">
        <v>0</v>
      </c>
    </row>
    <row r="5" spans="1:24" x14ac:dyDescent="0.25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t="s">
        <v>3</v>
      </c>
      <c r="N5">
        <v>1</v>
      </c>
    </row>
    <row r="6" spans="1:24" ht="14.4" thickBot="1" x14ac:dyDescent="0.3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1" t="s">
        <v>0</v>
      </c>
      <c r="N6" s="3">
        <v>-0.77616837182658638</v>
      </c>
      <c r="O6" s="1">
        <v>1</v>
      </c>
    </row>
    <row r="7" spans="1:24" x14ac:dyDescent="0.25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24" ht="14.4" thickBot="1" x14ac:dyDescent="0.3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24" x14ac:dyDescent="0.25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s="2"/>
      <c r="N9" s="2" t="s">
        <v>3</v>
      </c>
      <c r="O9" s="2" t="s">
        <v>0</v>
      </c>
      <c r="P9" s="2" t="s">
        <v>1</v>
      </c>
      <c r="Q9" s="2" t="s">
        <v>2</v>
      </c>
      <c r="R9" s="2" t="s">
        <v>4</v>
      </c>
      <c r="S9" s="2" t="s">
        <v>5</v>
      </c>
      <c r="T9" s="2" t="s">
        <v>6</v>
      </c>
      <c r="U9" s="2" t="s">
        <v>7</v>
      </c>
      <c r="V9" s="2" t="s">
        <v>8</v>
      </c>
      <c r="W9" s="2" t="s">
        <v>9</v>
      </c>
      <c r="X9" s="2" t="s">
        <v>10</v>
      </c>
    </row>
    <row r="10" spans="1:24" x14ac:dyDescent="0.25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t="s">
        <v>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t="s">
        <v>0</v>
      </c>
      <c r="N11" s="5">
        <v>-0.77616837182658638</v>
      </c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t="s">
        <v>1</v>
      </c>
      <c r="N12" s="5">
        <v>0.83244745272181953</v>
      </c>
      <c r="O12" s="5">
        <v>-0.8521619594266131</v>
      </c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t="s">
        <v>2</v>
      </c>
      <c r="N13" s="5">
        <v>0.79094858636980647</v>
      </c>
      <c r="O13" s="5">
        <v>-0.84755137926247848</v>
      </c>
      <c r="P13" s="5">
        <v>0.9020328721469989</v>
      </c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t="s">
        <v>4</v>
      </c>
      <c r="N14" s="5">
        <v>-0.44875911687291947</v>
      </c>
      <c r="O14" s="5">
        <v>0.68117190780674908</v>
      </c>
      <c r="P14" s="5">
        <v>-0.69993811382876991</v>
      </c>
      <c r="Q14" s="5">
        <v>-0.71021392716927001</v>
      </c>
      <c r="R14" s="5"/>
      <c r="S14" s="5"/>
      <c r="T14" s="5"/>
      <c r="U14" s="5"/>
      <c r="V14" s="5"/>
      <c r="W14" s="5"/>
      <c r="X14" s="5"/>
    </row>
    <row r="15" spans="1:24" x14ac:dyDescent="0.25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t="s">
        <v>5</v>
      </c>
      <c r="N15" s="5">
        <v>0.6587478873447592</v>
      </c>
      <c r="O15" s="5">
        <v>-0.8676593765172278</v>
      </c>
      <c r="P15" s="5">
        <v>0.78249579446324091</v>
      </c>
      <c r="Q15" s="5">
        <v>0.8879799220581378</v>
      </c>
      <c r="R15" s="5">
        <v>-0.71244064669737173</v>
      </c>
      <c r="S15" s="5"/>
      <c r="T15" s="5"/>
      <c r="U15" s="5"/>
      <c r="V15" s="5"/>
      <c r="W15" s="5"/>
      <c r="X15" s="5"/>
    </row>
    <row r="16" spans="1:24" x14ac:dyDescent="0.25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t="s">
        <v>6</v>
      </c>
      <c r="N16" s="5">
        <v>-0.70822338886195324</v>
      </c>
      <c r="O16" s="5">
        <v>0.41868403392177822</v>
      </c>
      <c r="P16" s="5">
        <v>-0.59124207376886861</v>
      </c>
      <c r="Q16" s="5">
        <v>-0.4336978808110139</v>
      </c>
      <c r="R16" s="5">
        <v>9.1204759651182993E-2</v>
      </c>
      <c r="S16" s="5">
        <v>-0.17471587871340488</v>
      </c>
      <c r="T16" s="5"/>
      <c r="U16" s="5"/>
      <c r="V16" s="5"/>
      <c r="W16" s="5"/>
      <c r="X16" s="5"/>
    </row>
    <row r="17" spans="1:24" x14ac:dyDescent="0.25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t="s">
        <v>7</v>
      </c>
      <c r="N17" s="5">
        <v>-0.72309673735244961</v>
      </c>
      <c r="O17" s="5">
        <v>0.66403891912759294</v>
      </c>
      <c r="P17" s="5">
        <v>-0.81081179608300535</v>
      </c>
      <c r="Q17" s="5">
        <v>-0.71041589079060019</v>
      </c>
      <c r="R17" s="5">
        <v>0.44027846495534917</v>
      </c>
      <c r="S17" s="5">
        <v>-0.55491567766399397</v>
      </c>
      <c r="T17" s="5">
        <v>0.74453544352625423</v>
      </c>
      <c r="U17" s="5"/>
      <c r="V17" s="5"/>
      <c r="W17" s="5"/>
      <c r="X17" s="5"/>
    </row>
    <row r="18" spans="1:24" x14ac:dyDescent="0.25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t="s">
        <v>8</v>
      </c>
      <c r="N18" s="5">
        <v>-0.24320425718585106</v>
      </c>
      <c r="O18" s="5">
        <v>0.59983242945464765</v>
      </c>
      <c r="P18" s="5">
        <v>-0.52260704690067539</v>
      </c>
      <c r="Q18" s="5">
        <v>-0.59122704006394744</v>
      </c>
      <c r="R18" s="5">
        <v>0.71271112722626973</v>
      </c>
      <c r="S18" s="5">
        <v>-0.69249525883948415</v>
      </c>
      <c r="T18" s="5">
        <v>-0.22986086218488297</v>
      </c>
      <c r="U18" s="5">
        <v>0.16834512458535861</v>
      </c>
      <c r="V18" s="5"/>
      <c r="W18" s="5"/>
      <c r="X18" s="5"/>
    </row>
    <row r="19" spans="1:24" x14ac:dyDescent="0.25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t="s">
        <v>9</v>
      </c>
      <c r="N19" s="5">
        <v>-0.12570425822547418</v>
      </c>
      <c r="O19" s="5">
        <v>0.48028475733884218</v>
      </c>
      <c r="P19" s="5">
        <v>-0.49268659938947124</v>
      </c>
      <c r="Q19" s="5">
        <v>-0.55556919856248266</v>
      </c>
      <c r="R19" s="5">
        <v>0.6996101319346647</v>
      </c>
      <c r="S19" s="5">
        <v>-0.58328699653664795</v>
      </c>
      <c r="T19" s="5">
        <v>-0.21268222972036493</v>
      </c>
      <c r="U19" s="5">
        <v>0.20602334873357925</v>
      </c>
      <c r="V19" s="5">
        <v>0.79405876025634348</v>
      </c>
      <c r="W19" s="5"/>
      <c r="X19" s="5"/>
    </row>
    <row r="20" spans="1:24" ht="14.4" thickBot="1" x14ac:dyDescent="0.3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M20" s="1" t="s">
        <v>10</v>
      </c>
      <c r="N20" s="6">
        <v>0.74981247154911024</v>
      </c>
      <c r="O20" s="6">
        <v>-0.55092507390245871</v>
      </c>
      <c r="P20" s="6">
        <v>0.52698829374964329</v>
      </c>
      <c r="Q20" s="6">
        <v>0.39497686486896932</v>
      </c>
      <c r="R20" s="6">
        <v>-9.0789798868867275E-2</v>
      </c>
      <c r="S20" s="6">
        <v>0.42760593773548722</v>
      </c>
      <c r="T20" s="6">
        <v>-0.65624922833805888</v>
      </c>
      <c r="U20" s="6">
        <v>-0.56960714100684262</v>
      </c>
      <c r="V20" s="6">
        <v>5.7534351070504114E-2</v>
      </c>
      <c r="W20" s="6">
        <v>0.27407283635752228</v>
      </c>
      <c r="X20" s="6"/>
    </row>
    <row r="21" spans="1:24" x14ac:dyDescent="0.25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24" x14ac:dyDescent="0.25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25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25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25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25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25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25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25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25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25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25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0:W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0:X20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BE89-ECBF-4B2B-B0BA-1D5128EFD081}">
  <dimension ref="A1:L33"/>
  <sheetViews>
    <sheetView zoomScale="115" zoomScaleNormal="115" workbookViewId="0">
      <selection activeCell="B1" sqref="B1:B1048576"/>
    </sheetView>
  </sheetViews>
  <sheetFormatPr defaultRowHeight="13.8" x14ac:dyDescent="0.25"/>
  <cols>
    <col min="4" max="4" width="18.3984375" bestFit="1" customWidth="1"/>
    <col min="5" max="5" width="10.8984375" customWidth="1"/>
  </cols>
  <sheetData>
    <row r="1" spans="1:12" x14ac:dyDescent="0.25">
      <c r="A1" t="s">
        <v>0</v>
      </c>
      <c r="B1" t="s">
        <v>3</v>
      </c>
    </row>
    <row r="2" spans="1:12" x14ac:dyDescent="0.25">
      <c r="A2">
        <v>21</v>
      </c>
      <c r="B2">
        <v>110</v>
      </c>
    </row>
    <row r="3" spans="1:12" ht="14.4" x14ac:dyDescent="0.3">
      <c r="A3">
        <v>21</v>
      </c>
      <c r="B3">
        <v>110</v>
      </c>
      <c r="D3" s="7" t="s">
        <v>11</v>
      </c>
      <c r="E3" s="7"/>
      <c r="F3" s="7"/>
      <c r="G3" s="7"/>
      <c r="H3" s="7"/>
      <c r="I3" s="7"/>
      <c r="J3" s="7"/>
      <c r="K3" s="7"/>
      <c r="L3" s="7"/>
    </row>
    <row r="4" spans="1:12" ht="14.4" x14ac:dyDescent="0.3">
      <c r="A4">
        <v>22.8</v>
      </c>
      <c r="B4">
        <v>93</v>
      </c>
      <c r="D4" s="7" t="s">
        <v>12</v>
      </c>
      <c r="E4" s="7"/>
      <c r="F4" s="7"/>
      <c r="G4" s="7"/>
      <c r="H4" s="7"/>
      <c r="I4" s="7"/>
      <c r="J4" s="7"/>
      <c r="K4" s="7"/>
      <c r="L4" s="7"/>
    </row>
    <row r="5" spans="1:12" ht="14.4" x14ac:dyDescent="0.3">
      <c r="A5">
        <v>21.4</v>
      </c>
      <c r="B5">
        <v>110</v>
      </c>
      <c r="D5" s="7"/>
      <c r="E5" s="7"/>
      <c r="F5" s="7"/>
      <c r="G5" s="7"/>
      <c r="H5" s="7"/>
      <c r="I5" s="7"/>
      <c r="J5" s="7"/>
      <c r="K5" s="7"/>
      <c r="L5" s="7"/>
    </row>
    <row r="6" spans="1:12" ht="14.4" x14ac:dyDescent="0.3">
      <c r="A6">
        <v>18.7</v>
      </c>
      <c r="B6">
        <v>175</v>
      </c>
      <c r="D6" s="7" t="s">
        <v>13</v>
      </c>
      <c r="E6" s="8">
        <f>INTERCEPT(A2:A33,B2:B33)</f>
        <v>30.098860539622493</v>
      </c>
      <c r="F6" s="7" t="str">
        <f ca="1">_xlfn.FORMULATEXT(E6)</f>
        <v>=INTERCEPT(A2:A33,B2:B33)</v>
      </c>
      <c r="G6" s="7"/>
      <c r="H6" s="7"/>
      <c r="I6" s="7"/>
      <c r="J6" s="7"/>
      <c r="K6" s="7"/>
      <c r="L6" s="7"/>
    </row>
    <row r="7" spans="1:12" ht="14.4" x14ac:dyDescent="0.3">
      <c r="A7">
        <v>18.100000000000001</v>
      </c>
      <c r="B7">
        <v>105</v>
      </c>
      <c r="D7" s="7" t="s">
        <v>14</v>
      </c>
      <c r="E7" s="8">
        <f>SLOPE(A2:A33,B2:B33)</f>
        <v>-6.8228278071563661E-2</v>
      </c>
      <c r="F7" s="7" t="str">
        <f ca="1">_xlfn.FORMULATEXT(E7)</f>
        <v>=SLOPE(A2:A33,B2:B33)</v>
      </c>
      <c r="G7" s="7"/>
      <c r="H7" s="7"/>
      <c r="I7" s="7"/>
      <c r="J7" s="7"/>
      <c r="K7" s="7"/>
      <c r="L7" s="7"/>
    </row>
    <row r="8" spans="1:12" ht="14.4" x14ac:dyDescent="0.3">
      <c r="A8">
        <v>14.3</v>
      </c>
      <c r="B8">
        <v>245</v>
      </c>
      <c r="D8" s="7"/>
      <c r="E8" s="7"/>
      <c r="F8" s="7"/>
      <c r="G8" s="7"/>
      <c r="H8" s="7"/>
      <c r="I8" s="7"/>
      <c r="J8" s="7"/>
      <c r="K8" s="7"/>
      <c r="L8" s="7"/>
    </row>
    <row r="9" spans="1:12" ht="14.4" x14ac:dyDescent="0.3">
      <c r="A9">
        <v>24.4</v>
      </c>
      <c r="B9">
        <v>62</v>
      </c>
      <c r="D9" s="7"/>
      <c r="E9" s="7"/>
      <c r="F9" s="7"/>
      <c r="G9" s="7"/>
      <c r="H9" s="7"/>
      <c r="I9" s="7"/>
      <c r="J9" s="7"/>
      <c r="K9" s="7"/>
      <c r="L9" s="7"/>
    </row>
    <row r="10" spans="1:12" ht="14.4" x14ac:dyDescent="0.3">
      <c r="A10">
        <v>22.8</v>
      </c>
      <c r="B10">
        <v>95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ht="14.4" x14ac:dyDescent="0.3">
      <c r="A11">
        <v>19.2</v>
      </c>
      <c r="B11">
        <v>123</v>
      </c>
      <c r="D11" s="7" t="s">
        <v>15</v>
      </c>
      <c r="E11" s="7"/>
      <c r="F11" s="7"/>
      <c r="G11" s="7"/>
      <c r="H11" s="7"/>
      <c r="I11" s="7"/>
      <c r="J11" s="7"/>
      <c r="K11" s="7"/>
      <c r="L11" s="7"/>
    </row>
    <row r="12" spans="1:12" ht="15" thickBot="1" x14ac:dyDescent="0.35">
      <c r="A12">
        <v>17.8</v>
      </c>
      <c r="B12">
        <v>123</v>
      </c>
      <c r="D12" s="7"/>
      <c r="E12" s="7"/>
      <c r="F12" s="7"/>
      <c r="G12" s="7"/>
      <c r="H12" s="7"/>
      <c r="I12" s="7"/>
      <c r="J12" s="7"/>
      <c r="K12" s="7"/>
      <c r="L12" s="7"/>
    </row>
    <row r="13" spans="1:12" ht="14.4" x14ac:dyDescent="0.3">
      <c r="A13">
        <v>16.399999999999999</v>
      </c>
      <c r="B13">
        <v>180</v>
      </c>
      <c r="D13" s="9" t="s">
        <v>16</v>
      </c>
      <c r="E13" s="9"/>
      <c r="F13" s="7"/>
      <c r="G13" s="7"/>
      <c r="H13" s="7"/>
      <c r="I13" s="7"/>
      <c r="J13" s="7"/>
      <c r="K13" s="7"/>
      <c r="L13" s="7"/>
    </row>
    <row r="14" spans="1:12" ht="14.4" x14ac:dyDescent="0.3">
      <c r="A14">
        <v>17.3</v>
      </c>
      <c r="B14">
        <v>180</v>
      </c>
      <c r="D14" s="7" t="s">
        <v>37</v>
      </c>
      <c r="E14" s="10">
        <v>0.77616837182658638</v>
      </c>
      <c r="F14" s="7"/>
      <c r="G14" s="11">
        <f>CORREL(A2:A33,B2:B33)</f>
        <v>-0.77616837182658638</v>
      </c>
      <c r="H14" s="7" t="str">
        <f ca="1">_xlfn.FORMULATEXT(G14)</f>
        <v>=CORREL(A2:A33,B2:B33)</v>
      </c>
      <c r="I14" s="7"/>
      <c r="J14" s="7"/>
      <c r="K14" s="7"/>
      <c r="L14" s="7"/>
    </row>
    <row r="15" spans="1:12" ht="14.4" x14ac:dyDescent="0.3">
      <c r="A15">
        <v>15.2</v>
      </c>
      <c r="B15">
        <v>180</v>
      </c>
      <c r="D15" s="7" t="s">
        <v>18</v>
      </c>
      <c r="E15" s="12">
        <v>0.60243734142393413</v>
      </c>
      <c r="F15" s="7" t="s">
        <v>36</v>
      </c>
      <c r="G15" s="7" t="s">
        <v>38</v>
      </c>
      <c r="H15" s="7"/>
      <c r="I15" s="7"/>
      <c r="J15" s="7"/>
      <c r="K15" s="7"/>
      <c r="L15" s="7"/>
    </row>
    <row r="16" spans="1:12" ht="14.4" x14ac:dyDescent="0.3">
      <c r="A16">
        <v>10.4</v>
      </c>
      <c r="B16">
        <v>205</v>
      </c>
      <c r="D16" s="7" t="s">
        <v>19</v>
      </c>
      <c r="E16" s="13">
        <v>0.589185252804732</v>
      </c>
      <c r="F16" s="7"/>
      <c r="G16" s="7"/>
      <c r="H16" s="7"/>
      <c r="I16" s="7"/>
      <c r="J16" s="7"/>
      <c r="K16" s="7"/>
      <c r="L16" s="7"/>
    </row>
    <row r="17" spans="1:12" ht="14.4" x14ac:dyDescent="0.3">
      <c r="A17">
        <v>10.4</v>
      </c>
      <c r="B17">
        <v>215</v>
      </c>
      <c r="D17" s="7" t="s">
        <v>20</v>
      </c>
      <c r="E17" s="13">
        <v>3.8629622206479564</v>
      </c>
      <c r="F17" s="7"/>
      <c r="G17" s="7"/>
      <c r="H17" s="7"/>
      <c r="I17" s="7"/>
      <c r="J17" s="7"/>
      <c r="K17" s="7"/>
      <c r="L17" s="7"/>
    </row>
    <row r="18" spans="1:12" ht="15" thickBot="1" x14ac:dyDescent="0.35">
      <c r="A18">
        <v>14.7</v>
      </c>
      <c r="B18">
        <v>230</v>
      </c>
      <c r="D18" s="14" t="s">
        <v>21</v>
      </c>
      <c r="E18" s="15">
        <v>32</v>
      </c>
      <c r="F18" s="7"/>
      <c r="G18" s="7"/>
      <c r="H18" s="7"/>
      <c r="I18" s="7"/>
      <c r="J18" s="7"/>
      <c r="K18" s="7"/>
      <c r="L18" s="7"/>
    </row>
    <row r="19" spans="1:12" ht="14.4" x14ac:dyDescent="0.3">
      <c r="A19">
        <v>32.4</v>
      </c>
      <c r="B19">
        <v>66</v>
      </c>
      <c r="D19" s="7"/>
      <c r="E19" s="7"/>
      <c r="F19" s="7"/>
      <c r="G19" s="7"/>
      <c r="H19" s="7"/>
      <c r="I19" s="7"/>
      <c r="J19" s="7"/>
      <c r="K19" s="7"/>
      <c r="L19" s="7"/>
    </row>
    <row r="20" spans="1:12" ht="15" thickBot="1" x14ac:dyDescent="0.35">
      <c r="A20">
        <v>30.4</v>
      </c>
      <c r="B20">
        <v>52</v>
      </c>
      <c r="D20" s="7" t="s">
        <v>22</v>
      </c>
      <c r="E20" s="7" t="s">
        <v>39</v>
      </c>
      <c r="F20" s="7"/>
      <c r="G20" s="7"/>
      <c r="H20" s="7"/>
      <c r="I20" s="7"/>
      <c r="J20" s="7"/>
      <c r="K20" s="7"/>
      <c r="L20" s="7"/>
    </row>
    <row r="21" spans="1:12" ht="14.4" x14ac:dyDescent="0.3">
      <c r="A21">
        <v>33.9</v>
      </c>
      <c r="B21">
        <v>65</v>
      </c>
      <c r="D21" s="16"/>
      <c r="E21" s="16" t="s">
        <v>26</v>
      </c>
      <c r="F21" s="16" t="s">
        <v>27</v>
      </c>
      <c r="G21" s="16" t="s">
        <v>28</v>
      </c>
      <c r="H21" s="16" t="s">
        <v>29</v>
      </c>
      <c r="I21" s="16" t="s">
        <v>30</v>
      </c>
      <c r="J21" s="7"/>
      <c r="K21" s="7"/>
      <c r="L21" s="7"/>
    </row>
    <row r="22" spans="1:12" ht="14.4" x14ac:dyDescent="0.3">
      <c r="A22">
        <v>21.5</v>
      </c>
      <c r="B22">
        <v>97</v>
      </c>
      <c r="D22" s="7" t="s">
        <v>23</v>
      </c>
      <c r="E22" s="7">
        <v>1</v>
      </c>
      <c r="F22" s="7">
        <v>678.37287395539829</v>
      </c>
      <c r="G22" s="7">
        <v>678.37287395539829</v>
      </c>
      <c r="H22" s="7">
        <v>45.459803260823819</v>
      </c>
      <c r="I22" s="17">
        <v>1.7878352541210598E-7</v>
      </c>
      <c r="J22" s="7" t="s">
        <v>40</v>
      </c>
      <c r="K22" s="7" t="s">
        <v>44</v>
      </c>
      <c r="L22" s="7"/>
    </row>
    <row r="23" spans="1:12" ht="14.4" x14ac:dyDescent="0.3">
      <c r="A23">
        <v>15.5</v>
      </c>
      <c r="B23">
        <v>150</v>
      </c>
      <c r="D23" s="7" t="s">
        <v>24</v>
      </c>
      <c r="E23" s="7">
        <v>30</v>
      </c>
      <c r="F23" s="7">
        <v>447.67431354460172</v>
      </c>
      <c r="G23" s="7">
        <v>14.92247711815339</v>
      </c>
      <c r="H23" s="7"/>
      <c r="I23" s="7"/>
      <c r="J23" s="7"/>
      <c r="K23" s="7" t="s">
        <v>41</v>
      </c>
      <c r="L23" s="7"/>
    </row>
    <row r="24" spans="1:12" ht="15" thickBot="1" x14ac:dyDescent="0.35">
      <c r="A24">
        <v>15.2</v>
      </c>
      <c r="B24">
        <v>150</v>
      </c>
      <c r="D24" s="14" t="s">
        <v>25</v>
      </c>
      <c r="E24" s="14">
        <v>31</v>
      </c>
      <c r="F24" s="14">
        <v>1126.0471875000001</v>
      </c>
      <c r="G24" s="14"/>
      <c r="H24" s="14"/>
      <c r="I24" s="14"/>
      <c r="J24" s="7"/>
      <c r="K24" s="7" t="s">
        <v>42</v>
      </c>
      <c r="L24" s="7"/>
    </row>
    <row r="25" spans="1:12" ht="15" thickBot="1" x14ac:dyDescent="0.35">
      <c r="A25">
        <v>13.3</v>
      </c>
      <c r="B25">
        <v>245</v>
      </c>
      <c r="D25" s="7"/>
      <c r="E25" s="7"/>
      <c r="F25" s="7"/>
      <c r="G25" s="7"/>
      <c r="H25" s="7"/>
      <c r="I25" s="33" t="s">
        <v>45</v>
      </c>
      <c r="J25" s="33"/>
      <c r="K25" s="7"/>
      <c r="L25" s="7"/>
    </row>
    <row r="26" spans="1:12" ht="14.4" x14ac:dyDescent="0.3">
      <c r="A26">
        <v>19.2</v>
      </c>
      <c r="B26">
        <v>175</v>
      </c>
      <c r="D26" s="16"/>
      <c r="E26" s="16" t="s">
        <v>31</v>
      </c>
      <c r="F26" s="16" t="s">
        <v>20</v>
      </c>
      <c r="G26" s="16" t="s">
        <v>32</v>
      </c>
      <c r="H26" s="16" t="s">
        <v>33</v>
      </c>
      <c r="I26" s="16" t="s">
        <v>34</v>
      </c>
      <c r="J26" s="16" t="s">
        <v>35</v>
      </c>
    </row>
    <row r="27" spans="1:12" ht="14.4" x14ac:dyDescent="0.3">
      <c r="A27">
        <v>27.3</v>
      </c>
      <c r="B27">
        <v>66</v>
      </c>
      <c r="D27" s="7" t="s">
        <v>13</v>
      </c>
      <c r="E27" s="18">
        <v>30.098860539622493</v>
      </c>
      <c r="F27" s="7">
        <v>1.633920950302906</v>
      </c>
      <c r="G27" s="7">
        <v>18.421246470976815</v>
      </c>
      <c r="H27" s="7">
        <v>6.6427360304650858E-18</v>
      </c>
      <c r="I27" s="20">
        <v>26.761948787045323</v>
      </c>
      <c r="J27" s="20">
        <v>33.435772292199658</v>
      </c>
    </row>
    <row r="28" spans="1:12" ht="15" thickBot="1" x14ac:dyDescent="0.35">
      <c r="A28">
        <v>26</v>
      </c>
      <c r="B28">
        <v>91</v>
      </c>
      <c r="D28" s="14" t="s">
        <v>3</v>
      </c>
      <c r="E28" s="19">
        <v>-6.8228278071563689E-2</v>
      </c>
      <c r="F28" s="14">
        <v>1.0119303810422772E-2</v>
      </c>
      <c r="G28" s="14">
        <v>-6.7423885427067924</v>
      </c>
      <c r="H28" s="14">
        <v>1.7878352541210566E-7</v>
      </c>
      <c r="I28" s="21">
        <v>-8.8894653520534272E-2</v>
      </c>
      <c r="J28" s="21">
        <v>-4.7561902622593098E-2</v>
      </c>
    </row>
    <row r="29" spans="1:12" ht="14.4" x14ac:dyDescent="0.3">
      <c r="A29">
        <v>30.4</v>
      </c>
      <c r="B29">
        <v>113</v>
      </c>
      <c r="D29" s="7"/>
      <c r="E29" s="7"/>
      <c r="F29" s="7"/>
      <c r="G29" s="7"/>
      <c r="H29" s="7"/>
      <c r="I29" s="7"/>
      <c r="J29" s="7"/>
    </row>
    <row r="30" spans="1:12" ht="14.4" x14ac:dyDescent="0.3">
      <c r="A30">
        <v>15.8</v>
      </c>
      <c r="B30">
        <v>264</v>
      </c>
      <c r="D30" s="7" t="s">
        <v>43</v>
      </c>
      <c r="E30" s="7"/>
      <c r="F30" s="7"/>
      <c r="G30" s="7"/>
      <c r="H30" s="7"/>
      <c r="I30" s="7"/>
      <c r="J30" s="7"/>
    </row>
    <row r="31" spans="1:12" x14ac:dyDescent="0.25">
      <c r="A31">
        <v>19.7</v>
      </c>
      <c r="B31">
        <v>175</v>
      </c>
    </row>
    <row r="32" spans="1:12" x14ac:dyDescent="0.25">
      <c r="A32">
        <v>15</v>
      </c>
      <c r="B32">
        <v>335</v>
      </c>
    </row>
    <row r="33" spans="1:2" x14ac:dyDescent="0.25">
      <c r="A33">
        <v>21.4</v>
      </c>
      <c r="B33">
        <v>109</v>
      </c>
    </row>
  </sheetData>
  <mergeCells count="1">
    <mergeCell ref="I25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A6B1-A9DE-4CD3-B1F6-848BF8831FA7}">
  <dimension ref="A1:U33"/>
  <sheetViews>
    <sheetView tabSelected="1" topLeftCell="B1" workbookViewId="0">
      <selection activeCell="AA15" sqref="AA15"/>
    </sheetView>
  </sheetViews>
  <sheetFormatPr defaultRowHeight="13.8" x14ac:dyDescent="0.25"/>
  <cols>
    <col min="1" max="4" width="8.796875" customWidth="1"/>
    <col min="5" max="5" width="13" bestFit="1" customWidth="1"/>
    <col min="6" max="6" width="16.5" hidden="1" customWidth="1"/>
    <col min="7" max="12" width="9.19921875" hidden="1" customWidth="1"/>
    <col min="19" max="19" width="11.296875" customWidth="1"/>
  </cols>
  <sheetData>
    <row r="1" spans="1:20" x14ac:dyDescent="0.25">
      <c r="A1" t="s">
        <v>3</v>
      </c>
      <c r="B1" t="s">
        <v>5</v>
      </c>
      <c r="C1" t="s">
        <v>8</v>
      </c>
      <c r="D1" t="s">
        <v>0</v>
      </c>
      <c r="E1" s="35" t="s">
        <v>51</v>
      </c>
      <c r="F1" s="31" t="s">
        <v>54</v>
      </c>
      <c r="G1" s="31" t="s">
        <v>55</v>
      </c>
    </row>
    <row r="2" spans="1:20" ht="14.4" x14ac:dyDescent="0.3">
      <c r="A2">
        <v>110</v>
      </c>
      <c r="B2">
        <v>2.62</v>
      </c>
      <c r="C2">
        <v>1</v>
      </c>
      <c r="D2">
        <v>21</v>
      </c>
      <c r="E2" s="5">
        <f t="shared" ref="E2:E33" si="0">$O$22+$O$23*A2+$O$24*B2+$O$25*C2</f>
        <v>24.422057814190499</v>
      </c>
      <c r="F2" s="5">
        <f t="array" ref="F2">D2:D33-E2:E33</f>
        <v>-3.4220578141904987</v>
      </c>
      <c r="G2" s="5">
        <f>F2^2</f>
        <v>11.710479683662253</v>
      </c>
      <c r="H2" s="5"/>
      <c r="I2" s="5"/>
      <c r="J2" s="5"/>
      <c r="K2" s="32" t="s">
        <v>57</v>
      </c>
      <c r="L2" s="5"/>
      <c r="N2" s="7" t="s">
        <v>46</v>
      </c>
      <c r="O2" s="7"/>
      <c r="P2" s="7"/>
      <c r="Q2" s="7"/>
      <c r="R2" s="7"/>
      <c r="S2" s="7"/>
      <c r="T2" s="7"/>
    </row>
    <row r="3" spans="1:20" ht="14.4" x14ac:dyDescent="0.3">
      <c r="A3">
        <v>110</v>
      </c>
      <c r="B3">
        <v>2.875</v>
      </c>
      <c r="C3">
        <v>1</v>
      </c>
      <c r="D3">
        <v>21</v>
      </c>
      <c r="E3" s="5">
        <f t="shared" si="0"/>
        <v>23.688021083669668</v>
      </c>
      <c r="F3" s="5">
        <f t="array" ref="F3">D3:D34-E3:E34</f>
        <v>-2.6880210836696676</v>
      </c>
      <c r="G3" s="5">
        <f t="shared" ref="G3:G33" si="1">F3^2</f>
        <v>7.2254573462526546</v>
      </c>
      <c r="H3" s="5"/>
      <c r="I3" s="5" t="s">
        <v>56</v>
      </c>
      <c r="J3" s="5"/>
      <c r="K3" s="5">
        <f>SUM(G:G)</f>
        <v>180.2910716698494</v>
      </c>
      <c r="L3" s="5" t="str">
        <f ca="1">_xlfn.FORMULATEXT(K3)</f>
        <v>=SUM(G:G)</v>
      </c>
      <c r="N3" s="7" t="s">
        <v>47</v>
      </c>
      <c r="O3" s="7"/>
      <c r="P3" s="7"/>
      <c r="Q3" s="7"/>
      <c r="R3" s="7"/>
      <c r="S3" s="7"/>
      <c r="T3" s="7"/>
    </row>
    <row r="4" spans="1:20" ht="14.4" x14ac:dyDescent="0.3">
      <c r="A4">
        <v>93</v>
      </c>
      <c r="B4">
        <v>2.3199999999999998</v>
      </c>
      <c r="C4">
        <v>1</v>
      </c>
      <c r="D4">
        <v>22.8</v>
      </c>
      <c r="E4" s="5">
        <f t="shared" si="0"/>
        <v>25.922768779540149</v>
      </c>
      <c r="F4" s="5">
        <f t="array" ref="F4">D4:D35-E4:E35</f>
        <v>-3.1227687795401486</v>
      </c>
      <c r="G4" s="5">
        <f t="shared" si="1"/>
        <v>9.751684850470669</v>
      </c>
      <c r="H4" s="5"/>
      <c r="I4" t="s">
        <v>59</v>
      </c>
      <c r="J4" s="5"/>
      <c r="K4" s="5">
        <f>K3/32</f>
        <v>5.6340959896827938</v>
      </c>
      <c r="L4" s="5" t="str">
        <f t="shared" ref="L4:L5" ca="1" si="2">_xlfn.FORMULATEXT(K4)</f>
        <v>=K3/32</v>
      </c>
      <c r="N4" s="30" t="s">
        <v>53</v>
      </c>
      <c r="O4" s="7"/>
      <c r="P4" s="7"/>
      <c r="Q4" s="7"/>
      <c r="R4" s="7"/>
      <c r="S4" s="7"/>
      <c r="T4" s="7"/>
    </row>
    <row r="5" spans="1:20" x14ac:dyDescent="0.25">
      <c r="A5">
        <v>110</v>
      </c>
      <c r="B5">
        <v>3.2149999999999999</v>
      </c>
      <c r="C5">
        <v>0</v>
      </c>
      <c r="D5">
        <v>21.4</v>
      </c>
      <c r="E5" s="5">
        <f t="shared" si="0"/>
        <v>20.625595312651924</v>
      </c>
      <c r="F5" s="5">
        <f t="array" ref="F5">D5:D36-E5:E36</f>
        <v>0.77440468734807411</v>
      </c>
      <c r="G5" s="5">
        <f t="shared" si="1"/>
        <v>0.59970261978666839</v>
      </c>
      <c r="H5" s="5"/>
      <c r="I5" s="5" t="s">
        <v>58</v>
      </c>
      <c r="J5" s="5"/>
      <c r="K5" s="5">
        <f>SQRT(K4)</f>
        <v>2.3736250735284194</v>
      </c>
      <c r="L5" s="5" t="str">
        <f t="shared" ca="1" si="2"/>
        <v>=SQRT(K4)</v>
      </c>
    </row>
    <row r="6" spans="1:20" ht="14.4" x14ac:dyDescent="0.3">
      <c r="A6">
        <v>175</v>
      </c>
      <c r="B6">
        <v>3.44</v>
      </c>
      <c r="C6">
        <v>0</v>
      </c>
      <c r="D6">
        <v>18.7</v>
      </c>
      <c r="E6" s="5">
        <f t="shared" si="0"/>
        <v>17.54179865757547</v>
      </c>
      <c r="F6" s="5">
        <f t="array" ref="F6">D6:D37-E6:E37</f>
        <v>1.1582013424245297</v>
      </c>
      <c r="G6" s="5">
        <f t="shared" si="1"/>
        <v>1.3414303495939826</v>
      </c>
      <c r="H6" s="5"/>
      <c r="I6" s="5"/>
      <c r="J6" s="5"/>
      <c r="K6" s="5"/>
      <c r="L6" s="5"/>
      <c r="N6" s="7" t="s">
        <v>15</v>
      </c>
      <c r="O6" s="7"/>
      <c r="P6" s="7"/>
      <c r="Q6" s="7"/>
      <c r="R6" s="7"/>
      <c r="S6" s="7"/>
      <c r="T6" s="7"/>
    </row>
    <row r="7" spans="1:20" ht="15" thickBot="1" x14ac:dyDescent="0.35">
      <c r="A7">
        <v>105</v>
      </c>
      <c r="B7">
        <v>3.46</v>
      </c>
      <c r="C7">
        <v>0</v>
      </c>
      <c r="D7">
        <v>18.100000000000001</v>
      </c>
      <c r="E7" s="5">
        <f t="shared" si="0"/>
        <v>20.107737966036076</v>
      </c>
      <c r="F7" s="5">
        <f t="array" ref="F7">D7:D38-E7:E38</f>
        <v>-2.0077379660360748</v>
      </c>
      <c r="G7" s="5">
        <f t="shared" si="1"/>
        <v>4.0310117402626746</v>
      </c>
      <c r="H7" s="5"/>
      <c r="I7" s="5"/>
      <c r="J7" s="5"/>
      <c r="K7" s="5"/>
      <c r="L7" s="5"/>
      <c r="N7" s="7"/>
      <c r="O7" s="7"/>
      <c r="P7" s="7"/>
      <c r="Q7" s="7"/>
      <c r="R7" s="7"/>
      <c r="S7" s="7"/>
      <c r="T7" s="7"/>
    </row>
    <row r="8" spans="1:20" ht="14.4" x14ac:dyDescent="0.3">
      <c r="A8">
        <v>245</v>
      </c>
      <c r="B8">
        <v>3.57</v>
      </c>
      <c r="C8">
        <v>0</v>
      </c>
      <c r="D8">
        <v>14.3</v>
      </c>
      <c r="E8" s="5">
        <f t="shared" si="0"/>
        <v>14.544073037043789</v>
      </c>
      <c r="F8" s="5">
        <f t="array" ref="F8">D8:D39-E8:E39</f>
        <v>-0.24407303704378869</v>
      </c>
      <c r="G8" s="5">
        <f t="shared" si="1"/>
        <v>5.9571647411778644E-2</v>
      </c>
      <c r="H8" s="5"/>
      <c r="I8" s="5"/>
      <c r="J8" s="5"/>
      <c r="K8" s="5"/>
      <c r="L8" s="5"/>
      <c r="N8" s="9" t="s">
        <v>16</v>
      </c>
      <c r="O8" s="9"/>
      <c r="P8" s="7"/>
      <c r="Q8" s="7"/>
      <c r="R8" s="7"/>
      <c r="S8" s="7"/>
      <c r="T8" s="7"/>
    </row>
    <row r="9" spans="1:20" ht="14.4" x14ac:dyDescent="0.3">
      <c r="A9">
        <v>62</v>
      </c>
      <c r="B9">
        <v>3.19</v>
      </c>
      <c r="C9">
        <v>0</v>
      </c>
      <c r="D9">
        <v>24.4</v>
      </c>
      <c r="E9" s="5">
        <f t="shared" si="0"/>
        <v>22.496538543759449</v>
      </c>
      <c r="F9" s="5">
        <f t="array" ref="F9">D9:D40-E9:E40</f>
        <v>1.9034614562405494</v>
      </c>
      <c r="G9" s="5">
        <f t="shared" si="1"/>
        <v>3.623165515393393</v>
      </c>
      <c r="H9" s="5"/>
      <c r="I9" s="5"/>
      <c r="J9" s="5"/>
      <c r="K9" s="5"/>
      <c r="L9" s="5"/>
      <c r="N9" s="7" t="s">
        <v>17</v>
      </c>
      <c r="O9" s="18">
        <v>0.91645529354564448</v>
      </c>
      <c r="P9" s="30" t="s">
        <v>52</v>
      </c>
      <c r="Q9" s="7"/>
      <c r="S9" s="7"/>
      <c r="T9" s="7"/>
    </row>
    <row r="10" spans="1:20" ht="14.4" x14ac:dyDescent="0.3">
      <c r="A10">
        <v>95</v>
      </c>
      <c r="B10">
        <v>3.15</v>
      </c>
      <c r="C10">
        <v>0</v>
      </c>
      <c r="D10">
        <v>22.8</v>
      </c>
      <c r="E10" s="5">
        <f t="shared" si="0"/>
        <v>21.374883603850126</v>
      </c>
      <c r="F10" s="5">
        <f t="array" ref="F10">D10:D41-E10:E41</f>
        <v>1.4251163961498747</v>
      </c>
      <c r="G10" s="5">
        <f t="shared" si="1"/>
        <v>2.0309567425752069</v>
      </c>
      <c r="H10" s="5"/>
      <c r="I10" s="5"/>
      <c r="J10" s="5"/>
      <c r="K10" s="5"/>
      <c r="L10" s="5"/>
      <c r="N10" s="7" t="s">
        <v>18</v>
      </c>
      <c r="O10" s="22">
        <v>0.83989030506783335</v>
      </c>
      <c r="P10" s="7"/>
      <c r="Q10" s="7"/>
      <c r="R10" s="7"/>
      <c r="S10" s="7"/>
      <c r="T10" s="7"/>
    </row>
    <row r="11" spans="1:20" ht="14.4" x14ac:dyDescent="0.3">
      <c r="A11">
        <v>123</v>
      </c>
      <c r="B11">
        <v>3.44</v>
      </c>
      <c r="C11">
        <v>0</v>
      </c>
      <c r="D11">
        <v>19.2</v>
      </c>
      <c r="E11" s="5">
        <f t="shared" si="0"/>
        <v>19.490692407151343</v>
      </c>
      <c r="F11" s="5">
        <f t="array" ref="F11">D11:D42-E11:E42</f>
        <v>-0.2906924071513437</v>
      </c>
      <c r="G11" s="5">
        <f t="shared" si="1"/>
        <v>8.4502075575442578E-2</v>
      </c>
      <c r="H11" s="5"/>
      <c r="I11" s="5"/>
      <c r="J11" s="5"/>
      <c r="K11" s="5"/>
      <c r="L11" s="5"/>
      <c r="N11" s="7" t="s">
        <v>19</v>
      </c>
      <c r="O11" s="20">
        <v>0.82273569489652976</v>
      </c>
      <c r="P11" s="7"/>
      <c r="Q11" s="7"/>
      <c r="R11" s="7"/>
      <c r="S11" s="7"/>
      <c r="T11" s="7"/>
    </row>
    <row r="12" spans="1:20" ht="14.4" x14ac:dyDescent="0.3">
      <c r="A12">
        <v>123</v>
      </c>
      <c r="B12">
        <v>3.44</v>
      </c>
      <c r="C12">
        <v>0</v>
      </c>
      <c r="D12">
        <v>17.8</v>
      </c>
      <c r="E12" s="5">
        <f t="shared" si="0"/>
        <v>19.490692407151343</v>
      </c>
      <c r="F12" s="5">
        <f t="array" ref="F12">D12:D43-E12:E43</f>
        <v>-1.6906924071513423</v>
      </c>
      <c r="G12" s="5">
        <f t="shared" si="1"/>
        <v>2.8584408155992</v>
      </c>
      <c r="H12" s="5"/>
      <c r="I12" s="5"/>
      <c r="J12" s="5"/>
      <c r="K12" s="5"/>
      <c r="L12" s="5"/>
      <c r="N12" s="7" t="s">
        <v>20</v>
      </c>
      <c r="O12" s="20">
        <v>2.5375119399426995</v>
      </c>
      <c r="P12" s="7"/>
      <c r="Q12" s="7"/>
      <c r="R12" s="7"/>
      <c r="S12" s="7"/>
      <c r="T12" s="7"/>
    </row>
    <row r="13" spans="1:20" ht="15" thickBot="1" x14ac:dyDescent="0.35">
      <c r="A13">
        <v>180</v>
      </c>
      <c r="B13">
        <v>4.07</v>
      </c>
      <c r="C13">
        <v>0</v>
      </c>
      <c r="D13">
        <v>16.399999999999999</v>
      </c>
      <c r="E13" s="5">
        <f t="shared" si="0"/>
        <v>15.540902517110032</v>
      </c>
      <c r="F13" s="5">
        <f t="array" ref="F13">D13:D44-E13:E44</f>
        <v>0.85909748288996646</v>
      </c>
      <c r="G13" s="5">
        <f t="shared" si="1"/>
        <v>0.73804848510787624</v>
      </c>
      <c r="H13" s="5"/>
      <c r="I13" s="5"/>
      <c r="J13" s="5"/>
      <c r="K13" s="5"/>
      <c r="L13" s="5"/>
      <c r="N13" s="14" t="s">
        <v>21</v>
      </c>
      <c r="O13" s="14">
        <v>32</v>
      </c>
      <c r="P13" s="7"/>
      <c r="Q13" s="7"/>
      <c r="R13" s="7"/>
      <c r="S13" s="7"/>
      <c r="T13" s="7"/>
    </row>
    <row r="14" spans="1:20" ht="14.4" x14ac:dyDescent="0.3">
      <c r="A14">
        <v>180</v>
      </c>
      <c r="B14">
        <v>3.73</v>
      </c>
      <c r="C14">
        <v>0</v>
      </c>
      <c r="D14">
        <v>17.3</v>
      </c>
      <c r="E14" s="5">
        <f t="shared" si="0"/>
        <v>16.519618157804477</v>
      </c>
      <c r="F14" s="5">
        <f t="array" ref="F14">D14:D45-E14:E45</f>
        <v>0.7803818421955242</v>
      </c>
      <c r="G14" s="5">
        <f t="shared" si="1"/>
        <v>0.60899581962848004</v>
      </c>
      <c r="H14" s="5"/>
      <c r="I14" s="5"/>
      <c r="J14" s="5"/>
      <c r="K14" s="5"/>
      <c r="L14" s="5"/>
      <c r="N14" s="7"/>
      <c r="O14" s="7"/>
      <c r="P14" s="7"/>
      <c r="Q14" s="7"/>
      <c r="R14" s="7"/>
      <c r="S14" s="7"/>
      <c r="T14" s="7"/>
    </row>
    <row r="15" spans="1:20" ht="15" thickBot="1" x14ac:dyDescent="0.35">
      <c r="A15">
        <v>180</v>
      </c>
      <c r="B15">
        <v>3.78</v>
      </c>
      <c r="C15">
        <v>0</v>
      </c>
      <c r="D15">
        <v>15.2</v>
      </c>
      <c r="E15" s="5">
        <f t="shared" si="0"/>
        <v>16.375689387114118</v>
      </c>
      <c r="F15" s="5">
        <f t="array" ref="F15">D15:D46-E15:E46</f>
        <v>-1.1756893871141187</v>
      </c>
      <c r="G15" s="5">
        <f t="shared" si="1"/>
        <v>1.3822455349727722</v>
      </c>
      <c r="H15" s="5"/>
      <c r="I15" s="5"/>
      <c r="J15" s="5"/>
      <c r="K15" s="5"/>
      <c r="L15" s="5"/>
      <c r="N15" s="7" t="s">
        <v>22</v>
      </c>
      <c r="O15" s="7"/>
      <c r="P15" s="7"/>
      <c r="Q15" s="7"/>
      <c r="R15" s="7"/>
      <c r="S15" s="7"/>
      <c r="T15" s="7"/>
    </row>
    <row r="16" spans="1:20" ht="14.4" x14ac:dyDescent="0.3">
      <c r="A16">
        <v>205</v>
      </c>
      <c r="B16">
        <v>5.25</v>
      </c>
      <c r="C16">
        <v>0</v>
      </c>
      <c r="D16">
        <v>10.4</v>
      </c>
      <c r="E16" s="5">
        <f t="shared" si="0"/>
        <v>11.207215379983001</v>
      </c>
      <c r="F16" s="5">
        <f t="array" ref="F16">D16:D47-E16:E47</f>
        <v>-0.80721537998300086</v>
      </c>
      <c r="G16" s="5">
        <f t="shared" si="1"/>
        <v>0.65159666968110042</v>
      </c>
      <c r="H16" s="5"/>
      <c r="I16" s="5"/>
      <c r="J16" s="5"/>
      <c r="K16" s="5"/>
      <c r="L16" s="5"/>
      <c r="N16" s="16"/>
      <c r="O16" s="16" t="s">
        <v>26</v>
      </c>
      <c r="P16" s="16" t="s">
        <v>27</v>
      </c>
      <c r="Q16" s="16" t="s">
        <v>28</v>
      </c>
      <c r="R16" s="16" t="s">
        <v>29</v>
      </c>
      <c r="S16" s="16" t="s">
        <v>30</v>
      </c>
      <c r="T16" s="7"/>
    </row>
    <row r="17" spans="1:21" ht="14.4" x14ac:dyDescent="0.3">
      <c r="A17">
        <v>215</v>
      </c>
      <c r="B17">
        <v>5.4240000000000004</v>
      </c>
      <c r="C17">
        <v>0</v>
      </c>
      <c r="D17">
        <v>10.4</v>
      </c>
      <c r="E17" s="5">
        <f t="shared" si="0"/>
        <v>10.331555998446728</v>
      </c>
      <c r="F17" s="5">
        <f t="array" ref="F17">D17:D48-E17:E48</f>
        <v>6.8444001553272571E-2</v>
      </c>
      <c r="G17" s="5">
        <f t="shared" si="1"/>
        <v>4.6845813486243778E-3</v>
      </c>
      <c r="H17" s="5"/>
      <c r="I17" s="5"/>
      <c r="J17" s="5"/>
      <c r="K17" s="5"/>
      <c r="L17" s="5"/>
      <c r="N17" s="7" t="s">
        <v>23</v>
      </c>
      <c r="O17" s="7">
        <v>3</v>
      </c>
      <c r="P17" s="20">
        <v>945.75611583015075</v>
      </c>
      <c r="Q17" s="20">
        <v>315.25203861005025</v>
      </c>
      <c r="R17" s="20">
        <v>48.960034456091059</v>
      </c>
      <c r="S17" s="23">
        <v>2.9078715492971068E-11</v>
      </c>
      <c r="T17" s="7" t="s">
        <v>40</v>
      </c>
      <c r="U17" s="29" t="s">
        <v>48</v>
      </c>
    </row>
    <row r="18" spans="1:21" ht="14.4" x14ac:dyDescent="0.3">
      <c r="A18">
        <v>230</v>
      </c>
      <c r="B18">
        <v>5.3449999999999998</v>
      </c>
      <c r="C18">
        <v>0</v>
      </c>
      <c r="D18">
        <v>14.7</v>
      </c>
      <c r="E18" s="5">
        <f t="shared" si="0"/>
        <v>9.9967825668367674</v>
      </c>
      <c r="F18" s="5">
        <f t="array" ref="F18">D18:D49-E18:E49</f>
        <v>4.7032174331632319</v>
      </c>
      <c r="G18" s="5">
        <f t="shared" si="1"/>
        <v>22.120254223610541</v>
      </c>
      <c r="H18" s="5"/>
      <c r="I18" s="5"/>
      <c r="J18" s="5"/>
      <c r="K18" s="5"/>
      <c r="L18" s="5"/>
      <c r="N18" s="7" t="s">
        <v>24</v>
      </c>
      <c r="O18" s="7">
        <v>28</v>
      </c>
      <c r="P18" s="20">
        <v>180.29107166984934</v>
      </c>
      <c r="Q18" s="20">
        <v>6.4389668453517626</v>
      </c>
      <c r="R18" s="20"/>
      <c r="S18" s="7"/>
      <c r="T18" s="30" t="s">
        <v>49</v>
      </c>
      <c r="U18" s="29"/>
    </row>
    <row r="19" spans="1:21" ht="15" thickBot="1" x14ac:dyDescent="0.35">
      <c r="A19">
        <v>66</v>
      </c>
      <c r="B19">
        <v>2.2000000000000002</v>
      </c>
      <c r="C19">
        <v>1</v>
      </c>
      <c r="D19">
        <v>32.4</v>
      </c>
      <c r="E19" s="5">
        <f t="shared" si="0"/>
        <v>27.280123429938328</v>
      </c>
      <c r="F19" s="5">
        <f t="array" ref="F19">D19:D50-E19:E50</f>
        <v>5.1198765700616704</v>
      </c>
      <c r="G19" s="5">
        <f t="shared" si="1"/>
        <v>26.213136092666456</v>
      </c>
      <c r="H19" s="5"/>
      <c r="I19" s="5"/>
      <c r="J19" s="5"/>
      <c r="K19" s="5"/>
      <c r="L19" s="5"/>
      <c r="N19" s="14" t="s">
        <v>25</v>
      </c>
      <c r="O19" s="14">
        <v>31</v>
      </c>
      <c r="P19" s="21">
        <v>1126.0471875000001</v>
      </c>
      <c r="Q19" s="21"/>
      <c r="R19" s="21"/>
      <c r="S19" s="14"/>
      <c r="T19" s="30" t="s">
        <v>50</v>
      </c>
      <c r="U19" s="29"/>
    </row>
    <row r="20" spans="1:21" ht="15" thickBot="1" x14ac:dyDescent="0.35">
      <c r="A20">
        <v>52</v>
      </c>
      <c r="B20">
        <v>1.615</v>
      </c>
      <c r="C20">
        <v>1</v>
      </c>
      <c r="D20">
        <v>30.4</v>
      </c>
      <c r="E20" s="5">
        <f t="shared" si="0"/>
        <v>29.488792210362881</v>
      </c>
      <c r="F20" s="5">
        <f t="array" ref="F20">D20:D51-E20:E51</f>
        <v>0.91120778963711757</v>
      </c>
      <c r="G20" s="5">
        <f t="shared" si="1"/>
        <v>0.83029963589536149</v>
      </c>
      <c r="H20" s="5"/>
      <c r="I20" s="5"/>
      <c r="J20" s="5"/>
      <c r="K20" s="5"/>
      <c r="L20" s="5"/>
      <c r="N20" s="7"/>
      <c r="O20" s="7"/>
      <c r="P20" s="7"/>
      <c r="Q20" s="7"/>
      <c r="R20" s="7"/>
      <c r="S20" s="7"/>
      <c r="T20" s="7"/>
    </row>
    <row r="21" spans="1:21" ht="14.4" x14ac:dyDescent="0.3">
      <c r="A21">
        <v>65</v>
      </c>
      <c r="B21">
        <v>1.835</v>
      </c>
      <c r="C21">
        <v>1</v>
      </c>
      <c r="D21">
        <v>33.9</v>
      </c>
      <c r="E21" s="5">
        <f t="shared" si="0"/>
        <v>28.368282181931335</v>
      </c>
      <c r="F21" s="5">
        <f t="array" ref="F21">D21:D52-E21:E52</f>
        <v>5.5317178180686639</v>
      </c>
      <c r="G21" s="5">
        <f t="shared" si="1"/>
        <v>30.599902018738341</v>
      </c>
      <c r="H21" s="5"/>
      <c r="I21" s="5"/>
      <c r="J21" s="5"/>
      <c r="K21" s="5"/>
      <c r="L21" s="5"/>
      <c r="N21" s="16"/>
      <c r="O21" s="16" t="s">
        <v>31</v>
      </c>
      <c r="P21" s="16" t="s">
        <v>20</v>
      </c>
      <c r="Q21" s="16" t="s">
        <v>32</v>
      </c>
      <c r="R21" s="16" t="s">
        <v>33</v>
      </c>
      <c r="S21" s="16" t="s">
        <v>34</v>
      </c>
      <c r="T21" s="16" t="s">
        <v>35</v>
      </c>
    </row>
    <row r="22" spans="1:21" ht="14.4" x14ac:dyDescent="0.3">
      <c r="A22">
        <v>97</v>
      </c>
      <c r="B22">
        <v>2.4649999999999999</v>
      </c>
      <c r="C22">
        <v>0</v>
      </c>
      <c r="D22">
        <v>21.5</v>
      </c>
      <c r="E22" s="5">
        <f t="shared" si="0"/>
        <v>23.271750310401284</v>
      </c>
      <c r="F22" s="5">
        <f t="array" ref="F22">D22:D53-E22:E53</f>
        <v>-1.7717503104012842</v>
      </c>
      <c r="G22" s="5">
        <f t="shared" si="1"/>
        <v>3.1390991624070468</v>
      </c>
      <c r="H22" s="5"/>
      <c r="I22" s="5"/>
      <c r="J22" s="5"/>
      <c r="K22" s="5"/>
      <c r="L22" s="5"/>
      <c r="N22" s="7" t="s">
        <v>13</v>
      </c>
      <c r="O22" s="27">
        <v>34.002875122914062</v>
      </c>
      <c r="P22" s="20">
        <v>2.6426593369900306</v>
      </c>
      <c r="Q22" s="20">
        <v>12.866915779482603</v>
      </c>
      <c r="R22" s="28">
        <v>2.8240301965831147E-13</v>
      </c>
      <c r="S22" s="20">
        <v>28.589632863691797</v>
      </c>
      <c r="T22" s="20">
        <v>39.416117382136328</v>
      </c>
    </row>
    <row r="23" spans="1:21" ht="14.4" x14ac:dyDescent="0.3">
      <c r="A23">
        <v>150</v>
      </c>
      <c r="B23">
        <v>3.52</v>
      </c>
      <c r="C23">
        <v>0</v>
      </c>
      <c r="D23">
        <v>15.5</v>
      </c>
      <c r="E23" s="5">
        <f t="shared" si="0"/>
        <v>18.248480773305452</v>
      </c>
      <c r="F23" s="5">
        <f t="array" ref="F23">D23:D54-E23:E54</f>
        <v>-2.7484807733054524</v>
      </c>
      <c r="G23" s="5">
        <f t="shared" si="1"/>
        <v>7.5541465612297376</v>
      </c>
      <c r="H23" s="5"/>
      <c r="I23" s="5"/>
      <c r="J23" s="5"/>
      <c r="K23" s="5"/>
      <c r="L23" s="5"/>
      <c r="N23" s="7" t="s">
        <v>3</v>
      </c>
      <c r="O23" s="22">
        <v>-3.7478725953382114E-2</v>
      </c>
      <c r="P23" s="20">
        <v>9.6054221574033462E-3</v>
      </c>
      <c r="Q23" s="20">
        <v>-3.90183016833836</v>
      </c>
      <c r="R23" s="25">
        <v>5.4640226580877677E-4</v>
      </c>
      <c r="S23" s="20">
        <v>-5.7154541300565409E-2</v>
      </c>
      <c r="T23" s="20">
        <v>-1.7802910606198815E-2</v>
      </c>
      <c r="U23" s="29" t="s">
        <v>61</v>
      </c>
    </row>
    <row r="24" spans="1:21" ht="14.4" x14ac:dyDescent="0.3">
      <c r="A24">
        <v>150</v>
      </c>
      <c r="B24">
        <v>3.4350000000000001</v>
      </c>
      <c r="C24">
        <v>0</v>
      </c>
      <c r="D24">
        <v>15.2</v>
      </c>
      <c r="E24" s="5">
        <f t="shared" si="0"/>
        <v>18.49315968347906</v>
      </c>
      <c r="F24" s="5">
        <f t="array" ref="F24">D24:D55-E24:E55</f>
        <v>-3.2931596834790611</v>
      </c>
      <c r="G24" s="5">
        <f t="shared" si="1"/>
        <v>10.844900700891909</v>
      </c>
      <c r="H24" s="5"/>
      <c r="I24" s="5"/>
      <c r="J24" s="5"/>
      <c r="K24" s="5"/>
      <c r="L24" s="5"/>
      <c r="N24" s="7" t="s">
        <v>5</v>
      </c>
      <c r="O24" s="22">
        <v>-2.8785754138071864</v>
      </c>
      <c r="P24" s="20">
        <v>0.90497053803057714</v>
      </c>
      <c r="Q24" s="20">
        <v>-3.1808498650924313</v>
      </c>
      <c r="R24" s="25">
        <v>3.5740310794737246E-3</v>
      </c>
      <c r="S24" s="20">
        <v>-4.7323235270233059</v>
      </c>
      <c r="T24" s="20">
        <v>-1.0248273005910673</v>
      </c>
      <c r="U24" s="29" t="s">
        <v>61</v>
      </c>
    </row>
    <row r="25" spans="1:21" ht="15" thickBot="1" x14ac:dyDescent="0.35">
      <c r="A25">
        <v>245</v>
      </c>
      <c r="B25">
        <v>3.84</v>
      </c>
      <c r="C25">
        <v>0</v>
      </c>
      <c r="D25">
        <v>13.3</v>
      </c>
      <c r="E25" s="5">
        <f t="shared" si="0"/>
        <v>13.766857675315849</v>
      </c>
      <c r="F25" s="5">
        <f t="array" ref="F25">D25:D56-E25:E56</f>
        <v>-0.46685767531584865</v>
      </c>
      <c r="G25" s="5">
        <f t="shared" si="1"/>
        <v>0.21795608900131835</v>
      </c>
      <c r="H25" s="5"/>
      <c r="I25" s="5"/>
      <c r="J25" s="5"/>
      <c r="K25" s="5"/>
      <c r="L25" s="5"/>
      <c r="N25" s="14" t="s">
        <v>8</v>
      </c>
      <c r="O25" s="24">
        <v>2.0837101303232957</v>
      </c>
      <c r="P25" s="21">
        <v>1.3764201523049431</v>
      </c>
      <c r="Q25" s="21">
        <v>1.5138619750909124</v>
      </c>
      <c r="R25" s="26">
        <v>0.14126823673653088</v>
      </c>
      <c r="S25" s="21">
        <v>-0.73575873976904793</v>
      </c>
      <c r="T25" s="21">
        <v>4.9031790004156388</v>
      </c>
      <c r="U25" s="29" t="s">
        <v>60</v>
      </c>
    </row>
    <row r="26" spans="1:21" x14ac:dyDescent="0.25">
      <c r="A26">
        <v>175</v>
      </c>
      <c r="B26">
        <v>3.8450000000000002</v>
      </c>
      <c r="C26">
        <v>0</v>
      </c>
      <c r="D26">
        <v>19.2</v>
      </c>
      <c r="E26" s="5">
        <f t="shared" si="0"/>
        <v>16.37597561498356</v>
      </c>
      <c r="F26" s="5">
        <f t="array" ref="F26">D26:D57-E26:E57</f>
        <v>2.8240243850164397</v>
      </c>
      <c r="G26" s="5">
        <f t="shared" si="1"/>
        <v>7.9751137271674803</v>
      </c>
      <c r="H26" s="5"/>
      <c r="I26" s="5"/>
      <c r="J26" s="5"/>
      <c r="K26" s="5"/>
      <c r="L26" s="5"/>
      <c r="S26" s="34" t="s">
        <v>62</v>
      </c>
      <c r="T26" s="34"/>
    </row>
    <row r="27" spans="1:21" x14ac:dyDescent="0.25">
      <c r="A27">
        <v>66</v>
      </c>
      <c r="B27">
        <v>1.9350000000000001</v>
      </c>
      <c r="C27">
        <v>1</v>
      </c>
      <c r="D27">
        <v>27.3</v>
      </c>
      <c r="E27" s="5">
        <f t="shared" si="0"/>
        <v>28.042945914597233</v>
      </c>
      <c r="F27" s="5">
        <f t="array" ref="F27">D27:D58-E27:E58</f>
        <v>-0.74294591459723236</v>
      </c>
      <c r="G27" s="5">
        <f t="shared" si="1"/>
        <v>0.55196863201671809</v>
      </c>
      <c r="H27" s="5"/>
      <c r="I27" s="5"/>
      <c r="J27" s="5"/>
      <c r="K27" s="5"/>
      <c r="L27" s="5"/>
    </row>
    <row r="28" spans="1:21" x14ac:dyDescent="0.25">
      <c r="A28">
        <v>91</v>
      </c>
      <c r="B28">
        <v>2.14</v>
      </c>
      <c r="C28">
        <v>1</v>
      </c>
      <c r="D28">
        <v>26</v>
      </c>
      <c r="E28" s="5">
        <f t="shared" si="0"/>
        <v>26.515869805932208</v>
      </c>
      <c r="F28" s="5">
        <f t="array" ref="F28">D28:D59-E28:E59</f>
        <v>-0.51586980593220844</v>
      </c>
      <c r="G28" s="5">
        <f t="shared" si="1"/>
        <v>0.2661216566725344</v>
      </c>
      <c r="H28" s="5"/>
      <c r="I28" s="5"/>
      <c r="J28" s="5"/>
      <c r="K28" s="5"/>
      <c r="L28" s="5"/>
    </row>
    <row r="29" spans="1:21" x14ac:dyDescent="0.25">
      <c r="A29">
        <v>113</v>
      </c>
      <c r="B29">
        <v>1.5129999999999999</v>
      </c>
      <c r="C29">
        <v>1</v>
      </c>
      <c r="D29">
        <v>30.4</v>
      </c>
      <c r="E29" s="5">
        <f t="shared" si="0"/>
        <v>27.496204619414907</v>
      </c>
      <c r="F29" s="5">
        <f t="array" ref="F29">D29:D60-E29:E60</f>
        <v>2.9037953805850911</v>
      </c>
      <c r="G29" s="5">
        <f t="shared" si="1"/>
        <v>8.4320276123073139</v>
      </c>
      <c r="H29" s="5"/>
      <c r="I29" s="5"/>
      <c r="J29" s="5"/>
      <c r="K29" s="5"/>
      <c r="L29" s="5"/>
    </row>
    <row r="30" spans="1:21" ht="14.4" x14ac:dyDescent="0.3">
      <c r="A30">
        <v>264</v>
      </c>
      <c r="B30">
        <v>3.17</v>
      </c>
      <c r="C30">
        <v>1</v>
      </c>
      <c r="D30">
        <v>15.8</v>
      </c>
      <c r="E30" s="5">
        <f t="shared" si="0"/>
        <v>17.067117539775701</v>
      </c>
      <c r="F30" s="5">
        <f t="array" ref="F30">D30:D61-E30:E61</f>
        <v>-1.2671175397757004</v>
      </c>
      <c r="G30" s="5">
        <f t="shared" si="1"/>
        <v>1.6055868596072238</v>
      </c>
      <c r="H30" s="5"/>
      <c r="I30" s="5"/>
      <c r="J30" s="5"/>
      <c r="K30" s="5"/>
      <c r="L30" s="5"/>
      <c r="N30" s="7"/>
    </row>
    <row r="31" spans="1:21" x14ac:dyDescent="0.25">
      <c r="A31">
        <v>175</v>
      </c>
      <c r="B31">
        <v>2.77</v>
      </c>
      <c r="C31">
        <v>1</v>
      </c>
      <c r="D31">
        <v>19.7</v>
      </c>
      <c r="E31" s="5">
        <f t="shared" si="0"/>
        <v>21.554154315149582</v>
      </c>
      <c r="F31" s="5">
        <f t="array" ref="F31">D31:D62-E31:E62</f>
        <v>-1.8541543151495823</v>
      </c>
      <c r="G31" s="5">
        <f t="shared" si="1"/>
        <v>3.4378882243878164</v>
      </c>
      <c r="H31" s="5"/>
      <c r="I31" s="5"/>
      <c r="J31" s="5"/>
      <c r="K31" s="5"/>
      <c r="L31" s="5"/>
    </row>
    <row r="32" spans="1:21" x14ac:dyDescent="0.25">
      <c r="A32">
        <v>335</v>
      </c>
      <c r="B32">
        <v>3.57</v>
      </c>
      <c r="C32">
        <v>1</v>
      </c>
      <c r="D32">
        <v>15</v>
      </c>
      <c r="E32" s="5">
        <f t="shared" si="0"/>
        <v>13.254697831562694</v>
      </c>
      <c r="F32" s="5">
        <f t="array" ref="F32">D32:D63-E32:E63</f>
        <v>1.7453021684373056</v>
      </c>
      <c r="G32" s="5">
        <f t="shared" si="1"/>
        <v>3.0460796591519608</v>
      </c>
      <c r="H32" s="5"/>
      <c r="I32" s="5"/>
      <c r="J32" s="5"/>
      <c r="K32" s="5"/>
      <c r="L32" s="5"/>
    </row>
    <row r="33" spans="1:12" x14ac:dyDescent="0.25">
      <c r="A33">
        <v>109</v>
      </c>
      <c r="B33">
        <v>2.78</v>
      </c>
      <c r="C33">
        <v>1</v>
      </c>
      <c r="D33">
        <v>21.4</v>
      </c>
      <c r="E33" s="5">
        <f t="shared" si="0"/>
        <v>23.998964473934734</v>
      </c>
      <c r="F33" s="5">
        <f t="array" ref="F33">D33:D64-E33:E64</f>
        <v>-2.5989644739347355</v>
      </c>
      <c r="G33" s="5">
        <f t="shared" si="1"/>
        <v>6.7546163367748564</v>
      </c>
      <c r="H33" s="5"/>
      <c r="I33" s="5"/>
      <c r="J33" s="5"/>
      <c r="K33" s="5"/>
      <c r="L33" s="5"/>
    </row>
  </sheetData>
  <mergeCells count="1">
    <mergeCell ref="S26:T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mtcars</vt:lpstr>
      <vt:lpstr>Simple LR</vt:lpstr>
      <vt:lpstr>Multiple LR</vt:lpstr>
      <vt:lpstr>ScatterPlot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2020-11-28T23:58:38Z</dcterms:created>
  <dcterms:modified xsi:type="dcterms:W3CDTF">2023-07-24T16:33:35Z</dcterms:modified>
</cp:coreProperties>
</file>