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ate1904="1"/>
  <mc:AlternateContent xmlns:mc="http://schemas.openxmlformats.org/markup-compatibility/2006">
    <mc:Choice Requires="x15">
      <x15ac:absPath xmlns:x15ac="http://schemas.microsoft.com/office/spreadsheetml/2010/11/ac" url="/Users/ptohos/Documents/MyCourses/FYS112/2023/Grades/"/>
    </mc:Choice>
  </mc:AlternateContent>
  <xr:revisionPtr revIDLastSave="0" documentId="13_ncr:1_{3FC09474-87D3-B24A-8567-121C5916A15B}" xr6:coauthVersionLast="47" xr6:coauthVersionMax="47" xr10:uidLastSave="{00000000-0000-0000-0000-000000000000}"/>
  <bookViews>
    <workbookView xWindow="1120" yWindow="500" windowWidth="32900" windowHeight="19240" tabRatio="334" activeTab="1" xr2:uid="{00000000-000D-0000-FFFF-FFFF00000000}"/>
  </bookViews>
  <sheets>
    <sheet name="Quiz" sheetId="1" r:id="rId1"/>
    <sheet name="Homework" sheetId="5" r:id="rId2"/>
    <sheet name="Exams" sheetId="3" r:id="rId3"/>
    <sheet name="Grad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3" i="1" l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W39" i="1"/>
  <c r="W38" i="1"/>
  <c r="W37" i="1"/>
  <c r="W36" i="1"/>
  <c r="V39" i="1"/>
  <c r="V38" i="1"/>
  <c r="V37" i="1"/>
  <c r="V36" i="1"/>
  <c r="B24" i="3"/>
  <c r="B8" i="3"/>
  <c r="B33" i="3" l="1"/>
  <c r="B32" i="3"/>
  <c r="B31" i="3"/>
  <c r="B30" i="3"/>
  <c r="B29" i="3"/>
  <c r="B28" i="3"/>
  <c r="B27" i="3"/>
  <c r="B26" i="3"/>
  <c r="B25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7" i="3"/>
  <c r="B6" i="3"/>
  <c r="B5" i="3"/>
  <c r="B3" i="3"/>
  <c r="B2" i="3"/>
  <c r="D33" i="2" l="1"/>
  <c r="D32" i="2"/>
  <c r="D30" i="2"/>
  <c r="D26" i="2"/>
  <c r="B2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6" i="5"/>
  <c r="B15" i="5"/>
  <c r="B14" i="5"/>
  <c r="B13" i="5"/>
  <c r="B10" i="5"/>
  <c r="B8" i="5"/>
  <c r="B7" i="5"/>
  <c r="B6" i="5"/>
  <c r="B5" i="5"/>
  <c r="B3" i="5"/>
  <c r="E33" i="2"/>
  <c r="E32" i="2"/>
  <c r="E31" i="2"/>
  <c r="D31" i="2"/>
  <c r="E30" i="2"/>
  <c r="E29" i="2"/>
  <c r="D29" i="2"/>
  <c r="E28" i="2"/>
  <c r="D28" i="2"/>
  <c r="E27" i="2"/>
  <c r="D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U39" i="1" l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B38" i="1"/>
  <c r="B37" i="1"/>
  <c r="B39" i="1"/>
  <c r="B33" i="2" l="1"/>
  <c r="B29" i="2"/>
  <c r="B31" i="2"/>
  <c r="B28" i="2"/>
  <c r="B27" i="2"/>
  <c r="B26" i="2"/>
  <c r="B30" i="2"/>
  <c r="B32" i="2"/>
  <c r="D25" i="2" l="1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35" i="2"/>
  <c r="I39" i="5" l="1"/>
  <c r="H39" i="5"/>
  <c r="G39" i="5"/>
  <c r="F39" i="5"/>
  <c r="C39" i="5"/>
  <c r="E39" i="5"/>
  <c r="J33" i="5" l="1"/>
  <c r="J21" i="5"/>
  <c r="J9" i="5"/>
  <c r="J20" i="5"/>
  <c r="J8" i="5"/>
  <c r="J18" i="5"/>
  <c r="J29" i="5"/>
  <c r="J28" i="5"/>
  <c r="J3" i="5"/>
  <c r="J2" i="5"/>
  <c r="J24" i="5"/>
  <c r="J10" i="5"/>
  <c r="J32" i="5"/>
  <c r="J17" i="5"/>
  <c r="J4" i="5"/>
  <c r="J15" i="5"/>
  <c r="J14" i="5"/>
  <c r="J12" i="5"/>
  <c r="J22" i="5"/>
  <c r="J31" i="5"/>
  <c r="J19" i="5"/>
  <c r="J7" i="5"/>
  <c r="J6" i="5"/>
  <c r="J5" i="5"/>
  <c r="J27" i="5"/>
  <c r="J26" i="5"/>
  <c r="J11" i="5"/>
  <c r="J30" i="5"/>
  <c r="J25" i="5"/>
  <c r="J23" i="5"/>
  <c r="J16" i="5"/>
  <c r="J13" i="5"/>
  <c r="D39" i="5"/>
  <c r="B39" i="5" l="1"/>
  <c r="C26" i="2" s="1"/>
  <c r="F26" i="2" s="1"/>
  <c r="G26" i="2" s="1"/>
  <c r="H26" i="2" s="1"/>
  <c r="B35" i="2"/>
  <c r="C35" i="2"/>
  <c r="D2" i="2"/>
  <c r="G37" i="5"/>
  <c r="G36" i="5"/>
  <c r="B37" i="3"/>
  <c r="B38" i="3"/>
  <c r="B38" i="5"/>
  <c r="C38" i="3"/>
  <c r="C37" i="3"/>
  <c r="C36" i="3"/>
  <c r="B36" i="3"/>
  <c r="I38" i="5"/>
  <c r="H38" i="5"/>
  <c r="G38" i="5"/>
  <c r="F38" i="5"/>
  <c r="E38" i="5"/>
  <c r="D38" i="5"/>
  <c r="C38" i="5"/>
  <c r="I37" i="5"/>
  <c r="H37" i="5"/>
  <c r="F37" i="5"/>
  <c r="E37" i="5"/>
  <c r="D37" i="5"/>
  <c r="C37" i="5"/>
  <c r="I36" i="5"/>
  <c r="H36" i="5"/>
  <c r="F36" i="5"/>
  <c r="E36" i="5"/>
  <c r="D36" i="5"/>
  <c r="C36" i="5"/>
  <c r="B37" i="5"/>
  <c r="B36" i="5"/>
  <c r="C31" i="2" l="1"/>
  <c r="F31" i="2" s="1"/>
  <c r="G31" i="2" s="1"/>
  <c r="H31" i="2" s="1"/>
  <c r="C4" i="2"/>
  <c r="C22" i="2"/>
  <c r="C32" i="2"/>
  <c r="F32" i="2" s="1"/>
  <c r="G32" i="2" s="1"/>
  <c r="H32" i="2" s="1"/>
  <c r="C17" i="2"/>
  <c r="C14" i="2"/>
  <c r="C27" i="2"/>
  <c r="F27" i="2" s="1"/>
  <c r="G27" i="2" s="1"/>
  <c r="H27" i="2" s="1"/>
  <c r="C13" i="2"/>
  <c r="C29" i="2"/>
  <c r="F29" i="2" s="1"/>
  <c r="G29" i="2" s="1"/>
  <c r="H29" i="2" s="1"/>
  <c r="C7" i="2"/>
  <c r="C15" i="2"/>
  <c r="C18" i="2"/>
  <c r="C24" i="2"/>
  <c r="C33" i="2"/>
  <c r="F33" i="2" s="1"/>
  <c r="G33" i="2" s="1"/>
  <c r="H33" i="2" s="1"/>
  <c r="C5" i="2"/>
  <c r="C10" i="2"/>
  <c r="C6" i="2"/>
  <c r="C20" i="2"/>
  <c r="C30" i="2"/>
  <c r="F30" i="2" s="1"/>
  <c r="G30" i="2" s="1"/>
  <c r="H30" i="2" s="1"/>
  <c r="C23" i="2"/>
  <c r="C11" i="2"/>
  <c r="C9" i="2"/>
  <c r="C16" i="2"/>
  <c r="C28" i="2"/>
  <c r="F28" i="2" s="1"/>
  <c r="G28" i="2" s="1"/>
  <c r="H28" i="2" s="1"/>
  <c r="C3" i="2"/>
  <c r="C8" i="2"/>
  <c r="C19" i="2"/>
  <c r="C12" i="2"/>
  <c r="B24" i="2"/>
  <c r="B12" i="2"/>
  <c r="B23" i="2"/>
  <c r="B11" i="2"/>
  <c r="B22" i="2"/>
  <c r="B21" i="2"/>
  <c r="B9" i="2"/>
  <c r="B8" i="2"/>
  <c r="B17" i="2"/>
  <c r="B3" i="2"/>
  <c r="B14" i="2"/>
  <c r="B13" i="2"/>
  <c r="B7" i="2"/>
  <c r="B5" i="2"/>
  <c r="B15" i="2"/>
  <c r="B10" i="2"/>
  <c r="B20" i="2"/>
  <c r="B19" i="2"/>
  <c r="B25" i="2"/>
  <c r="B18" i="2"/>
  <c r="B6" i="2"/>
  <c r="B16" i="2"/>
  <c r="B4" i="2"/>
  <c r="C21" i="2"/>
  <c r="E38" i="2"/>
  <c r="D38" i="2"/>
  <c r="E37" i="2"/>
  <c r="E36" i="2"/>
  <c r="D37" i="2"/>
  <c r="D36" i="2"/>
  <c r="C25" i="2" l="1"/>
  <c r="F17" i="2"/>
  <c r="G17" i="2" s="1"/>
  <c r="H17" i="2" s="1"/>
  <c r="B2" i="2"/>
  <c r="X39" i="1"/>
  <c r="X36" i="1"/>
  <c r="X37" i="1"/>
  <c r="X38" i="1"/>
  <c r="F7" i="2"/>
  <c r="G7" i="2" s="1"/>
  <c r="H7" i="2" s="1"/>
  <c r="F13" i="2"/>
  <c r="G13" i="2" s="1"/>
  <c r="H13" i="2" s="1"/>
  <c r="F11" i="2"/>
  <c r="G11" i="2" s="1"/>
  <c r="H11" i="2" s="1"/>
  <c r="F10" i="2"/>
  <c r="G10" i="2" s="1"/>
  <c r="H10" i="2" s="1"/>
  <c r="F15" i="2"/>
  <c r="G15" i="2" s="1"/>
  <c r="H15" i="2" s="1"/>
  <c r="F6" i="2"/>
  <c r="G6" i="2" s="1"/>
  <c r="H6" i="2" s="1"/>
  <c r="F24" i="2"/>
  <c r="G24" i="2" s="1"/>
  <c r="H24" i="2" s="1"/>
  <c r="F14" i="2"/>
  <c r="G14" i="2" s="1"/>
  <c r="H14" i="2" s="1"/>
  <c r="F12" i="2"/>
  <c r="G12" i="2" s="1"/>
  <c r="H12" i="2" s="1"/>
  <c r="F22" i="2"/>
  <c r="G22" i="2" s="1"/>
  <c r="H22" i="2" s="1"/>
  <c r="F23" i="2"/>
  <c r="G23" i="2" s="1"/>
  <c r="H23" i="2" s="1"/>
  <c r="F25" i="2"/>
  <c r="G25" i="2" s="1"/>
  <c r="H25" i="2" s="1"/>
  <c r="F20" i="2"/>
  <c r="G20" i="2" s="1"/>
  <c r="H20" i="2" s="1"/>
  <c r="F9" i="2"/>
  <c r="G9" i="2" s="1"/>
  <c r="H9" i="2" s="1"/>
  <c r="F5" i="2"/>
  <c r="G5" i="2" s="1"/>
  <c r="H5" i="2" s="1"/>
  <c r="F18" i="2"/>
  <c r="G18" i="2" s="1"/>
  <c r="H18" i="2" s="1"/>
  <c r="F3" i="2"/>
  <c r="G3" i="2" s="1"/>
  <c r="H3" i="2" s="1"/>
  <c r="F8" i="2"/>
  <c r="G8" i="2" s="1"/>
  <c r="H8" i="2" s="1"/>
  <c r="F16" i="2"/>
  <c r="G16" i="2" s="1"/>
  <c r="H16" i="2" s="1"/>
  <c r="F4" i="2"/>
  <c r="G4" i="2" s="1"/>
  <c r="H4" i="2" s="1"/>
  <c r="F21" i="2"/>
  <c r="G21" i="2" s="1"/>
  <c r="H21" i="2" s="1"/>
  <c r="F19" i="2"/>
  <c r="G19" i="2" s="1"/>
  <c r="H19" i="2" s="1"/>
  <c r="J38" i="5"/>
  <c r="C2" i="2"/>
  <c r="J36" i="5"/>
  <c r="J37" i="5"/>
  <c r="C38" i="2" l="1"/>
  <c r="C37" i="2"/>
  <c r="C36" i="2"/>
  <c r="B36" i="2"/>
  <c r="B37" i="2"/>
  <c r="F2" i="2"/>
  <c r="B38" i="2"/>
  <c r="F37" i="2" l="1"/>
  <c r="F36" i="2"/>
  <c r="G2" i="2"/>
  <c r="F38" i="2"/>
  <c r="G37" i="2" l="1"/>
  <c r="G38" i="2"/>
  <c r="G36" i="2"/>
  <c r="H2" i="2"/>
  <c r="H35" i="2" l="1"/>
  <c r="H36" i="2"/>
  <c r="H37" i="2"/>
  <c r="H38" i="2"/>
</calcChain>
</file>

<file path=xl/sharedStrings.xml><?xml version="1.0" encoding="utf-8"?>
<sst xmlns="http://schemas.openxmlformats.org/spreadsheetml/2006/main" count="80" uniqueCount="50">
  <si>
    <t>Quiz Total</t>
  </si>
  <si>
    <t>Τελική Εξέταση</t>
    <phoneticPr fontId="4"/>
  </si>
  <si>
    <t>Βαθμός</t>
    <phoneticPr fontId="4"/>
  </si>
  <si>
    <t>Passed</t>
    <phoneticPr fontId="4"/>
  </si>
  <si>
    <t>Τελικός Βαθμός</t>
    <phoneticPr fontId="4"/>
  </si>
  <si>
    <t>Αρ. Ταυτότητας</t>
  </si>
  <si>
    <t>Quiz Total</t>
    <phoneticPr fontId="4"/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</si>
  <si>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</si>
  <si>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</si>
  <si>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</si>
  <si>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</si>
  <si>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</si>
  <si>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</si>
  <si>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</si>
  <si>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</si>
  <si>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6</t>
  </si>
  <si>
    <t>Quiz 7</t>
  </si>
  <si>
    <t>Quiz 1</t>
  </si>
  <si>
    <t xml:space="preserve">Quiz 2 </t>
  </si>
  <si>
    <t xml:space="preserve">Quiz 3 </t>
  </si>
  <si>
    <t xml:space="preserve">Quiz 4 </t>
  </si>
  <si>
    <t>Quiz 5</t>
  </si>
  <si>
    <t>Homeworks</t>
  </si>
  <si>
    <t>Hm 1</t>
  </si>
  <si>
    <t xml:space="preserve">Hm 2 </t>
  </si>
  <si>
    <t>Hm 3</t>
  </si>
  <si>
    <t xml:space="preserve">Hm 4 </t>
  </si>
  <si>
    <t>Hm 5</t>
  </si>
  <si>
    <t>Hm 6</t>
  </si>
  <si>
    <t>Hm 7</t>
  </si>
  <si>
    <t>Hm 8</t>
  </si>
  <si>
    <t>Hm Total</t>
  </si>
  <si>
    <t xml:space="preserve">Max Score </t>
  </si>
  <si>
    <t>Average</t>
  </si>
  <si>
    <t>Std. Dev.</t>
  </si>
  <si>
    <t>Median</t>
    <phoneticPr fontId="4"/>
  </si>
  <si>
    <t>Valid</t>
  </si>
  <si>
    <t>Πρόοδος</t>
  </si>
  <si>
    <t xml:space="preserve"> </t>
  </si>
  <si>
    <t>0277</t>
  </si>
  <si>
    <t>Quiz 16</t>
  </si>
  <si>
    <t>Quiz 17</t>
  </si>
  <si>
    <t>Quiz 18</t>
  </si>
  <si>
    <t>Quiz 19</t>
  </si>
  <si>
    <t>Quiz 20</t>
  </si>
  <si>
    <t>0218</t>
  </si>
  <si>
    <t>0467</t>
  </si>
  <si>
    <t>0058</t>
  </si>
  <si>
    <t>Quiz 21</t>
  </si>
  <si>
    <t>Quiz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</si>
</sst>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8"/>
      <name val="Verdana"/>
      <family val="2"/>
    </font>
    <font>
      <sz val="12"/>
      <name val="Arial"/>
      <family val="2"/>
    </font>
    <font>
      <sz val="10"/>
      <color indexed="19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3"/>
      <name val="Arial"/>
      <family val="2"/>
    </font>
    <font>
      <sz val="13"/>
      <color rgb="FF000000"/>
      <name val="Verdana"/>
      <family val="2"/>
    </font>
    <font>
      <sz val="14"/>
      <color rgb="FF000000"/>
      <name val="Verdana"/>
      <family val="2"/>
    </font>
    <font>
      <sz val="14"/>
      <color indexed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sz val="13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" fontId="13" fillId="6" borderId="3" xfId="0" applyNumberFormat="1" applyFont="1" applyFill="1" applyBorder="1" applyAlignment="1">
      <alignment horizontal="center" vertical="center"/>
    </xf>
    <xf numFmtId="164" fontId="13" fillId="7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3" fillId="2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4" fillId="0" borderId="3" xfId="0" applyFont="1" applyBorder="1"/>
    <xf numFmtId="2" fontId="14" fillId="0" borderId="3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7" fillId="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1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4"/>
  <sheetViews>
    <sheetView topLeftCell="B1" zoomScaleNormal="100" workbookViewId="0">
      <selection activeCell="Y1" sqref="Y1"/>
    </sheetView>
  </sheetViews>
  <sheetFormatPr baseColWidth="10" defaultRowHeight="16" x14ac:dyDescent="0.15"/>
  <cols>
    <col min="1" max="1" width="25.83203125" customWidth="1"/>
    <col min="2" max="2" width="11.83203125" style="5" customWidth="1"/>
    <col min="3" max="23" width="11.83203125" style="6" customWidth="1"/>
    <col min="24" max="24" width="14.83203125" style="6" customWidth="1"/>
    <col min="25" max="25" width="15.1640625" style="7" customWidth="1"/>
  </cols>
  <sheetData>
    <row r="1" spans="1:25" ht="29" customHeight="1" x14ac:dyDescent="0.15">
      <c r="A1" s="37" t="s">
        <v>5</v>
      </c>
      <c r="B1" s="38" t="s">
        <v>17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15</v>
      </c>
      <c r="H1" s="38" t="s">
        <v>16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40</v>
      </c>
      <c r="R1" s="38" t="s">
        <v>41</v>
      </c>
      <c r="S1" s="38" t="s">
        <v>42</v>
      </c>
      <c r="T1" s="38" t="s">
        <v>43</v>
      </c>
      <c r="U1" s="38" t="s">
        <v>44</v>
      </c>
      <c r="V1" s="38" t="s">
        <v>48</v>
      </c>
      <c r="W1" s="38" t="s">
        <v>49</v>
      </c>
      <c r="X1" s="39" t="s">
        <v>6</v>
      </c>
      <c r="Y1"/>
    </row>
    <row r="2" spans="1:25" ht="29" customHeight="1" x14ac:dyDescent="0.15">
      <c r="A2" s="26" t="s">
        <v>47</v>
      </c>
      <c r="B2" s="49">
        <v>3</v>
      </c>
      <c r="C2" s="49">
        <v>15</v>
      </c>
      <c r="D2" s="49">
        <v>12</v>
      </c>
      <c r="E2" s="49">
        <v>3</v>
      </c>
      <c r="F2" s="45">
        <v>3</v>
      </c>
      <c r="G2" s="45">
        <v>3</v>
      </c>
      <c r="H2" s="45">
        <v>3</v>
      </c>
      <c r="I2" s="18">
        <v>3</v>
      </c>
      <c r="J2" s="18">
        <v>3</v>
      </c>
      <c r="K2" s="18">
        <v>15</v>
      </c>
      <c r="L2" s="18">
        <v>3</v>
      </c>
      <c r="M2" s="18">
        <v>3</v>
      </c>
      <c r="N2" s="18">
        <v>3</v>
      </c>
      <c r="O2" s="18">
        <v>15</v>
      </c>
      <c r="P2" s="18">
        <v>3</v>
      </c>
      <c r="Q2" s="18">
        <v>15</v>
      </c>
      <c r="R2" s="18">
        <v>3</v>
      </c>
      <c r="S2" s="18">
        <v>3</v>
      </c>
      <c r="T2" s="18">
        <v>3</v>
      </c>
      <c r="U2" s="18">
        <v>9</v>
      </c>
      <c r="V2" s="18">
        <v>3</v>
      </c>
      <c r="W2" s="18"/>
      <c r="X2" s="35">
        <f>$X$35 * ( (SUM(B2:W2))/((SUM($B$39:$W$39))*$B$35) )</f>
        <v>0.4</v>
      </c>
      <c r="Y2"/>
    </row>
    <row r="3" spans="1:25" ht="29" customHeight="1" x14ac:dyDescent="0.15">
      <c r="A3" s="26" t="s">
        <v>45</v>
      </c>
      <c r="B3" s="49">
        <v>15</v>
      </c>
      <c r="C3" s="49">
        <v>15</v>
      </c>
      <c r="D3" s="49">
        <v>12</v>
      </c>
      <c r="E3" s="49">
        <v>8</v>
      </c>
      <c r="F3" s="45">
        <v>15</v>
      </c>
      <c r="G3" s="45">
        <v>3</v>
      </c>
      <c r="H3" s="45">
        <v>8</v>
      </c>
      <c r="I3" s="18">
        <v>3</v>
      </c>
      <c r="J3" s="18">
        <v>0</v>
      </c>
      <c r="K3" s="18">
        <v>15</v>
      </c>
      <c r="L3" s="18">
        <v>15</v>
      </c>
      <c r="M3" s="18">
        <v>15</v>
      </c>
      <c r="N3" s="18">
        <v>15</v>
      </c>
      <c r="O3" s="18">
        <v>15</v>
      </c>
      <c r="P3" s="18">
        <v>15</v>
      </c>
      <c r="Q3" s="18">
        <v>3</v>
      </c>
      <c r="R3" s="18">
        <v>3</v>
      </c>
      <c r="S3" s="18">
        <v>15</v>
      </c>
      <c r="T3" s="18">
        <v>3</v>
      </c>
      <c r="U3" s="18">
        <v>9</v>
      </c>
      <c r="V3" s="18">
        <v>0</v>
      </c>
      <c r="W3" s="18"/>
      <c r="X3" s="35">
        <f t="shared" ref="X3:X33" si="0">$X$35 * ( (SUM(B3:W3))/((SUM($B$39:$W$39))*$B$35) )</f>
        <v>0.64126984126984132</v>
      </c>
      <c r="Y3"/>
    </row>
    <row r="4" spans="1:25" ht="29" customHeight="1" x14ac:dyDescent="0.15">
      <c r="A4" s="26" t="s">
        <v>39</v>
      </c>
      <c r="B4" s="49">
        <v>0</v>
      </c>
      <c r="C4" s="49">
        <v>0</v>
      </c>
      <c r="D4" s="49">
        <v>0</v>
      </c>
      <c r="E4" s="49">
        <v>0</v>
      </c>
      <c r="F4" s="45">
        <v>0</v>
      </c>
      <c r="G4" s="45">
        <v>0</v>
      </c>
      <c r="H4" s="45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/>
      <c r="X4" s="35">
        <f t="shared" si="0"/>
        <v>0</v>
      </c>
      <c r="Y4"/>
    </row>
    <row r="5" spans="1:25" ht="29" customHeight="1" x14ac:dyDescent="0.15">
      <c r="A5" s="26" t="s">
        <v>46</v>
      </c>
      <c r="B5" s="49">
        <v>3</v>
      </c>
      <c r="C5" s="49">
        <v>15</v>
      </c>
      <c r="D5" s="49">
        <v>12</v>
      </c>
      <c r="E5" s="49">
        <v>15</v>
      </c>
      <c r="F5" s="45">
        <v>0</v>
      </c>
      <c r="G5" s="45">
        <v>3</v>
      </c>
      <c r="H5" s="45">
        <v>3</v>
      </c>
      <c r="I5" s="18">
        <v>3</v>
      </c>
      <c r="J5" s="18">
        <v>3</v>
      </c>
      <c r="K5" s="18">
        <v>15</v>
      </c>
      <c r="L5" s="18">
        <v>3</v>
      </c>
      <c r="M5" s="18">
        <v>3</v>
      </c>
      <c r="N5" s="18">
        <v>3</v>
      </c>
      <c r="O5" s="18">
        <v>15</v>
      </c>
      <c r="P5" s="18">
        <v>0</v>
      </c>
      <c r="Q5" s="18">
        <v>0</v>
      </c>
      <c r="R5" s="18">
        <v>3</v>
      </c>
      <c r="S5" s="18">
        <v>3</v>
      </c>
      <c r="T5" s="18">
        <v>3</v>
      </c>
      <c r="U5" s="18">
        <v>0</v>
      </c>
      <c r="V5" s="18">
        <v>0</v>
      </c>
      <c r="W5" s="18"/>
      <c r="X5" s="35">
        <f t="shared" si="0"/>
        <v>0.33333333333333331</v>
      </c>
      <c r="Y5"/>
    </row>
    <row r="6" spans="1:25" ht="29" customHeight="1" x14ac:dyDescent="0.15">
      <c r="A6" s="25">
        <v>1019</v>
      </c>
      <c r="B6" s="49">
        <v>15</v>
      </c>
      <c r="C6" s="49">
        <v>15</v>
      </c>
      <c r="D6" s="49">
        <v>15</v>
      </c>
      <c r="E6" s="49">
        <v>15</v>
      </c>
      <c r="F6" s="45">
        <v>15</v>
      </c>
      <c r="G6" s="45">
        <v>8</v>
      </c>
      <c r="H6" s="45">
        <v>0</v>
      </c>
      <c r="I6" s="18">
        <v>3</v>
      </c>
      <c r="J6" s="18">
        <v>15</v>
      </c>
      <c r="K6" s="18">
        <v>15</v>
      </c>
      <c r="L6" s="18">
        <v>15</v>
      </c>
      <c r="M6" s="18">
        <v>15</v>
      </c>
      <c r="N6" s="18">
        <v>15</v>
      </c>
      <c r="O6" s="18">
        <v>15</v>
      </c>
      <c r="P6" s="18">
        <v>15</v>
      </c>
      <c r="Q6" s="18">
        <v>15</v>
      </c>
      <c r="R6" s="18">
        <v>15</v>
      </c>
      <c r="S6" s="18">
        <v>3</v>
      </c>
      <c r="T6" s="18">
        <v>3</v>
      </c>
      <c r="U6" s="18">
        <v>9</v>
      </c>
      <c r="V6" s="18">
        <v>15</v>
      </c>
      <c r="W6" s="18"/>
      <c r="X6" s="35">
        <f t="shared" si="0"/>
        <v>0.79682539682539677</v>
      </c>
      <c r="Y6"/>
    </row>
    <row r="7" spans="1:25" ht="29" customHeight="1" x14ac:dyDescent="0.15">
      <c r="A7" s="25">
        <v>1395</v>
      </c>
      <c r="B7" s="49">
        <v>15</v>
      </c>
      <c r="C7" s="49">
        <v>15</v>
      </c>
      <c r="D7" s="49">
        <v>9</v>
      </c>
      <c r="E7" s="49">
        <v>13</v>
      </c>
      <c r="F7" s="45">
        <v>15</v>
      </c>
      <c r="G7" s="45">
        <v>12</v>
      </c>
      <c r="H7" s="45">
        <v>3</v>
      </c>
      <c r="I7" s="18">
        <v>3</v>
      </c>
      <c r="J7" s="18">
        <v>3</v>
      </c>
      <c r="K7" s="18">
        <v>15</v>
      </c>
      <c r="L7" s="18">
        <v>15</v>
      </c>
      <c r="M7" s="18">
        <v>15</v>
      </c>
      <c r="N7" s="18">
        <v>3</v>
      </c>
      <c r="O7" s="18">
        <v>3</v>
      </c>
      <c r="P7" s="18">
        <v>15</v>
      </c>
      <c r="Q7" s="18">
        <v>3</v>
      </c>
      <c r="R7" s="18">
        <v>3</v>
      </c>
      <c r="S7" s="18">
        <v>3</v>
      </c>
      <c r="T7" s="18">
        <v>15</v>
      </c>
      <c r="U7" s="18">
        <v>15</v>
      </c>
      <c r="V7" s="18">
        <v>15</v>
      </c>
      <c r="W7" s="18"/>
      <c r="X7" s="35">
        <f t="shared" si="0"/>
        <v>0.6603174603174603</v>
      </c>
      <c r="Y7"/>
    </row>
    <row r="8" spans="1:25" ht="29" customHeight="1" x14ac:dyDescent="0.15">
      <c r="A8" s="25">
        <v>1506</v>
      </c>
      <c r="B8" s="49">
        <v>15</v>
      </c>
      <c r="C8" s="49">
        <v>15</v>
      </c>
      <c r="D8" s="49">
        <v>3</v>
      </c>
      <c r="E8" s="49">
        <v>3</v>
      </c>
      <c r="F8" s="45">
        <v>3</v>
      </c>
      <c r="G8" s="45">
        <v>3</v>
      </c>
      <c r="H8" s="45">
        <v>3</v>
      </c>
      <c r="I8" s="18">
        <v>3</v>
      </c>
      <c r="J8" s="18">
        <v>3</v>
      </c>
      <c r="K8" s="18">
        <v>3</v>
      </c>
      <c r="L8" s="18">
        <v>3</v>
      </c>
      <c r="M8" s="18">
        <v>15</v>
      </c>
      <c r="N8" s="18">
        <v>3</v>
      </c>
      <c r="O8" s="18">
        <v>15</v>
      </c>
      <c r="P8" s="18">
        <v>15</v>
      </c>
      <c r="Q8" s="18">
        <v>3</v>
      </c>
      <c r="R8" s="18">
        <v>3</v>
      </c>
      <c r="S8" s="18">
        <v>3</v>
      </c>
      <c r="T8" s="18">
        <v>3</v>
      </c>
      <c r="U8" s="18">
        <v>9</v>
      </c>
      <c r="V8" s="18">
        <v>3</v>
      </c>
      <c r="W8" s="18"/>
      <c r="X8" s="35">
        <f t="shared" si="0"/>
        <v>0.40952380952380951</v>
      </c>
      <c r="Y8"/>
    </row>
    <row r="9" spans="1:25" ht="29" customHeight="1" x14ac:dyDescent="0.15">
      <c r="A9" s="25">
        <v>2441</v>
      </c>
      <c r="B9" s="49">
        <v>15</v>
      </c>
      <c r="C9" s="49">
        <v>0</v>
      </c>
      <c r="D9" s="49">
        <v>3</v>
      </c>
      <c r="E9" s="49">
        <v>0</v>
      </c>
      <c r="F9" s="45">
        <v>3</v>
      </c>
      <c r="G9" s="45">
        <v>3</v>
      </c>
      <c r="H9" s="45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X9" s="35">
        <f t="shared" si="0"/>
        <v>7.6190476190476197E-2</v>
      </c>
      <c r="Y9"/>
    </row>
    <row r="10" spans="1:25" ht="29" customHeight="1" x14ac:dyDescent="0.15">
      <c r="A10" s="25">
        <v>2564</v>
      </c>
      <c r="B10" s="49">
        <v>15</v>
      </c>
      <c r="C10" s="49">
        <v>15</v>
      </c>
      <c r="D10" s="49">
        <v>3</v>
      </c>
      <c r="E10" s="49">
        <v>15</v>
      </c>
      <c r="F10" s="45">
        <v>3</v>
      </c>
      <c r="G10" s="45">
        <v>15</v>
      </c>
      <c r="H10" s="45">
        <v>15</v>
      </c>
      <c r="I10" s="18">
        <v>3</v>
      </c>
      <c r="J10" s="18">
        <v>15</v>
      </c>
      <c r="K10" s="18">
        <v>15</v>
      </c>
      <c r="L10" s="18">
        <v>15</v>
      </c>
      <c r="M10" s="18">
        <v>15</v>
      </c>
      <c r="N10" s="18">
        <v>15</v>
      </c>
      <c r="O10" s="18">
        <v>3</v>
      </c>
      <c r="P10" s="18">
        <v>15</v>
      </c>
      <c r="Q10" s="18">
        <v>3</v>
      </c>
      <c r="R10" s="18">
        <v>3</v>
      </c>
      <c r="S10" s="18">
        <v>15</v>
      </c>
      <c r="T10" s="18">
        <v>3</v>
      </c>
      <c r="U10" s="18">
        <v>15</v>
      </c>
      <c r="V10" s="18">
        <v>3</v>
      </c>
      <c r="W10" s="18"/>
      <c r="X10" s="35">
        <f t="shared" si="0"/>
        <v>0.69523809523809521</v>
      </c>
      <c r="Y10"/>
    </row>
    <row r="11" spans="1:25" ht="29" customHeight="1" x14ac:dyDescent="0.15">
      <c r="A11" s="25">
        <v>2693</v>
      </c>
      <c r="B11" s="49">
        <v>0</v>
      </c>
      <c r="C11" s="49">
        <v>0</v>
      </c>
      <c r="D11" s="49">
        <v>0</v>
      </c>
      <c r="E11" s="49">
        <v>0</v>
      </c>
      <c r="F11" s="45">
        <v>0</v>
      </c>
      <c r="G11" s="45">
        <v>0</v>
      </c>
      <c r="H11" s="45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X11" s="35">
        <f t="shared" si="0"/>
        <v>0</v>
      </c>
      <c r="Y11"/>
    </row>
    <row r="12" spans="1:25" ht="29" customHeight="1" x14ac:dyDescent="0.15">
      <c r="A12" s="25">
        <v>2771</v>
      </c>
      <c r="B12" s="49">
        <v>0</v>
      </c>
      <c r="C12" s="49">
        <v>0</v>
      </c>
      <c r="D12" s="49">
        <v>3</v>
      </c>
      <c r="E12" s="49">
        <v>0</v>
      </c>
      <c r="F12" s="45">
        <v>3</v>
      </c>
      <c r="G12" s="45">
        <v>0</v>
      </c>
      <c r="H12" s="45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/>
      <c r="X12" s="35">
        <f t="shared" si="0"/>
        <v>1.9047619047619049E-2</v>
      </c>
      <c r="Y12"/>
    </row>
    <row r="13" spans="1:25" ht="29" customHeight="1" x14ac:dyDescent="0.15">
      <c r="A13" s="25">
        <v>2899</v>
      </c>
      <c r="B13" s="49">
        <v>15</v>
      </c>
      <c r="C13" s="49">
        <v>15</v>
      </c>
      <c r="D13" s="49">
        <v>0</v>
      </c>
      <c r="E13" s="49">
        <v>3</v>
      </c>
      <c r="F13" s="45">
        <v>0</v>
      </c>
      <c r="G13" s="45">
        <v>0</v>
      </c>
      <c r="H13" s="45">
        <v>3</v>
      </c>
      <c r="I13" s="18">
        <v>0</v>
      </c>
      <c r="J13" s="18">
        <v>3</v>
      </c>
      <c r="K13" s="18">
        <v>0</v>
      </c>
      <c r="L13" s="18">
        <v>0</v>
      </c>
      <c r="M13" s="18">
        <v>3</v>
      </c>
      <c r="N13" s="18">
        <v>0</v>
      </c>
      <c r="O13" s="18">
        <v>15</v>
      </c>
      <c r="P13" s="18">
        <v>3</v>
      </c>
      <c r="Q13" s="18">
        <v>0</v>
      </c>
      <c r="R13" s="18">
        <v>15</v>
      </c>
      <c r="S13" s="18">
        <v>3</v>
      </c>
      <c r="T13" s="18">
        <v>0</v>
      </c>
      <c r="U13" s="18">
        <v>3</v>
      </c>
      <c r="V13" s="18">
        <v>0</v>
      </c>
      <c r="W13" s="18"/>
      <c r="X13" s="35">
        <f t="shared" si="0"/>
        <v>0.25714285714285712</v>
      </c>
      <c r="Y13"/>
    </row>
    <row r="14" spans="1:25" s="2" customFormat="1" ht="29" customHeight="1" x14ac:dyDescent="0.15">
      <c r="A14" s="25">
        <v>3517</v>
      </c>
      <c r="B14" s="49">
        <v>15</v>
      </c>
      <c r="C14" s="49">
        <v>15</v>
      </c>
      <c r="D14" s="49">
        <v>3</v>
      </c>
      <c r="E14" s="49">
        <v>3</v>
      </c>
      <c r="F14" s="45">
        <v>0</v>
      </c>
      <c r="G14" s="45">
        <v>15</v>
      </c>
      <c r="H14" s="45">
        <v>3</v>
      </c>
      <c r="I14" s="18">
        <v>3</v>
      </c>
      <c r="J14" s="18">
        <v>3</v>
      </c>
      <c r="K14" s="18">
        <v>0</v>
      </c>
      <c r="L14" s="18">
        <v>0</v>
      </c>
      <c r="M14" s="18">
        <v>15</v>
      </c>
      <c r="N14" s="18">
        <v>3</v>
      </c>
      <c r="O14" s="18">
        <v>15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/>
      <c r="X14" s="35">
        <f t="shared" si="0"/>
        <v>0.29523809523809524</v>
      </c>
    </row>
    <row r="15" spans="1:25" ht="29" customHeight="1" x14ac:dyDescent="0.15">
      <c r="A15" s="25">
        <v>4490</v>
      </c>
      <c r="B15" s="49">
        <v>15</v>
      </c>
      <c r="C15" s="49">
        <v>15</v>
      </c>
      <c r="D15" s="49">
        <v>15</v>
      </c>
      <c r="E15" s="49">
        <v>15</v>
      </c>
      <c r="F15" s="45">
        <v>15</v>
      </c>
      <c r="G15" s="45">
        <v>15</v>
      </c>
      <c r="H15" s="45">
        <v>3</v>
      </c>
      <c r="I15" s="18">
        <v>6</v>
      </c>
      <c r="J15" s="18">
        <v>3</v>
      </c>
      <c r="K15" s="18">
        <v>15</v>
      </c>
      <c r="L15" s="18">
        <v>15</v>
      </c>
      <c r="M15" s="18">
        <v>15</v>
      </c>
      <c r="N15" s="18">
        <v>3</v>
      </c>
      <c r="O15" s="18">
        <v>3</v>
      </c>
      <c r="P15" s="18">
        <v>15</v>
      </c>
      <c r="Q15" s="18">
        <v>3</v>
      </c>
      <c r="R15" s="18">
        <v>3</v>
      </c>
      <c r="S15" s="18">
        <v>3</v>
      </c>
      <c r="T15" s="18">
        <v>15</v>
      </c>
      <c r="U15" s="18">
        <v>15</v>
      </c>
      <c r="V15" s="18">
        <v>15</v>
      </c>
      <c r="W15" s="18"/>
      <c r="X15" s="35">
        <f t="shared" si="0"/>
        <v>0.70476190476190481</v>
      </c>
      <c r="Y15"/>
    </row>
    <row r="16" spans="1:25" ht="29" customHeight="1" x14ac:dyDescent="0.15">
      <c r="A16" s="25">
        <v>4582</v>
      </c>
      <c r="B16" s="49">
        <v>15</v>
      </c>
      <c r="C16" s="49">
        <v>15</v>
      </c>
      <c r="D16" s="49">
        <v>3</v>
      </c>
      <c r="E16" s="49">
        <v>10</v>
      </c>
      <c r="F16" s="45">
        <v>15</v>
      </c>
      <c r="G16" s="45">
        <v>8</v>
      </c>
      <c r="H16" s="45">
        <v>3</v>
      </c>
      <c r="I16" s="18">
        <v>3</v>
      </c>
      <c r="J16" s="18">
        <v>3</v>
      </c>
      <c r="K16" s="18">
        <v>3</v>
      </c>
      <c r="L16" s="18">
        <v>15</v>
      </c>
      <c r="M16" s="18">
        <v>15</v>
      </c>
      <c r="N16" s="18">
        <v>15</v>
      </c>
      <c r="O16" s="18">
        <v>3</v>
      </c>
      <c r="P16" s="18">
        <v>15</v>
      </c>
      <c r="Q16" s="18">
        <v>15</v>
      </c>
      <c r="R16" s="18">
        <v>3</v>
      </c>
      <c r="S16" s="18">
        <v>3</v>
      </c>
      <c r="T16" s="18">
        <v>3</v>
      </c>
      <c r="U16" s="18">
        <v>15</v>
      </c>
      <c r="V16" s="18">
        <v>3</v>
      </c>
      <c r="W16" s="18"/>
      <c r="X16" s="35">
        <f t="shared" si="0"/>
        <v>0.580952380952381</v>
      </c>
      <c r="Y16"/>
    </row>
    <row r="17" spans="1:25" ht="29" customHeight="1" x14ac:dyDescent="0.15">
      <c r="A17" s="25">
        <v>4622</v>
      </c>
      <c r="B17" s="49">
        <v>15</v>
      </c>
      <c r="C17" s="49">
        <v>15</v>
      </c>
      <c r="D17" s="49">
        <v>12</v>
      </c>
      <c r="E17" s="49">
        <v>8</v>
      </c>
      <c r="F17" s="45">
        <v>12</v>
      </c>
      <c r="G17" s="45">
        <v>3</v>
      </c>
      <c r="H17" s="45">
        <v>12</v>
      </c>
      <c r="I17" s="18">
        <v>3</v>
      </c>
      <c r="J17" s="18">
        <v>3</v>
      </c>
      <c r="K17" s="18">
        <v>15</v>
      </c>
      <c r="L17" s="18">
        <v>15</v>
      </c>
      <c r="M17" s="18">
        <v>15</v>
      </c>
      <c r="N17" s="18">
        <v>15</v>
      </c>
      <c r="O17" s="18">
        <v>15</v>
      </c>
      <c r="P17" s="18">
        <v>15</v>
      </c>
      <c r="Q17" s="18">
        <v>3</v>
      </c>
      <c r="R17" s="18">
        <v>3</v>
      </c>
      <c r="S17" s="18">
        <v>15</v>
      </c>
      <c r="T17" s="18">
        <v>3</v>
      </c>
      <c r="U17" s="18">
        <v>9</v>
      </c>
      <c r="V17" s="18">
        <v>3</v>
      </c>
      <c r="W17" s="18"/>
      <c r="X17" s="35">
        <f t="shared" si="0"/>
        <v>0.66349206349206347</v>
      </c>
      <c r="Y17"/>
    </row>
    <row r="18" spans="1:25" ht="29" customHeight="1" x14ac:dyDescent="0.15">
      <c r="A18" s="25">
        <v>5500</v>
      </c>
      <c r="B18" s="49">
        <v>15</v>
      </c>
      <c r="C18" s="49">
        <v>15</v>
      </c>
      <c r="D18" s="49">
        <v>3</v>
      </c>
      <c r="E18" s="49">
        <v>12</v>
      </c>
      <c r="F18" s="45">
        <v>3</v>
      </c>
      <c r="G18" s="45">
        <v>15</v>
      </c>
      <c r="H18" s="45">
        <v>3</v>
      </c>
      <c r="I18" s="18">
        <v>3</v>
      </c>
      <c r="J18" s="18">
        <v>15</v>
      </c>
      <c r="K18" s="18">
        <v>15</v>
      </c>
      <c r="L18" s="18">
        <v>15</v>
      </c>
      <c r="M18" s="18">
        <v>15</v>
      </c>
      <c r="N18" s="18">
        <v>15</v>
      </c>
      <c r="O18" s="18">
        <v>3</v>
      </c>
      <c r="P18" s="18">
        <v>15</v>
      </c>
      <c r="Q18" s="18">
        <v>15</v>
      </c>
      <c r="R18" s="18">
        <v>3</v>
      </c>
      <c r="S18" s="18">
        <v>3</v>
      </c>
      <c r="T18" s="18">
        <v>3</v>
      </c>
      <c r="U18" s="18">
        <v>15</v>
      </c>
      <c r="V18" s="18">
        <v>15</v>
      </c>
      <c r="W18" s="18"/>
      <c r="X18" s="35">
        <f t="shared" si="0"/>
        <v>0.68571428571428572</v>
      </c>
      <c r="Y18"/>
    </row>
    <row r="19" spans="1:25" ht="29" customHeight="1" x14ac:dyDescent="0.15">
      <c r="A19" s="25">
        <v>5687</v>
      </c>
      <c r="B19" s="49">
        <v>15</v>
      </c>
      <c r="C19" s="49">
        <v>15</v>
      </c>
      <c r="D19" s="49">
        <v>0</v>
      </c>
      <c r="E19" s="49">
        <v>15</v>
      </c>
      <c r="F19" s="45">
        <v>3</v>
      </c>
      <c r="G19" s="45">
        <v>12</v>
      </c>
      <c r="H19" s="45">
        <v>3</v>
      </c>
      <c r="I19" s="18">
        <v>3</v>
      </c>
      <c r="J19" s="18">
        <v>3</v>
      </c>
      <c r="K19" s="18">
        <v>3</v>
      </c>
      <c r="L19" s="18">
        <v>0</v>
      </c>
      <c r="M19" s="18">
        <v>15</v>
      </c>
      <c r="N19" s="18">
        <v>3</v>
      </c>
      <c r="O19" s="18">
        <v>15</v>
      </c>
      <c r="P19" s="18">
        <v>3</v>
      </c>
      <c r="Q19" s="18">
        <v>3</v>
      </c>
      <c r="R19" s="18">
        <v>15</v>
      </c>
      <c r="S19" s="18">
        <v>3</v>
      </c>
      <c r="T19" s="18">
        <v>15</v>
      </c>
      <c r="U19" s="18">
        <v>3</v>
      </c>
      <c r="V19" s="18">
        <v>15</v>
      </c>
      <c r="W19" s="18"/>
      <c r="X19" s="35">
        <f t="shared" si="0"/>
        <v>0.51428571428571423</v>
      </c>
      <c r="Y19"/>
    </row>
    <row r="20" spans="1:25" ht="29" customHeight="1" x14ac:dyDescent="0.15">
      <c r="A20" s="25">
        <v>5711</v>
      </c>
      <c r="B20" s="49">
        <v>15</v>
      </c>
      <c r="C20" s="49">
        <v>15</v>
      </c>
      <c r="D20" s="49">
        <v>3</v>
      </c>
      <c r="E20" s="49">
        <v>3</v>
      </c>
      <c r="F20" s="45">
        <v>0</v>
      </c>
      <c r="G20" s="45">
        <v>3</v>
      </c>
      <c r="H20" s="45">
        <v>3</v>
      </c>
      <c r="I20" s="18">
        <v>0</v>
      </c>
      <c r="J20" s="18">
        <v>3</v>
      </c>
      <c r="K20" s="18">
        <v>15</v>
      </c>
      <c r="L20" s="18">
        <v>3</v>
      </c>
      <c r="M20" s="18">
        <v>15</v>
      </c>
      <c r="N20" s="18">
        <v>0</v>
      </c>
      <c r="O20" s="18">
        <v>3</v>
      </c>
      <c r="P20" s="18">
        <v>15</v>
      </c>
      <c r="Q20" s="18">
        <v>3</v>
      </c>
      <c r="R20" s="18">
        <v>0</v>
      </c>
      <c r="S20" s="18">
        <v>0</v>
      </c>
      <c r="T20" s="18">
        <v>3</v>
      </c>
      <c r="U20" s="18">
        <v>0</v>
      </c>
      <c r="V20" s="18">
        <v>3</v>
      </c>
      <c r="W20" s="18"/>
      <c r="X20" s="35">
        <f t="shared" si="0"/>
        <v>0.33333333333333331</v>
      </c>
      <c r="Y20"/>
    </row>
    <row r="21" spans="1:25" ht="29" customHeight="1" x14ac:dyDescent="0.15">
      <c r="A21" s="25">
        <v>5810</v>
      </c>
      <c r="B21" s="49">
        <v>15</v>
      </c>
      <c r="C21" s="49">
        <v>15</v>
      </c>
      <c r="D21" s="49">
        <v>12</v>
      </c>
      <c r="E21" s="49">
        <v>12</v>
      </c>
      <c r="F21" s="45">
        <v>3</v>
      </c>
      <c r="G21" s="45">
        <v>15</v>
      </c>
      <c r="H21" s="45">
        <v>3</v>
      </c>
      <c r="I21" s="18">
        <v>3</v>
      </c>
      <c r="J21" s="18">
        <v>3</v>
      </c>
      <c r="K21" s="18">
        <v>15</v>
      </c>
      <c r="L21" s="18">
        <v>15</v>
      </c>
      <c r="M21" s="18">
        <v>15</v>
      </c>
      <c r="N21" s="18">
        <v>15</v>
      </c>
      <c r="O21" s="18">
        <v>3</v>
      </c>
      <c r="P21" s="18">
        <v>15</v>
      </c>
      <c r="Q21" s="18">
        <v>15</v>
      </c>
      <c r="R21" s="18">
        <v>3</v>
      </c>
      <c r="S21" s="18">
        <v>3</v>
      </c>
      <c r="T21" s="18">
        <v>3</v>
      </c>
      <c r="U21" s="18">
        <v>15</v>
      </c>
      <c r="V21" s="18">
        <v>15</v>
      </c>
      <c r="W21" s="18"/>
      <c r="X21" s="35">
        <f t="shared" si="0"/>
        <v>0.67619047619047623</v>
      </c>
      <c r="Y21"/>
    </row>
    <row r="22" spans="1:25" ht="29" customHeight="1" x14ac:dyDescent="0.15">
      <c r="A22" s="25">
        <v>6347</v>
      </c>
      <c r="B22" s="49">
        <v>15</v>
      </c>
      <c r="C22" s="49">
        <v>15</v>
      </c>
      <c r="D22" s="49">
        <v>3</v>
      </c>
      <c r="E22" s="49">
        <v>12</v>
      </c>
      <c r="F22" s="45">
        <v>15</v>
      </c>
      <c r="G22" s="45">
        <v>8</v>
      </c>
      <c r="H22" s="45">
        <v>3</v>
      </c>
      <c r="I22" s="18">
        <v>3</v>
      </c>
      <c r="J22" s="18">
        <v>3</v>
      </c>
      <c r="K22" s="18">
        <v>15</v>
      </c>
      <c r="L22" s="18">
        <v>15</v>
      </c>
      <c r="M22" s="18">
        <v>15</v>
      </c>
      <c r="N22" s="18">
        <v>15</v>
      </c>
      <c r="O22" s="18">
        <v>3</v>
      </c>
      <c r="P22" s="18">
        <v>15</v>
      </c>
      <c r="Q22" s="18">
        <v>3</v>
      </c>
      <c r="R22" s="18">
        <v>3</v>
      </c>
      <c r="S22" s="18">
        <v>3</v>
      </c>
      <c r="T22" s="18">
        <v>15</v>
      </c>
      <c r="U22" s="18">
        <v>15</v>
      </c>
      <c r="V22" s="18">
        <v>15</v>
      </c>
      <c r="W22" s="18"/>
      <c r="X22" s="35">
        <f t="shared" si="0"/>
        <v>0.66349206349206347</v>
      </c>
      <c r="Y22"/>
    </row>
    <row r="23" spans="1:25" ht="29" customHeight="1" x14ac:dyDescent="0.15">
      <c r="A23" s="25">
        <v>7905</v>
      </c>
      <c r="B23" s="49">
        <v>15</v>
      </c>
      <c r="C23" s="49">
        <v>15</v>
      </c>
      <c r="D23" s="49">
        <v>12</v>
      </c>
      <c r="E23" s="49">
        <v>3</v>
      </c>
      <c r="F23" s="45">
        <v>3</v>
      </c>
      <c r="G23" s="45">
        <v>0</v>
      </c>
      <c r="H23" s="45">
        <v>3</v>
      </c>
      <c r="I23" s="18">
        <v>3</v>
      </c>
      <c r="J23" s="18">
        <v>0</v>
      </c>
      <c r="K23" s="18">
        <v>3</v>
      </c>
      <c r="L23" s="18">
        <v>3</v>
      </c>
      <c r="M23" s="18">
        <v>3</v>
      </c>
      <c r="N23" s="18">
        <v>3</v>
      </c>
      <c r="O23" s="18">
        <v>0</v>
      </c>
      <c r="P23" s="18">
        <v>15</v>
      </c>
      <c r="Q23" s="18">
        <v>15</v>
      </c>
      <c r="R23" s="18">
        <v>15</v>
      </c>
      <c r="S23" s="18">
        <v>3</v>
      </c>
      <c r="T23" s="18">
        <v>15</v>
      </c>
      <c r="U23" s="18">
        <v>0</v>
      </c>
      <c r="V23" s="18">
        <v>15</v>
      </c>
      <c r="W23" s="18"/>
      <c r="X23" s="35">
        <f t="shared" si="0"/>
        <v>0.45714285714285713</v>
      </c>
      <c r="Y23"/>
    </row>
    <row r="24" spans="1:25" ht="29" customHeight="1" x14ac:dyDescent="0.15">
      <c r="A24" s="25">
        <v>8335</v>
      </c>
      <c r="B24" s="49">
        <v>15</v>
      </c>
      <c r="C24" s="49">
        <v>15</v>
      </c>
      <c r="D24" s="49">
        <v>3</v>
      </c>
      <c r="E24" s="49">
        <v>12</v>
      </c>
      <c r="F24" s="45">
        <v>0</v>
      </c>
      <c r="G24" s="45">
        <v>3</v>
      </c>
      <c r="H24" s="45">
        <v>0</v>
      </c>
      <c r="I24" s="18">
        <v>0</v>
      </c>
      <c r="J24" s="18">
        <v>3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15</v>
      </c>
      <c r="R24" s="18">
        <v>3</v>
      </c>
      <c r="S24" s="18">
        <v>3</v>
      </c>
      <c r="T24" s="18">
        <v>0</v>
      </c>
      <c r="U24" s="18">
        <v>15</v>
      </c>
      <c r="V24" s="18">
        <v>0</v>
      </c>
      <c r="W24" s="18"/>
      <c r="X24" s="35">
        <f t="shared" si="0"/>
        <v>0.27619047619047621</v>
      </c>
      <c r="Y24"/>
    </row>
    <row r="25" spans="1:25" ht="29" customHeight="1" x14ac:dyDescent="0.15">
      <c r="A25" s="25">
        <v>8490</v>
      </c>
      <c r="B25" s="49">
        <v>3</v>
      </c>
      <c r="C25" s="49">
        <v>15</v>
      </c>
      <c r="D25" s="49">
        <v>12</v>
      </c>
      <c r="E25" s="49">
        <v>0</v>
      </c>
      <c r="F25" s="45">
        <v>3</v>
      </c>
      <c r="G25" s="45">
        <v>12</v>
      </c>
      <c r="H25" s="45">
        <v>3</v>
      </c>
      <c r="I25" s="18">
        <v>3</v>
      </c>
      <c r="J25" s="18">
        <v>3</v>
      </c>
      <c r="K25" s="18">
        <v>15</v>
      </c>
      <c r="L25" s="18">
        <v>3</v>
      </c>
      <c r="M25" s="18">
        <v>3</v>
      </c>
      <c r="N25" s="18">
        <v>15</v>
      </c>
      <c r="O25" s="18">
        <v>15</v>
      </c>
      <c r="P25" s="18">
        <v>15</v>
      </c>
      <c r="Q25" s="18">
        <v>3</v>
      </c>
      <c r="R25" s="18">
        <v>3</v>
      </c>
      <c r="S25" s="18">
        <v>3</v>
      </c>
      <c r="T25" s="18">
        <v>3</v>
      </c>
      <c r="U25" s="18">
        <v>15</v>
      </c>
      <c r="V25" s="18">
        <v>3</v>
      </c>
      <c r="W25" s="18"/>
      <c r="X25" s="35">
        <f t="shared" si="0"/>
        <v>0.47619047619047616</v>
      </c>
      <c r="Y25"/>
    </row>
    <row r="26" spans="1:25" ht="29" customHeight="1" x14ac:dyDescent="0.15">
      <c r="A26" s="25">
        <v>8688</v>
      </c>
      <c r="B26" s="49">
        <v>15</v>
      </c>
      <c r="C26" s="49">
        <v>0</v>
      </c>
      <c r="D26" s="49">
        <v>15</v>
      </c>
      <c r="E26" s="49">
        <v>0</v>
      </c>
      <c r="F26" s="45">
        <v>15</v>
      </c>
      <c r="G26" s="45">
        <v>3</v>
      </c>
      <c r="H26" s="45">
        <v>3</v>
      </c>
      <c r="I26" s="18">
        <v>15</v>
      </c>
      <c r="J26" s="18">
        <v>15</v>
      </c>
      <c r="K26" s="18">
        <v>15</v>
      </c>
      <c r="L26" s="18">
        <v>15</v>
      </c>
      <c r="M26" s="18">
        <v>3</v>
      </c>
      <c r="N26" s="18">
        <v>15</v>
      </c>
      <c r="O26" s="18">
        <v>15</v>
      </c>
      <c r="P26" s="18">
        <v>3</v>
      </c>
      <c r="Q26" s="18">
        <v>15</v>
      </c>
      <c r="R26" s="18">
        <v>0</v>
      </c>
      <c r="S26" s="18">
        <v>0</v>
      </c>
      <c r="T26" s="18">
        <v>15</v>
      </c>
      <c r="U26" s="18">
        <v>3</v>
      </c>
      <c r="V26" s="18">
        <v>15</v>
      </c>
      <c r="W26" s="18"/>
      <c r="X26" s="35">
        <f t="shared" si="0"/>
        <v>0.61904761904761907</v>
      </c>
      <c r="Y26"/>
    </row>
    <row r="27" spans="1:25" ht="29" customHeight="1" x14ac:dyDescent="0.15">
      <c r="A27" s="25">
        <v>8695</v>
      </c>
      <c r="B27" s="49">
        <v>15</v>
      </c>
      <c r="C27" s="49">
        <v>15</v>
      </c>
      <c r="D27" s="49">
        <v>3</v>
      </c>
      <c r="E27" s="49">
        <v>15</v>
      </c>
      <c r="F27" s="45">
        <v>3</v>
      </c>
      <c r="G27" s="45">
        <v>8</v>
      </c>
      <c r="H27" s="45">
        <v>3</v>
      </c>
      <c r="I27" s="18">
        <v>3</v>
      </c>
      <c r="J27" s="18">
        <v>3</v>
      </c>
      <c r="K27" s="18">
        <v>15</v>
      </c>
      <c r="L27" s="18">
        <v>0</v>
      </c>
      <c r="M27" s="18">
        <v>0</v>
      </c>
      <c r="N27" s="18">
        <v>3</v>
      </c>
      <c r="O27" s="18">
        <v>15</v>
      </c>
      <c r="P27" s="18">
        <v>0</v>
      </c>
      <c r="Q27" s="18">
        <v>3</v>
      </c>
      <c r="R27" s="18">
        <v>15</v>
      </c>
      <c r="S27" s="18">
        <v>3</v>
      </c>
      <c r="T27" s="18">
        <v>15</v>
      </c>
      <c r="U27" s="18">
        <v>0</v>
      </c>
      <c r="V27" s="18">
        <v>15</v>
      </c>
      <c r="W27" s="18"/>
      <c r="X27" s="35">
        <f t="shared" si="0"/>
        <v>0.48253968253968255</v>
      </c>
      <c r="Y27"/>
    </row>
    <row r="28" spans="1:25" ht="29" customHeight="1" x14ac:dyDescent="0.15">
      <c r="A28" s="25">
        <v>8743</v>
      </c>
      <c r="B28" s="49">
        <v>15</v>
      </c>
      <c r="C28" s="49">
        <v>15</v>
      </c>
      <c r="D28" s="49">
        <v>3</v>
      </c>
      <c r="E28" s="49">
        <v>3</v>
      </c>
      <c r="F28" s="45">
        <v>3</v>
      </c>
      <c r="G28" s="45">
        <v>3</v>
      </c>
      <c r="H28" s="45">
        <v>3</v>
      </c>
      <c r="I28" s="18">
        <v>3</v>
      </c>
      <c r="J28" s="18">
        <v>3</v>
      </c>
      <c r="K28" s="18">
        <v>15</v>
      </c>
      <c r="L28" s="18">
        <v>15</v>
      </c>
      <c r="M28" s="18">
        <v>15</v>
      </c>
      <c r="N28" s="18">
        <v>0</v>
      </c>
      <c r="O28" s="18">
        <v>15</v>
      </c>
      <c r="P28" s="18">
        <v>0</v>
      </c>
      <c r="Q28" s="18">
        <v>15</v>
      </c>
      <c r="R28" s="18">
        <v>3</v>
      </c>
      <c r="S28" s="18">
        <v>0</v>
      </c>
      <c r="T28" s="18">
        <v>0</v>
      </c>
      <c r="U28" s="18">
        <v>3</v>
      </c>
      <c r="V28" s="18">
        <v>0</v>
      </c>
      <c r="W28" s="18"/>
      <c r="X28" s="35">
        <f t="shared" si="0"/>
        <v>0.41904761904761906</v>
      </c>
      <c r="Y28"/>
    </row>
    <row r="29" spans="1:25" ht="29" customHeight="1" x14ac:dyDescent="0.15">
      <c r="A29" s="25">
        <v>8745</v>
      </c>
      <c r="B29" s="49">
        <v>15</v>
      </c>
      <c r="C29" s="49">
        <v>15</v>
      </c>
      <c r="D29" s="49">
        <v>12</v>
      </c>
      <c r="E29" s="49">
        <v>15</v>
      </c>
      <c r="F29" s="45">
        <v>3</v>
      </c>
      <c r="G29" s="45">
        <v>3</v>
      </c>
      <c r="H29" s="45">
        <v>3</v>
      </c>
      <c r="I29" s="18">
        <v>3</v>
      </c>
      <c r="J29" s="18">
        <v>3</v>
      </c>
      <c r="K29" s="18">
        <v>3</v>
      </c>
      <c r="L29" s="18">
        <v>0</v>
      </c>
      <c r="M29" s="18">
        <v>3</v>
      </c>
      <c r="N29" s="18">
        <v>0</v>
      </c>
      <c r="O29" s="18">
        <v>3</v>
      </c>
      <c r="P29" s="18">
        <v>3</v>
      </c>
      <c r="Q29" s="18">
        <v>3</v>
      </c>
      <c r="R29" s="18">
        <v>3</v>
      </c>
      <c r="S29" s="18">
        <v>3</v>
      </c>
      <c r="T29" s="18">
        <v>0</v>
      </c>
      <c r="U29" s="18">
        <v>15</v>
      </c>
      <c r="V29" s="18">
        <v>0</v>
      </c>
      <c r="W29" s="18"/>
      <c r="X29" s="35">
        <f t="shared" si="0"/>
        <v>0.34285714285714286</v>
      </c>
      <c r="Y29"/>
    </row>
    <row r="30" spans="1:25" ht="29" customHeight="1" x14ac:dyDescent="0.15">
      <c r="A30" s="25">
        <v>9550</v>
      </c>
      <c r="B30" s="49">
        <v>15</v>
      </c>
      <c r="C30" s="49">
        <v>15</v>
      </c>
      <c r="D30" s="49">
        <v>3</v>
      </c>
      <c r="E30" s="49">
        <v>3</v>
      </c>
      <c r="F30" s="45">
        <v>3</v>
      </c>
      <c r="G30" s="45">
        <v>3</v>
      </c>
      <c r="H30" s="45">
        <v>3</v>
      </c>
      <c r="I30" s="18">
        <v>3</v>
      </c>
      <c r="J30" s="18">
        <v>3</v>
      </c>
      <c r="K30" s="18">
        <v>3</v>
      </c>
      <c r="L30" s="18">
        <v>0</v>
      </c>
      <c r="M30" s="18">
        <v>15</v>
      </c>
      <c r="N30" s="18">
        <v>15</v>
      </c>
      <c r="O30" s="18">
        <v>15</v>
      </c>
      <c r="P30" s="18">
        <v>3</v>
      </c>
      <c r="Q30" s="18">
        <v>15</v>
      </c>
      <c r="R30" s="18">
        <v>15</v>
      </c>
      <c r="S30" s="18">
        <v>3</v>
      </c>
      <c r="T30" s="18">
        <v>3</v>
      </c>
      <c r="U30" s="18">
        <v>9</v>
      </c>
      <c r="V30" s="18">
        <v>15</v>
      </c>
      <c r="W30" s="18"/>
      <c r="X30" s="35">
        <f t="shared" si="0"/>
        <v>0.51428571428571423</v>
      </c>
      <c r="Y30"/>
    </row>
    <row r="31" spans="1:25" ht="29" customHeight="1" x14ac:dyDescent="0.15">
      <c r="A31" s="25">
        <v>9610</v>
      </c>
      <c r="B31" s="49">
        <v>15</v>
      </c>
      <c r="C31" s="49">
        <v>15</v>
      </c>
      <c r="D31" s="49">
        <v>3</v>
      </c>
      <c r="E31" s="49">
        <v>3</v>
      </c>
      <c r="F31" s="45">
        <v>3</v>
      </c>
      <c r="G31" s="45">
        <v>3</v>
      </c>
      <c r="H31" s="45">
        <v>3</v>
      </c>
      <c r="I31" s="18">
        <v>3</v>
      </c>
      <c r="J31" s="18">
        <v>3</v>
      </c>
      <c r="K31" s="18">
        <v>15</v>
      </c>
      <c r="L31" s="18">
        <v>3</v>
      </c>
      <c r="M31" s="18">
        <v>3</v>
      </c>
      <c r="N31" s="18">
        <v>3</v>
      </c>
      <c r="O31" s="18">
        <v>15</v>
      </c>
      <c r="P31" s="18">
        <v>15</v>
      </c>
      <c r="Q31" s="18">
        <v>15</v>
      </c>
      <c r="R31" s="18">
        <v>3</v>
      </c>
      <c r="S31" s="18">
        <v>3</v>
      </c>
      <c r="T31" s="18">
        <v>3</v>
      </c>
      <c r="U31" s="18">
        <v>15</v>
      </c>
      <c r="V31" s="18">
        <v>15</v>
      </c>
      <c r="W31" s="18"/>
      <c r="X31" s="35">
        <f t="shared" si="0"/>
        <v>0.50476190476190474</v>
      </c>
      <c r="Y31"/>
    </row>
    <row r="32" spans="1:25" ht="29" customHeight="1" x14ac:dyDescent="0.15">
      <c r="A32" s="25">
        <v>9611</v>
      </c>
      <c r="B32" s="49">
        <v>15</v>
      </c>
      <c r="C32" s="49">
        <v>15</v>
      </c>
      <c r="D32" s="49">
        <v>3</v>
      </c>
      <c r="E32" s="49">
        <v>3</v>
      </c>
      <c r="F32" s="45">
        <v>3</v>
      </c>
      <c r="G32" s="45">
        <v>3</v>
      </c>
      <c r="H32" s="45">
        <v>3</v>
      </c>
      <c r="I32" s="18">
        <v>3</v>
      </c>
      <c r="J32" s="18">
        <v>3</v>
      </c>
      <c r="K32" s="18">
        <v>15</v>
      </c>
      <c r="L32" s="18">
        <v>3</v>
      </c>
      <c r="M32" s="18">
        <v>3</v>
      </c>
      <c r="N32" s="18">
        <v>3</v>
      </c>
      <c r="O32" s="18">
        <v>15</v>
      </c>
      <c r="P32" s="18">
        <v>15</v>
      </c>
      <c r="Q32" s="18">
        <v>15</v>
      </c>
      <c r="R32" s="18">
        <v>3</v>
      </c>
      <c r="S32" s="18">
        <v>3</v>
      </c>
      <c r="T32" s="18">
        <v>3</v>
      </c>
      <c r="U32" s="18">
        <v>15</v>
      </c>
      <c r="V32" s="18">
        <v>15</v>
      </c>
      <c r="W32" s="18"/>
      <c r="X32" s="35">
        <f t="shared" si="0"/>
        <v>0.50476190476190474</v>
      </c>
      <c r="Y32"/>
    </row>
    <row r="33" spans="1:25" ht="29" customHeight="1" x14ac:dyDescent="0.15">
      <c r="A33" s="25">
        <v>9674</v>
      </c>
      <c r="B33" s="49">
        <v>15</v>
      </c>
      <c r="C33" s="49">
        <v>15</v>
      </c>
      <c r="D33" s="49">
        <v>8</v>
      </c>
      <c r="E33" s="49">
        <v>12</v>
      </c>
      <c r="F33" s="45">
        <v>3</v>
      </c>
      <c r="G33" s="45">
        <v>15</v>
      </c>
      <c r="H33" s="45">
        <v>3</v>
      </c>
      <c r="I33" s="18">
        <v>3</v>
      </c>
      <c r="J33" s="18">
        <v>3</v>
      </c>
      <c r="K33" s="18">
        <v>15</v>
      </c>
      <c r="L33" s="18">
        <v>15</v>
      </c>
      <c r="M33" s="18">
        <v>15</v>
      </c>
      <c r="N33" s="18">
        <v>15</v>
      </c>
      <c r="O33" s="45">
        <v>3</v>
      </c>
      <c r="P33" s="18">
        <v>15</v>
      </c>
      <c r="Q33" s="18">
        <v>15</v>
      </c>
      <c r="R33" s="18">
        <v>3</v>
      </c>
      <c r="S33" s="18">
        <v>3</v>
      </c>
      <c r="T33" s="18">
        <v>3</v>
      </c>
      <c r="U33" s="18">
        <v>15</v>
      </c>
      <c r="V33" s="18">
        <v>15</v>
      </c>
      <c r="W33" s="18"/>
      <c r="X33" s="35">
        <f t="shared" si="0"/>
        <v>0.66349206349206347</v>
      </c>
      <c r="Y33"/>
    </row>
    <row r="34" spans="1:25" ht="29" customHeight="1" x14ac:dyDescent="0.15">
      <c r="A34" s="12"/>
      <c r="B34" s="10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/>
    </row>
    <row r="35" spans="1:25" ht="29" customHeight="1" x14ac:dyDescent="0.15">
      <c r="A35" s="27" t="s">
        <v>32</v>
      </c>
      <c r="B35" s="28">
        <v>15</v>
      </c>
      <c r="C35" s="28">
        <v>15</v>
      </c>
      <c r="D35" s="28">
        <v>15</v>
      </c>
      <c r="E35" s="28">
        <v>15</v>
      </c>
      <c r="F35" s="28">
        <v>15</v>
      </c>
      <c r="G35" s="28">
        <v>15</v>
      </c>
      <c r="H35" s="28">
        <v>15</v>
      </c>
      <c r="I35" s="28">
        <v>15</v>
      </c>
      <c r="J35" s="28">
        <v>15</v>
      </c>
      <c r="K35" s="28">
        <v>15</v>
      </c>
      <c r="L35" s="28">
        <v>15</v>
      </c>
      <c r="M35" s="28">
        <v>15</v>
      </c>
      <c r="N35" s="28">
        <v>15</v>
      </c>
      <c r="O35" s="28">
        <v>15</v>
      </c>
      <c r="P35" s="28">
        <v>15</v>
      </c>
      <c r="Q35" s="28">
        <v>15</v>
      </c>
      <c r="R35" s="28">
        <v>15</v>
      </c>
      <c r="S35" s="28">
        <v>15</v>
      </c>
      <c r="T35" s="28">
        <v>15</v>
      </c>
      <c r="U35" s="28">
        <v>15</v>
      </c>
      <c r="V35" s="28">
        <v>15</v>
      </c>
      <c r="W35" s="28">
        <v>15</v>
      </c>
      <c r="X35" s="29">
        <v>1</v>
      </c>
      <c r="Y35"/>
    </row>
    <row r="36" spans="1:25" ht="29" customHeight="1" x14ac:dyDescent="0.15">
      <c r="A36" s="30" t="s">
        <v>33</v>
      </c>
      <c r="B36" s="31">
        <f t="shared" ref="B36:X36" si="1">AVERAGE(B$2:B$33)</f>
        <v>12.46875</v>
      </c>
      <c r="C36" s="31">
        <f t="shared" si="1"/>
        <v>12.65625</v>
      </c>
      <c r="D36" s="31">
        <f t="shared" si="1"/>
        <v>6.34375</v>
      </c>
      <c r="E36" s="31">
        <f t="shared" si="1"/>
        <v>7.3125</v>
      </c>
      <c r="F36" s="31">
        <f t="shared" si="1"/>
        <v>5.25</v>
      </c>
      <c r="G36" s="31">
        <f t="shared" si="1"/>
        <v>6.25</v>
      </c>
      <c r="H36" s="31">
        <f t="shared" si="1"/>
        <v>3.25</v>
      </c>
      <c r="I36" s="31">
        <f t="shared" si="1"/>
        <v>2.8125</v>
      </c>
      <c r="J36" s="31">
        <f t="shared" si="1"/>
        <v>3.9375</v>
      </c>
      <c r="K36" s="31">
        <f t="shared" si="1"/>
        <v>9.46875</v>
      </c>
      <c r="L36" s="31">
        <f t="shared" si="1"/>
        <v>6.84375</v>
      </c>
      <c r="M36" s="31">
        <f t="shared" si="1"/>
        <v>8.8125</v>
      </c>
      <c r="N36" s="31">
        <f t="shared" si="1"/>
        <v>6.65625</v>
      </c>
      <c r="O36" s="31">
        <f t="shared" si="1"/>
        <v>8.4375</v>
      </c>
      <c r="P36" s="31">
        <f t="shared" si="1"/>
        <v>8.53125</v>
      </c>
      <c r="Q36" s="31">
        <f t="shared" si="1"/>
        <v>7.21875</v>
      </c>
      <c r="R36" s="31">
        <f t="shared" si="1"/>
        <v>4.59375</v>
      </c>
      <c r="S36" s="31">
        <f t="shared" si="1"/>
        <v>3.375</v>
      </c>
      <c r="T36" s="31">
        <f t="shared" si="1"/>
        <v>4.78125</v>
      </c>
      <c r="U36" s="31">
        <f t="shared" si="1"/>
        <v>8.15625</v>
      </c>
      <c r="V36" s="31">
        <f t="shared" si="1"/>
        <v>7.21875</v>
      </c>
      <c r="W36" s="31" t="e">
        <f t="shared" si="1"/>
        <v>#DIV/0!</v>
      </c>
      <c r="X36" s="31">
        <f t="shared" si="1"/>
        <v>0.45833333333333331</v>
      </c>
      <c r="Y36"/>
    </row>
    <row r="37" spans="1:25" ht="29" customHeight="1" x14ac:dyDescent="0.15">
      <c r="A37" s="32" t="s">
        <v>34</v>
      </c>
      <c r="B37" s="31">
        <f t="shared" ref="B37:X37" si="2">STDEV(B$2:B$33)</f>
        <v>5.3940491403983577</v>
      </c>
      <c r="C37" s="31">
        <f t="shared" si="2"/>
        <v>5.5335304894271031</v>
      </c>
      <c r="D37" s="31">
        <f t="shared" si="2"/>
        <v>5.1406625341800627</v>
      </c>
      <c r="E37" s="31">
        <f t="shared" si="2"/>
        <v>5.8774445840611449</v>
      </c>
      <c r="F37" s="31">
        <f t="shared" si="2"/>
        <v>5.6511488983186187</v>
      </c>
      <c r="G37" s="31">
        <f t="shared" si="2"/>
        <v>5.4299052448216756</v>
      </c>
      <c r="H37" s="31">
        <f t="shared" si="2"/>
        <v>3.1212073759798415</v>
      </c>
      <c r="I37" s="31">
        <f t="shared" si="2"/>
        <v>2.6327650128530702</v>
      </c>
      <c r="J37" s="31">
        <f t="shared" si="2"/>
        <v>4.4062821721543388</v>
      </c>
      <c r="K37" s="31">
        <f t="shared" si="2"/>
        <v>6.8626355089741038</v>
      </c>
      <c r="L37" s="31">
        <f t="shared" si="2"/>
        <v>6.9519520349880288</v>
      </c>
      <c r="M37" s="31">
        <f t="shared" si="2"/>
        <v>6.7701312704669796</v>
      </c>
      <c r="N37" s="31">
        <f t="shared" si="2"/>
        <v>6.6749864081050454</v>
      </c>
      <c r="O37" s="31">
        <f t="shared" si="2"/>
        <v>6.7486557801320464</v>
      </c>
      <c r="P37" s="31">
        <f t="shared" si="2"/>
        <v>7.0709965305806701</v>
      </c>
      <c r="Q37" s="31">
        <f t="shared" si="2"/>
        <v>6.6368199487599533</v>
      </c>
      <c r="R37" s="31">
        <f t="shared" si="2"/>
        <v>5.2231456039440447</v>
      </c>
      <c r="S37" s="31">
        <f t="shared" si="2"/>
        <v>4.0140880939269943</v>
      </c>
      <c r="T37" s="31">
        <f t="shared" si="2"/>
        <v>5.6439197943593502</v>
      </c>
      <c r="U37" s="31">
        <f t="shared" si="2"/>
        <v>6.5209804081802734</v>
      </c>
      <c r="V37" s="31">
        <f t="shared" si="2"/>
        <v>7.0607245127650522</v>
      </c>
      <c r="W37" s="31" t="e">
        <f t="shared" si="2"/>
        <v>#DIV/0!</v>
      </c>
      <c r="X37" s="31">
        <f t="shared" si="2"/>
        <v>0.21958755630809673</v>
      </c>
      <c r="Y37"/>
    </row>
    <row r="38" spans="1:25" ht="29" customHeight="1" x14ac:dyDescent="0.15">
      <c r="A38" s="32" t="s">
        <v>35</v>
      </c>
      <c r="B38" s="31">
        <f t="shared" ref="B38:X38" si="3">MEDIAN(B$2:B$33)</f>
        <v>15</v>
      </c>
      <c r="C38" s="31">
        <f t="shared" si="3"/>
        <v>15</v>
      </c>
      <c r="D38" s="31">
        <f t="shared" si="3"/>
        <v>3</v>
      </c>
      <c r="E38" s="31">
        <f t="shared" si="3"/>
        <v>5.5</v>
      </c>
      <c r="F38" s="31">
        <f t="shared" si="3"/>
        <v>3</v>
      </c>
      <c r="G38" s="31">
        <f t="shared" si="3"/>
        <v>3</v>
      </c>
      <c r="H38" s="31">
        <f t="shared" si="3"/>
        <v>3</v>
      </c>
      <c r="I38" s="31">
        <f t="shared" si="3"/>
        <v>3</v>
      </c>
      <c r="J38" s="31">
        <f t="shared" si="3"/>
        <v>3</v>
      </c>
      <c r="K38" s="31">
        <f t="shared" si="3"/>
        <v>15</v>
      </c>
      <c r="L38" s="31">
        <f t="shared" si="3"/>
        <v>3</v>
      </c>
      <c r="M38" s="31">
        <f t="shared" si="3"/>
        <v>15</v>
      </c>
      <c r="N38" s="31">
        <f t="shared" si="3"/>
        <v>3</v>
      </c>
      <c r="O38" s="31">
        <f t="shared" si="3"/>
        <v>9</v>
      </c>
      <c r="P38" s="31">
        <f t="shared" si="3"/>
        <v>15</v>
      </c>
      <c r="Q38" s="31">
        <f t="shared" si="3"/>
        <v>3</v>
      </c>
      <c r="R38" s="31">
        <f t="shared" si="3"/>
        <v>3</v>
      </c>
      <c r="S38" s="31">
        <f t="shared" si="3"/>
        <v>3</v>
      </c>
      <c r="T38" s="31">
        <f t="shared" si="3"/>
        <v>3</v>
      </c>
      <c r="U38" s="31">
        <f t="shared" si="3"/>
        <v>9</v>
      </c>
      <c r="V38" s="31">
        <f t="shared" si="3"/>
        <v>3</v>
      </c>
      <c r="W38" s="31" t="e">
        <f t="shared" si="3"/>
        <v>#NUM!</v>
      </c>
      <c r="X38" s="31">
        <f t="shared" si="3"/>
        <v>0.49365079365079367</v>
      </c>
      <c r="Y38"/>
    </row>
    <row r="39" spans="1:25" ht="29" customHeight="1" x14ac:dyDescent="0.15">
      <c r="A39" s="33" t="s">
        <v>36</v>
      </c>
      <c r="B39" s="34">
        <f t="shared" ref="B39:X39" si="4">IF(SUM(B2:B33)&gt;0,1,0)</f>
        <v>1</v>
      </c>
      <c r="C39" s="34">
        <f t="shared" si="4"/>
        <v>1</v>
      </c>
      <c r="D39" s="34">
        <f t="shared" si="4"/>
        <v>1</v>
      </c>
      <c r="E39" s="34">
        <f t="shared" si="4"/>
        <v>1</v>
      </c>
      <c r="F39" s="34">
        <f t="shared" si="4"/>
        <v>1</v>
      </c>
      <c r="G39" s="34">
        <f t="shared" si="4"/>
        <v>1</v>
      </c>
      <c r="H39" s="34">
        <f t="shared" si="4"/>
        <v>1</v>
      </c>
      <c r="I39" s="34">
        <f t="shared" si="4"/>
        <v>1</v>
      </c>
      <c r="J39" s="34">
        <f t="shared" si="4"/>
        <v>1</v>
      </c>
      <c r="K39" s="34">
        <f t="shared" si="4"/>
        <v>1</v>
      </c>
      <c r="L39" s="34">
        <f t="shared" si="4"/>
        <v>1</v>
      </c>
      <c r="M39" s="34">
        <f t="shared" si="4"/>
        <v>1</v>
      </c>
      <c r="N39" s="34">
        <f t="shared" si="4"/>
        <v>1</v>
      </c>
      <c r="O39" s="34">
        <f t="shared" si="4"/>
        <v>1</v>
      </c>
      <c r="P39" s="34">
        <f t="shared" si="4"/>
        <v>1</v>
      </c>
      <c r="Q39" s="34">
        <f t="shared" si="4"/>
        <v>1</v>
      </c>
      <c r="R39" s="34">
        <f t="shared" si="4"/>
        <v>1</v>
      </c>
      <c r="S39" s="34">
        <f t="shared" si="4"/>
        <v>1</v>
      </c>
      <c r="T39" s="34">
        <f t="shared" si="4"/>
        <v>1</v>
      </c>
      <c r="U39" s="34">
        <f t="shared" si="4"/>
        <v>1</v>
      </c>
      <c r="V39" s="34">
        <f t="shared" ref="V39:W39" si="5">IF(SUM(V2:V33)&gt;0,1,0)</f>
        <v>1</v>
      </c>
      <c r="W39" s="34">
        <f t="shared" si="5"/>
        <v>0</v>
      </c>
      <c r="X39" s="34">
        <f t="shared" si="4"/>
        <v>1</v>
      </c>
      <c r="Y39"/>
    </row>
    <row r="40" spans="1:25" ht="29" customHeight="1" x14ac:dyDescent="0.15">
      <c r="B40"/>
    </row>
    <row r="41" spans="1:25" ht="29" customHeight="1" x14ac:dyDescent="0.15"/>
    <row r="42" spans="1:25" ht="29" customHeight="1" x14ac:dyDescent="0.15"/>
    <row r="43" spans="1:25" ht="29" customHeight="1" x14ac:dyDescent="0.15">
      <c r="B43"/>
    </row>
    <row r="44" spans="1:25" ht="29" customHeight="1" x14ac:dyDescent="0.15">
      <c r="B44"/>
    </row>
    <row r="45" spans="1:25" ht="29" customHeight="1" x14ac:dyDescent="0.15">
      <c r="B45"/>
    </row>
    <row r="46" spans="1:25" ht="29" customHeight="1" x14ac:dyDescent="0.15">
      <c r="B46"/>
    </row>
    <row r="47" spans="1:25" ht="29" customHeight="1" x14ac:dyDescent="0.15">
      <c r="B47"/>
    </row>
    <row r="48" spans="1:25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40" customHeight="1" x14ac:dyDescent="0.15">
      <c r="B58"/>
    </row>
    <row r="59" spans="2:2" ht="14" x14ac:dyDescent="0.15">
      <c r="B59"/>
    </row>
    <row r="60" spans="2:2" ht="14" x14ac:dyDescent="0.15">
      <c r="B60"/>
    </row>
    <row r="61" spans="2:2" ht="14" x14ac:dyDescent="0.15">
      <c r="B61"/>
    </row>
    <row r="62" spans="2:2" ht="14" x14ac:dyDescent="0.15">
      <c r="B62"/>
    </row>
    <row r="63" spans="2:2" ht="14" x14ac:dyDescent="0.15">
      <c r="B63"/>
    </row>
    <row r="64" spans="2:2" ht="14" x14ac:dyDescent="0.15">
      <c r="B64"/>
    </row>
    <row r="65" spans="2:2" ht="14" x14ac:dyDescent="0.15">
      <c r="B65"/>
    </row>
    <row r="66" spans="2:2" ht="14" x14ac:dyDescent="0.15">
      <c r="B66"/>
    </row>
    <row r="67" spans="2:2" ht="14" x14ac:dyDescent="0.15">
      <c r="B67"/>
    </row>
    <row r="68" spans="2:2" ht="14" x14ac:dyDescent="0.15">
      <c r="B68"/>
    </row>
    <row r="69" spans="2:2" ht="14" x14ac:dyDescent="0.15">
      <c r="B69"/>
    </row>
    <row r="70" spans="2:2" ht="14" x14ac:dyDescent="0.15">
      <c r="B70"/>
    </row>
    <row r="71" spans="2:2" ht="14" x14ac:dyDescent="0.15">
      <c r="B71"/>
    </row>
    <row r="72" spans="2:2" ht="14" x14ac:dyDescent="0.15">
      <c r="B72"/>
    </row>
    <row r="73" spans="2:2" ht="14" x14ac:dyDescent="0.15">
      <c r="B73"/>
    </row>
    <row r="74" spans="2:2" ht="14" x14ac:dyDescent="0.15">
      <c r="B74"/>
    </row>
    <row r="75" spans="2:2" ht="14" x14ac:dyDescent="0.15">
      <c r="B75"/>
    </row>
    <row r="76" spans="2:2" ht="14" x14ac:dyDescent="0.15">
      <c r="B76"/>
    </row>
    <row r="77" spans="2:2" ht="14" x14ac:dyDescent="0.15">
      <c r="B77"/>
    </row>
    <row r="78" spans="2:2" ht="14" x14ac:dyDescent="0.15">
      <c r="B78"/>
    </row>
    <row r="79" spans="2:2" ht="14" x14ac:dyDescent="0.15">
      <c r="B79"/>
    </row>
    <row r="80" spans="2:2" ht="14" x14ac:dyDescent="0.15">
      <c r="B80"/>
    </row>
    <row r="81" spans="2:2" ht="14" x14ac:dyDescent="0.15">
      <c r="B81"/>
    </row>
    <row r="82" spans="2:2" ht="14" x14ac:dyDescent="0.15">
      <c r="B82"/>
    </row>
    <row r="83" spans="2:2" ht="14" x14ac:dyDescent="0.15">
      <c r="B83"/>
    </row>
    <row r="84" spans="2:2" ht="14" x14ac:dyDescent="0.15">
      <c r="B84"/>
    </row>
    <row r="85" spans="2:2" ht="14" x14ac:dyDescent="0.15">
      <c r="B85"/>
    </row>
    <row r="86" spans="2:2" ht="14" x14ac:dyDescent="0.15">
      <c r="B86"/>
    </row>
    <row r="87" spans="2:2" ht="14" x14ac:dyDescent="0.15">
      <c r="B87"/>
    </row>
    <row r="88" spans="2:2" ht="14" x14ac:dyDescent="0.15">
      <c r="B88"/>
    </row>
    <row r="89" spans="2:2" ht="14" x14ac:dyDescent="0.15">
      <c r="B89"/>
    </row>
    <row r="90" spans="2:2" ht="14" x14ac:dyDescent="0.15">
      <c r="B90"/>
    </row>
    <row r="91" spans="2:2" ht="14" x14ac:dyDescent="0.15">
      <c r="B91"/>
    </row>
    <row r="92" spans="2:2" ht="14" x14ac:dyDescent="0.15">
      <c r="B92"/>
    </row>
    <row r="93" spans="2:2" ht="14" x14ac:dyDescent="0.15">
      <c r="B93"/>
    </row>
    <row r="94" spans="2:2" ht="14" x14ac:dyDescent="0.15">
      <c r="B94"/>
    </row>
    <row r="95" spans="2:2" ht="14" x14ac:dyDescent="0.15">
      <c r="B95"/>
    </row>
    <row r="96" spans="2:2" ht="14" x14ac:dyDescent="0.15">
      <c r="B96"/>
    </row>
    <row r="97" spans="2:2" ht="14" x14ac:dyDescent="0.15">
      <c r="B97"/>
    </row>
    <row r="98" spans="2:2" ht="14" x14ac:dyDescent="0.15">
      <c r="B98"/>
    </row>
    <row r="99" spans="2:2" ht="14" x14ac:dyDescent="0.15">
      <c r="B99"/>
    </row>
    <row r="100" spans="2:2" ht="14" x14ac:dyDescent="0.15">
      <c r="B100"/>
    </row>
    <row r="101" spans="2:2" ht="14" x14ac:dyDescent="0.15">
      <c r="B101"/>
    </row>
    <row r="102" spans="2:2" ht="14" x14ac:dyDescent="0.15">
      <c r="B102"/>
    </row>
    <row r="103" spans="2:2" ht="14" x14ac:dyDescent="0.15">
      <c r="B103"/>
    </row>
    <row r="104" spans="2:2" ht="14" x14ac:dyDescent="0.15">
      <c r="B104"/>
    </row>
    <row r="105" spans="2:2" ht="14" x14ac:dyDescent="0.15">
      <c r="B105"/>
    </row>
    <row r="106" spans="2:2" ht="14" x14ac:dyDescent="0.15">
      <c r="B106"/>
    </row>
    <row r="107" spans="2:2" ht="14" x14ac:dyDescent="0.15">
      <c r="B107"/>
    </row>
    <row r="108" spans="2:2" ht="14" x14ac:dyDescent="0.15">
      <c r="B108"/>
    </row>
    <row r="109" spans="2:2" ht="14" x14ac:dyDescent="0.15">
      <c r="B109"/>
    </row>
    <row r="110" spans="2:2" ht="14" x14ac:dyDescent="0.15">
      <c r="B110"/>
    </row>
    <row r="111" spans="2:2" ht="14" x14ac:dyDescent="0.15">
      <c r="B111"/>
    </row>
    <row r="112" spans="2:2" ht="14" x14ac:dyDescent="0.15">
      <c r="B112"/>
    </row>
    <row r="113" spans="2:2" ht="14" x14ac:dyDescent="0.15">
      <c r="B113"/>
    </row>
    <row r="114" spans="2:2" ht="14" x14ac:dyDescent="0.15">
      <c r="B114"/>
    </row>
    <row r="115" spans="2:2" ht="14" x14ac:dyDescent="0.15">
      <c r="B115"/>
    </row>
    <row r="116" spans="2:2" ht="14" x14ac:dyDescent="0.15">
      <c r="B116"/>
    </row>
    <row r="117" spans="2:2" ht="14" x14ac:dyDescent="0.15">
      <c r="B117"/>
    </row>
    <row r="118" spans="2:2" ht="14" x14ac:dyDescent="0.15">
      <c r="B118"/>
    </row>
    <row r="119" spans="2:2" ht="14" x14ac:dyDescent="0.15">
      <c r="B119"/>
    </row>
    <row r="120" spans="2:2" ht="14" x14ac:dyDescent="0.15">
      <c r="B120"/>
    </row>
    <row r="121" spans="2:2" ht="14" x14ac:dyDescent="0.15">
      <c r="B121"/>
    </row>
    <row r="122" spans="2:2" ht="14" x14ac:dyDescent="0.15">
      <c r="B122"/>
    </row>
    <row r="123" spans="2:2" ht="14" x14ac:dyDescent="0.15">
      <c r="B123"/>
    </row>
    <row r="124" spans="2:2" ht="14" x14ac:dyDescent="0.15">
      <c r="B124"/>
    </row>
    <row r="125" spans="2:2" ht="14" x14ac:dyDescent="0.15">
      <c r="B125"/>
    </row>
    <row r="126" spans="2:2" ht="14" x14ac:dyDescent="0.15">
      <c r="B126"/>
    </row>
    <row r="127" spans="2:2" ht="14" x14ac:dyDescent="0.15">
      <c r="B127"/>
    </row>
    <row r="128" spans="2:2" ht="14" x14ac:dyDescent="0.15">
      <c r="B128"/>
    </row>
    <row r="129" spans="2:2" ht="14" x14ac:dyDescent="0.15">
      <c r="B129"/>
    </row>
    <row r="130" spans="2:2" ht="14" x14ac:dyDescent="0.15">
      <c r="B130"/>
    </row>
    <row r="131" spans="2:2" ht="14" x14ac:dyDescent="0.15">
      <c r="B131"/>
    </row>
    <row r="132" spans="2:2" ht="14" x14ac:dyDescent="0.15">
      <c r="B132"/>
    </row>
    <row r="133" spans="2:2" ht="14" x14ac:dyDescent="0.15">
      <c r="B133"/>
    </row>
    <row r="134" spans="2:2" ht="14" x14ac:dyDescent="0.15">
      <c r="B134"/>
    </row>
  </sheetData>
  <phoneticPr fontId="4"/>
  <pageMargins left="0.75" right="0.75" top="1" bottom="1" header="0.5" footer="0.5"/>
  <pageSetup paperSize="10" scale="25" orientation="portrait" horizontalDpi="4294967292" verticalDpi="4294967292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8"/>
  <sheetViews>
    <sheetView tabSelected="1" zoomScaleNormal="100" workbookViewId="0">
      <selection activeCell="K1" sqref="K1"/>
    </sheetView>
  </sheetViews>
  <sheetFormatPr baseColWidth="10" defaultRowHeight="13" x14ac:dyDescent="0.15"/>
  <cols>
    <col min="1" max="1" width="25.83203125" customWidth="1"/>
    <col min="2" max="10" width="13.83203125" customWidth="1"/>
    <col min="11" max="11" width="13.6640625" customWidth="1"/>
  </cols>
  <sheetData>
    <row r="1" spans="1:10" ht="24" customHeight="1" x14ac:dyDescent="0.15">
      <c r="A1" s="40" t="s">
        <v>5</v>
      </c>
      <c r="B1" s="38" t="s">
        <v>23</v>
      </c>
      <c r="C1" s="38" t="s">
        <v>24</v>
      </c>
      <c r="D1" s="38" t="s">
        <v>25</v>
      </c>
      <c r="E1" s="38" t="s">
        <v>26</v>
      </c>
      <c r="F1" s="38" t="s">
        <v>27</v>
      </c>
      <c r="G1" s="38" t="s">
        <v>28</v>
      </c>
      <c r="H1" s="38" t="s">
        <v>29</v>
      </c>
      <c r="I1" s="38" t="s">
        <v>30</v>
      </c>
      <c r="J1" s="39" t="s">
        <v>31</v>
      </c>
    </row>
    <row r="2" spans="1:10" ht="29" customHeight="1" x14ac:dyDescent="0.15">
      <c r="A2" s="26" t="s">
        <v>47</v>
      </c>
      <c r="B2" s="48">
        <f>9+2+9+3+3.5+1+10+6+3+3</f>
        <v>49.5</v>
      </c>
      <c r="C2" s="54">
        <v>26</v>
      </c>
      <c r="D2" s="55">
        <v>68.5</v>
      </c>
      <c r="E2" s="59">
        <v>95</v>
      </c>
      <c r="F2" s="44"/>
      <c r="G2" s="44"/>
      <c r="H2" s="44"/>
      <c r="I2" s="44"/>
      <c r="J2" s="35">
        <f>IF(SUM($B$39:$I$39)&gt;0,1.5*(B2/$B$35+C2/$C$35+D2/$D$35+E2/$E$35+F2/$F$35+G2/$G$35+H2/$H$35+I2/$I$35)/SUM($B$39:$I$39),0)</f>
        <v>0.89624999999999988</v>
      </c>
    </row>
    <row r="3" spans="1:10" ht="29" customHeight="1" x14ac:dyDescent="0.15">
      <c r="A3" s="26" t="s">
        <v>45</v>
      </c>
      <c r="B3" s="48">
        <f>9+1+7+9+4.5+6+3+4+0+2</f>
        <v>45.5</v>
      </c>
      <c r="C3" s="54">
        <v>60</v>
      </c>
      <c r="D3" s="56">
        <v>0</v>
      </c>
      <c r="E3" s="59">
        <v>91</v>
      </c>
      <c r="F3" s="44"/>
      <c r="G3" s="44"/>
      <c r="H3" s="44"/>
      <c r="I3" s="44"/>
      <c r="J3" s="35">
        <f t="shared" ref="J3:J33" si="0">IF(SUM($B$39:$I$39)&gt;0,1.5*(B3/$B$35+C3/$C$35+D3/$D$35+E3/$E$35+F3/$F$35+G3/$G$35+H3/$H$35+I3/$I$35)/SUM($B$39:$I$39),0)</f>
        <v>0.73687499999999995</v>
      </c>
    </row>
    <row r="4" spans="1:10" ht="29" customHeight="1" x14ac:dyDescent="0.15">
      <c r="A4" s="26" t="s">
        <v>39</v>
      </c>
      <c r="B4" s="48">
        <v>0</v>
      </c>
      <c r="C4" s="54">
        <v>0</v>
      </c>
      <c r="D4" s="55">
        <v>0</v>
      </c>
      <c r="E4" s="59">
        <v>0</v>
      </c>
      <c r="F4" s="44"/>
      <c r="G4" s="44"/>
      <c r="H4" s="44"/>
      <c r="I4" s="44"/>
      <c r="J4" s="35">
        <f t="shared" si="0"/>
        <v>0</v>
      </c>
    </row>
    <row r="5" spans="1:10" ht="29" customHeight="1" x14ac:dyDescent="0.15">
      <c r="A5" s="26" t="s">
        <v>46</v>
      </c>
      <c r="B5" s="48">
        <f>9+8+10+3+2+8+10+4+3</f>
        <v>57</v>
      </c>
      <c r="C5" s="54">
        <v>27</v>
      </c>
      <c r="D5" s="57">
        <v>57.5</v>
      </c>
      <c r="E5" s="59">
        <v>99</v>
      </c>
      <c r="F5" s="44"/>
      <c r="G5" s="44"/>
      <c r="H5" s="44"/>
      <c r="I5" s="44"/>
      <c r="J5" s="35">
        <f t="shared" si="0"/>
        <v>0.90187500000000009</v>
      </c>
    </row>
    <row r="6" spans="1:10" ht="29" customHeight="1" x14ac:dyDescent="0.15">
      <c r="A6" s="25">
        <v>1019</v>
      </c>
      <c r="B6" s="48">
        <f>10+10+7+10+9+10+10+10+3+10</f>
        <v>89</v>
      </c>
      <c r="C6" s="54">
        <v>95</v>
      </c>
      <c r="D6" s="56">
        <v>89.5</v>
      </c>
      <c r="E6" s="59">
        <v>92</v>
      </c>
      <c r="F6" s="44"/>
      <c r="G6" s="44"/>
      <c r="H6" s="44"/>
      <c r="I6" s="44"/>
      <c r="J6" s="35">
        <f t="shared" si="0"/>
        <v>1.370625</v>
      </c>
    </row>
    <row r="7" spans="1:10" ht="29" customHeight="1" x14ac:dyDescent="0.15">
      <c r="A7" s="25">
        <v>1395</v>
      </c>
      <c r="B7" s="48">
        <f>4+4+9+3+7+1+10+4+5+9</f>
        <v>56</v>
      </c>
      <c r="C7" s="54">
        <v>47.5</v>
      </c>
      <c r="D7" s="18">
        <v>64.5</v>
      </c>
      <c r="E7" s="59">
        <v>98</v>
      </c>
      <c r="F7" s="44"/>
      <c r="G7" s="44"/>
      <c r="H7" s="44"/>
      <c r="I7" s="44"/>
      <c r="J7" s="35">
        <f t="shared" si="0"/>
        <v>0.99750000000000005</v>
      </c>
    </row>
    <row r="8" spans="1:10" ht="29" customHeight="1" x14ac:dyDescent="0.15">
      <c r="A8" s="25">
        <v>1506</v>
      </c>
      <c r="B8" s="48">
        <f>7+2.5+10+3+1+8+7+6+10+10</f>
        <v>64.5</v>
      </c>
      <c r="C8" s="54">
        <v>74</v>
      </c>
      <c r="D8" s="55">
        <v>76</v>
      </c>
      <c r="E8" s="59">
        <v>80</v>
      </c>
      <c r="F8" s="44"/>
      <c r="G8" s="44"/>
      <c r="H8" s="44"/>
      <c r="I8" s="44"/>
      <c r="J8" s="35">
        <f t="shared" si="0"/>
        <v>1.1043750000000001</v>
      </c>
    </row>
    <row r="9" spans="1:10" ht="29" customHeight="1" x14ac:dyDescent="0.15">
      <c r="A9" s="25">
        <v>2441</v>
      </c>
      <c r="B9" s="48">
        <v>0</v>
      </c>
      <c r="C9" s="54">
        <v>0</v>
      </c>
      <c r="D9" s="56">
        <v>0</v>
      </c>
      <c r="E9" s="59">
        <v>0</v>
      </c>
      <c r="F9" s="44"/>
      <c r="G9" s="44"/>
      <c r="H9" s="44"/>
      <c r="I9" s="44"/>
      <c r="J9" s="35">
        <f t="shared" si="0"/>
        <v>0</v>
      </c>
    </row>
    <row r="10" spans="1:10" ht="29" customHeight="1" x14ac:dyDescent="0.15">
      <c r="A10" s="25">
        <v>2564</v>
      </c>
      <c r="B10" s="48">
        <f>10+10+10+10+10+10+10+10+8+10</f>
        <v>98</v>
      </c>
      <c r="C10" s="54">
        <v>83</v>
      </c>
      <c r="D10" s="56">
        <v>99.5</v>
      </c>
      <c r="E10" s="18">
        <v>100</v>
      </c>
      <c r="F10" s="44"/>
      <c r="G10" s="44"/>
      <c r="H10" s="44"/>
      <c r="I10" s="44"/>
      <c r="J10" s="35">
        <f t="shared" si="0"/>
        <v>1.4268750000000001</v>
      </c>
    </row>
    <row r="11" spans="1:10" ht="29" customHeight="1" x14ac:dyDescent="0.15">
      <c r="A11" s="25">
        <v>2693</v>
      </c>
      <c r="B11" s="48">
        <v>0</v>
      </c>
      <c r="C11" s="54">
        <v>0</v>
      </c>
      <c r="D11" s="55">
        <v>0</v>
      </c>
      <c r="E11" s="59">
        <v>17</v>
      </c>
      <c r="F11" s="44"/>
      <c r="G11" s="45"/>
      <c r="H11" s="44"/>
      <c r="I11" s="44"/>
      <c r="J11" s="35">
        <f t="shared" si="0"/>
        <v>6.3750000000000001E-2</v>
      </c>
    </row>
    <row r="12" spans="1:10" ht="29" customHeight="1" x14ac:dyDescent="0.15">
      <c r="A12" s="25">
        <v>2771</v>
      </c>
      <c r="B12" s="48">
        <v>0</v>
      </c>
      <c r="C12" s="54">
        <v>0</v>
      </c>
      <c r="D12" s="55">
        <v>0</v>
      </c>
      <c r="E12" s="59">
        <v>0</v>
      </c>
      <c r="F12" s="44"/>
      <c r="G12" s="44"/>
      <c r="H12" s="44"/>
      <c r="I12" s="44"/>
      <c r="J12" s="35">
        <f t="shared" si="0"/>
        <v>0</v>
      </c>
    </row>
    <row r="13" spans="1:10" ht="29" customHeight="1" x14ac:dyDescent="0.15">
      <c r="A13" s="25">
        <v>2899</v>
      </c>
      <c r="B13" s="48">
        <f>3+5.5+2.5+10+0+9.5+9+10+0+2</f>
        <v>51.5</v>
      </c>
      <c r="C13" s="54">
        <v>46</v>
      </c>
      <c r="D13" s="56">
        <v>95</v>
      </c>
      <c r="E13" s="59">
        <v>53</v>
      </c>
      <c r="F13" s="44"/>
      <c r="G13" s="44"/>
      <c r="H13" s="44"/>
      <c r="I13" s="44"/>
      <c r="J13" s="35">
        <f t="shared" si="0"/>
        <v>0.92062500000000003</v>
      </c>
    </row>
    <row r="14" spans="1:10" ht="29" customHeight="1" x14ac:dyDescent="0.15">
      <c r="A14" s="25">
        <v>3517</v>
      </c>
      <c r="B14" s="48">
        <f>7+9+9+6+2+1+1+1+0+6</f>
        <v>42</v>
      </c>
      <c r="C14" s="54">
        <v>37.5</v>
      </c>
      <c r="D14" s="56">
        <v>50.5</v>
      </c>
      <c r="E14" s="59">
        <v>79.5</v>
      </c>
      <c r="F14" s="44"/>
      <c r="G14" s="44"/>
      <c r="H14" s="44"/>
      <c r="I14" s="44"/>
      <c r="J14" s="35">
        <f t="shared" si="0"/>
        <v>0.78562499999999991</v>
      </c>
    </row>
    <row r="15" spans="1:10" ht="29" customHeight="1" x14ac:dyDescent="0.15">
      <c r="A15" s="25">
        <v>4490</v>
      </c>
      <c r="B15" s="48">
        <f>4+2+9+3+8.5+1+10+2+5+9</f>
        <v>53.5</v>
      </c>
      <c r="C15" s="54">
        <v>48</v>
      </c>
      <c r="D15" s="56">
        <v>78</v>
      </c>
      <c r="E15" s="59">
        <v>97</v>
      </c>
      <c r="F15" s="44"/>
      <c r="G15" s="44"/>
      <c r="H15" s="44"/>
      <c r="I15" s="44"/>
      <c r="J15" s="35">
        <f t="shared" si="0"/>
        <v>1.036875</v>
      </c>
    </row>
    <row r="16" spans="1:10" ht="29" customHeight="1" x14ac:dyDescent="0.15">
      <c r="A16" s="25">
        <v>4582</v>
      </c>
      <c r="B16" s="48">
        <f>4+4+9+4+1.5+1+5+1+2+9</f>
        <v>40.5</v>
      </c>
      <c r="C16" s="54">
        <v>48.5</v>
      </c>
      <c r="D16" s="55">
        <v>35</v>
      </c>
      <c r="E16" s="59">
        <v>95.5</v>
      </c>
      <c r="F16" s="44"/>
      <c r="G16" s="44"/>
      <c r="H16" s="44"/>
      <c r="I16" s="44"/>
      <c r="J16" s="35">
        <f t="shared" si="0"/>
        <v>0.82312499999999988</v>
      </c>
    </row>
    <row r="17" spans="1:10" ht="29" customHeight="1" x14ac:dyDescent="0.15">
      <c r="A17" s="25">
        <v>4622</v>
      </c>
      <c r="B17" s="48">
        <v>0</v>
      </c>
      <c r="C17" s="54">
        <v>0</v>
      </c>
      <c r="D17" s="56">
        <v>86</v>
      </c>
      <c r="E17" s="59">
        <v>90</v>
      </c>
      <c r="F17" s="44"/>
      <c r="G17" s="44"/>
      <c r="H17" s="44"/>
      <c r="I17" s="44"/>
      <c r="J17" s="35">
        <f t="shared" si="0"/>
        <v>0.66</v>
      </c>
    </row>
    <row r="18" spans="1:10" ht="29" customHeight="1" x14ac:dyDescent="0.15">
      <c r="A18" s="25">
        <v>5500</v>
      </c>
      <c r="B18" s="48">
        <f>7+2.5+10+10+10+2+9.5+10+7+9.5</f>
        <v>77.5</v>
      </c>
      <c r="C18" s="54">
        <v>78</v>
      </c>
      <c r="D18" s="55">
        <v>94.5</v>
      </c>
      <c r="E18" s="59">
        <v>100</v>
      </c>
      <c r="F18" s="44"/>
      <c r="G18" s="44"/>
      <c r="H18" s="44"/>
      <c r="I18" s="44"/>
      <c r="J18" s="35">
        <f t="shared" si="0"/>
        <v>1.3125</v>
      </c>
    </row>
    <row r="19" spans="1:10" ht="29" customHeight="1" x14ac:dyDescent="0.15">
      <c r="A19" s="25">
        <v>5687</v>
      </c>
      <c r="B19" s="48">
        <f>10+6+4+10+5+1+1+2+0+2</f>
        <v>41</v>
      </c>
      <c r="C19" s="54">
        <v>34.5</v>
      </c>
      <c r="D19" s="56">
        <v>0</v>
      </c>
      <c r="E19" s="59">
        <v>63.5</v>
      </c>
      <c r="F19" s="44"/>
      <c r="G19" s="44"/>
      <c r="H19" s="44"/>
      <c r="I19" s="44"/>
      <c r="J19" s="35">
        <f t="shared" si="0"/>
        <v>0.52124999999999999</v>
      </c>
    </row>
    <row r="20" spans="1:10" ht="29" customHeight="1" x14ac:dyDescent="0.15">
      <c r="A20" s="25">
        <v>5711</v>
      </c>
      <c r="B20" s="48">
        <f>7+3+10+6+0+1+1+1+0+6</f>
        <v>35</v>
      </c>
      <c r="C20" s="54">
        <v>43</v>
      </c>
      <c r="D20" s="56">
        <v>74.5</v>
      </c>
      <c r="E20" s="59">
        <v>0</v>
      </c>
      <c r="F20" s="44"/>
      <c r="G20" s="44"/>
      <c r="H20" s="44"/>
      <c r="I20" s="44"/>
      <c r="J20" s="35">
        <f t="shared" si="0"/>
        <v>0.57187499999999991</v>
      </c>
    </row>
    <row r="21" spans="1:10" ht="29" customHeight="1" x14ac:dyDescent="0.15">
      <c r="A21" s="25">
        <v>5810</v>
      </c>
      <c r="B21" s="48">
        <f>7+9.5+10+10+10+9+10+10+10+10</f>
        <v>95.5</v>
      </c>
      <c r="C21" s="54">
        <v>79.5</v>
      </c>
      <c r="D21" s="56">
        <v>94.5</v>
      </c>
      <c r="E21" s="59">
        <v>98</v>
      </c>
      <c r="F21" s="44"/>
      <c r="G21" s="44"/>
      <c r="H21" s="44"/>
      <c r="I21" s="44"/>
      <c r="J21" s="35">
        <f t="shared" si="0"/>
        <v>1.3781249999999998</v>
      </c>
    </row>
    <row r="22" spans="1:10" ht="29" customHeight="1" x14ac:dyDescent="0.15">
      <c r="A22" s="25">
        <v>6347</v>
      </c>
      <c r="B22" s="48">
        <f>10+4+9+9.5+1.5+1+9+9+1+5</f>
        <v>59</v>
      </c>
      <c r="C22" s="54">
        <v>52</v>
      </c>
      <c r="D22" s="56">
        <v>60.5</v>
      </c>
      <c r="E22" s="59">
        <v>95</v>
      </c>
      <c r="F22" s="44"/>
      <c r="G22" s="44"/>
      <c r="H22" s="44"/>
      <c r="I22" s="44"/>
      <c r="J22" s="35">
        <f t="shared" si="0"/>
        <v>0.99937500000000001</v>
      </c>
    </row>
    <row r="23" spans="1:10" ht="29" customHeight="1" x14ac:dyDescent="0.15">
      <c r="A23" s="25">
        <v>7905</v>
      </c>
      <c r="B23" s="48">
        <f>10+10+9+4+2+8+8+5+0+3</f>
        <v>59</v>
      </c>
      <c r="C23" s="54">
        <v>71.5</v>
      </c>
      <c r="D23" s="55">
        <v>0</v>
      </c>
      <c r="E23" s="59">
        <v>62</v>
      </c>
      <c r="F23" s="44"/>
      <c r="G23" s="44"/>
      <c r="H23" s="44"/>
      <c r="I23" s="44"/>
      <c r="J23" s="35">
        <f t="shared" si="0"/>
        <v>0.72187499999999993</v>
      </c>
    </row>
    <row r="24" spans="1:10" ht="29" customHeight="1" x14ac:dyDescent="0.15">
      <c r="A24" s="25">
        <v>8335</v>
      </c>
      <c r="B24" s="48">
        <f>8+9.5+10+4+8.5+10+1+4+2+7</f>
        <v>64</v>
      </c>
      <c r="C24" s="54">
        <v>67</v>
      </c>
      <c r="D24" s="56">
        <v>0</v>
      </c>
      <c r="E24" s="59">
        <v>90.5</v>
      </c>
      <c r="F24" s="44"/>
      <c r="G24" s="44"/>
      <c r="H24" s="44"/>
      <c r="I24" s="44"/>
      <c r="J24" s="35">
        <f t="shared" si="0"/>
        <v>0.83062499999999995</v>
      </c>
    </row>
    <row r="25" spans="1:10" ht="29" customHeight="1" x14ac:dyDescent="0.15">
      <c r="A25" s="25">
        <v>8490</v>
      </c>
      <c r="B25" s="48">
        <f>7+6+0+9.5+3.5+8+10+1+0+4</f>
        <v>49</v>
      </c>
      <c r="C25" s="54">
        <v>45.5</v>
      </c>
      <c r="D25" s="55">
        <v>27</v>
      </c>
      <c r="E25" s="59">
        <v>94</v>
      </c>
      <c r="F25" s="44"/>
      <c r="G25" s="44"/>
      <c r="H25" s="44"/>
      <c r="I25" s="44"/>
      <c r="J25" s="35">
        <f t="shared" si="0"/>
        <v>0.80812500000000009</v>
      </c>
    </row>
    <row r="26" spans="1:10" ht="29" customHeight="1" x14ac:dyDescent="0.15">
      <c r="A26" s="25">
        <v>8688</v>
      </c>
      <c r="B26" s="48">
        <f>6+4+0+10+2+3+10+10+2+10</f>
        <v>57</v>
      </c>
      <c r="C26" s="54">
        <v>64.5</v>
      </c>
      <c r="D26" s="56">
        <v>87.5</v>
      </c>
      <c r="E26" s="18">
        <v>98</v>
      </c>
      <c r="F26" s="44"/>
      <c r="G26" s="44"/>
      <c r="H26" s="44"/>
      <c r="I26" s="44"/>
      <c r="J26" s="35">
        <f t="shared" si="0"/>
        <v>1.1512499999999999</v>
      </c>
    </row>
    <row r="27" spans="1:10" ht="29" customHeight="1" x14ac:dyDescent="0.15">
      <c r="A27" s="25">
        <v>8695</v>
      </c>
      <c r="B27" s="48">
        <f>10+6+10+3+6.5+3+10+1+0+4</f>
        <v>53.5</v>
      </c>
      <c r="C27" s="54">
        <v>59</v>
      </c>
      <c r="D27" s="56">
        <v>0</v>
      </c>
      <c r="E27" s="59">
        <v>66</v>
      </c>
      <c r="F27" s="44"/>
      <c r="G27" s="44"/>
      <c r="H27" s="44"/>
      <c r="I27" s="44"/>
      <c r="J27" s="35">
        <f t="shared" si="0"/>
        <v>0.66937500000000005</v>
      </c>
    </row>
    <row r="28" spans="1:10" ht="29" customHeight="1" x14ac:dyDescent="0.15">
      <c r="A28" s="25">
        <v>8743</v>
      </c>
      <c r="B28" s="48">
        <f>7+3+2.5+3+4.5+1+1+1+1+5</f>
        <v>29</v>
      </c>
      <c r="C28" s="54">
        <v>33</v>
      </c>
      <c r="D28" s="55">
        <v>39</v>
      </c>
      <c r="E28" s="59">
        <v>55.5</v>
      </c>
      <c r="F28" s="44"/>
      <c r="G28" s="44"/>
      <c r="H28" s="44"/>
      <c r="I28" s="44"/>
      <c r="J28" s="35">
        <f t="shared" si="0"/>
        <v>0.58687500000000004</v>
      </c>
    </row>
    <row r="29" spans="1:10" ht="29" customHeight="1" x14ac:dyDescent="0.15">
      <c r="A29" s="25">
        <v>8745</v>
      </c>
      <c r="B29" s="48">
        <f>7+9.5+10+4+8.5+10+1+4+2+6</f>
        <v>62</v>
      </c>
      <c r="C29" s="54">
        <v>67.5</v>
      </c>
      <c r="D29" s="18">
        <v>22</v>
      </c>
      <c r="E29" s="59">
        <v>94</v>
      </c>
      <c r="F29" s="44"/>
      <c r="G29" s="44"/>
      <c r="H29" s="44"/>
      <c r="I29" s="44"/>
      <c r="J29" s="35">
        <f t="shared" si="0"/>
        <v>0.92062500000000003</v>
      </c>
    </row>
    <row r="30" spans="1:10" ht="29" customHeight="1" x14ac:dyDescent="0.15">
      <c r="A30" s="25">
        <v>9550</v>
      </c>
      <c r="B30" s="48">
        <f>10+7.5+9+10+0+1+10+4+2+0</f>
        <v>53.5</v>
      </c>
      <c r="C30" s="54">
        <v>29</v>
      </c>
      <c r="D30" s="56">
        <v>0</v>
      </c>
      <c r="E30" s="59">
        <v>57</v>
      </c>
      <c r="F30" s="44"/>
      <c r="G30" s="44"/>
      <c r="H30" s="44"/>
      <c r="I30" s="44"/>
      <c r="J30" s="35">
        <f t="shared" si="0"/>
        <v>0.52312500000000006</v>
      </c>
    </row>
    <row r="31" spans="1:10" ht="29" customHeight="1" x14ac:dyDescent="0.15">
      <c r="A31" s="25">
        <v>9610</v>
      </c>
      <c r="B31" s="48">
        <f>7+9+9+7+8+3+10+5+1+3</f>
        <v>62</v>
      </c>
      <c r="C31" s="54">
        <v>53</v>
      </c>
      <c r="D31" s="55">
        <v>65.5</v>
      </c>
      <c r="E31" s="59">
        <v>75.5</v>
      </c>
      <c r="F31" s="44"/>
      <c r="G31" s="44"/>
      <c r="H31" s="44"/>
      <c r="I31" s="44"/>
      <c r="J31" s="35">
        <f t="shared" si="0"/>
        <v>0.96</v>
      </c>
    </row>
    <row r="32" spans="1:10" ht="29" customHeight="1" x14ac:dyDescent="0.15">
      <c r="A32" s="25">
        <v>9611</v>
      </c>
      <c r="B32" s="48">
        <f>7+9+9+7+8+3+10+5+1+3</f>
        <v>62</v>
      </c>
      <c r="C32" s="54">
        <v>55</v>
      </c>
      <c r="D32" s="55">
        <v>64.5</v>
      </c>
      <c r="E32" s="59">
        <v>75.5</v>
      </c>
      <c r="F32" s="44"/>
      <c r="G32" s="44"/>
      <c r="H32" s="44"/>
      <c r="I32" s="44"/>
      <c r="J32" s="35">
        <f t="shared" si="0"/>
        <v>0.96374999999999988</v>
      </c>
    </row>
    <row r="33" spans="1:22" ht="29" customHeight="1" x14ac:dyDescent="0.15">
      <c r="A33" s="25">
        <v>9674</v>
      </c>
      <c r="B33" s="48">
        <f>10+9.5+10+9+10+10+10+10+10+10</f>
        <v>98.5</v>
      </c>
      <c r="C33" s="54">
        <v>76.5</v>
      </c>
      <c r="D33" s="18">
        <v>99.5</v>
      </c>
      <c r="E33" s="59">
        <v>96</v>
      </c>
      <c r="F33" s="44"/>
      <c r="G33" s="44"/>
      <c r="H33" s="44"/>
      <c r="I33" s="44"/>
      <c r="J33" s="35">
        <f t="shared" si="0"/>
        <v>1.389375</v>
      </c>
    </row>
    <row r="34" spans="1:22" ht="29" customHeight="1" x14ac:dyDescent="0.15">
      <c r="A34" s="10"/>
      <c r="B34" s="1"/>
      <c r="C34" s="1"/>
      <c r="D34" s="1"/>
      <c r="E34" s="1"/>
      <c r="F34" s="1"/>
      <c r="H34" s="1"/>
      <c r="I34" s="1"/>
      <c r="J34" s="1"/>
    </row>
    <row r="35" spans="1:22" ht="29" customHeight="1" x14ac:dyDescent="0.15">
      <c r="A35" s="27" t="s">
        <v>32</v>
      </c>
      <c r="B35" s="41">
        <v>100</v>
      </c>
      <c r="C35" s="41">
        <v>100</v>
      </c>
      <c r="D35" s="41">
        <v>100</v>
      </c>
      <c r="E35" s="41">
        <v>100</v>
      </c>
      <c r="F35" s="41">
        <v>100</v>
      </c>
      <c r="G35" s="41">
        <v>100</v>
      </c>
      <c r="H35" s="41">
        <v>100</v>
      </c>
      <c r="I35" s="41">
        <v>100</v>
      </c>
      <c r="J35" s="29">
        <v>1.5</v>
      </c>
    </row>
    <row r="36" spans="1:22" ht="29" customHeight="1" x14ac:dyDescent="0.15">
      <c r="A36" s="30" t="s">
        <v>33</v>
      </c>
      <c r="B36" s="31">
        <f t="shared" ref="B36:J36" si="1">AVERAGE(B$2:B$33)</f>
        <v>50.140625</v>
      </c>
      <c r="C36" s="31">
        <f t="shared" si="1"/>
        <v>46.90625</v>
      </c>
      <c r="D36" s="31">
        <f t="shared" si="1"/>
        <v>47.78125</v>
      </c>
      <c r="E36" s="31">
        <f t="shared" si="1"/>
        <v>72.109375</v>
      </c>
      <c r="F36" s="31" t="e">
        <f t="shared" si="1"/>
        <v>#DIV/0!</v>
      </c>
      <c r="G36" s="31" t="e">
        <f t="shared" si="1"/>
        <v>#DIV/0!</v>
      </c>
      <c r="H36" s="31" t="e">
        <f t="shared" si="1"/>
        <v>#DIV/0!</v>
      </c>
      <c r="I36" s="31" t="e">
        <f t="shared" si="1"/>
        <v>#DIV/0!</v>
      </c>
      <c r="J36" s="31">
        <f t="shared" si="1"/>
        <v>0.81351562500000019</v>
      </c>
    </row>
    <row r="37" spans="1:22" ht="29" customHeight="1" x14ac:dyDescent="0.15">
      <c r="A37" s="32" t="s">
        <v>34</v>
      </c>
      <c r="B37" s="31">
        <f t="shared" ref="B37:J37" si="2">STDEV(B$2:B$33)</f>
        <v>27.590973972624898</v>
      </c>
      <c r="C37" s="31">
        <f t="shared" si="2"/>
        <v>26.67378727176467</v>
      </c>
      <c r="D37" s="31">
        <f t="shared" si="2"/>
        <v>38.049190890469077</v>
      </c>
      <c r="E37" s="31">
        <f t="shared" si="2"/>
        <v>33.361832155294842</v>
      </c>
      <c r="F37" s="31" t="e">
        <f t="shared" si="2"/>
        <v>#DIV/0!</v>
      </c>
      <c r="G37" s="31" t="e">
        <f t="shared" si="2"/>
        <v>#DIV/0!</v>
      </c>
      <c r="H37" s="31" t="e">
        <f t="shared" si="2"/>
        <v>#DIV/0!</v>
      </c>
      <c r="I37" s="31" t="e">
        <f t="shared" si="2"/>
        <v>#DIV/0!</v>
      </c>
      <c r="J37" s="31">
        <f t="shared" si="2"/>
        <v>0.39641201245541391</v>
      </c>
    </row>
    <row r="38" spans="1:22" ht="29" customHeight="1" x14ac:dyDescent="0.15">
      <c r="A38" s="32" t="s">
        <v>35</v>
      </c>
      <c r="B38" s="31">
        <f t="shared" ref="B38:J38" si="3">MEDIAN(B$2:B$33)</f>
        <v>53.5</v>
      </c>
      <c r="C38" s="31">
        <f t="shared" si="3"/>
        <v>48.25</v>
      </c>
      <c r="D38" s="31">
        <f t="shared" si="3"/>
        <v>59</v>
      </c>
      <c r="E38" s="31">
        <f t="shared" si="3"/>
        <v>90.25</v>
      </c>
      <c r="F38" s="31" t="e">
        <f t="shared" si="3"/>
        <v>#NUM!</v>
      </c>
      <c r="G38" s="31" t="e">
        <f t="shared" si="3"/>
        <v>#NUM!</v>
      </c>
      <c r="H38" s="31" t="e">
        <f t="shared" si="3"/>
        <v>#NUM!</v>
      </c>
      <c r="I38" s="31" t="e">
        <f t="shared" si="3"/>
        <v>#NUM!</v>
      </c>
      <c r="J38" s="31">
        <f t="shared" si="3"/>
        <v>0.86343749999999986</v>
      </c>
    </row>
    <row r="39" spans="1:22" ht="29" customHeight="1" x14ac:dyDescent="0.15">
      <c r="A39" s="33" t="s">
        <v>36</v>
      </c>
      <c r="B39" s="34">
        <f t="shared" ref="B39:I39" si="4">IF(SUM(B2:B33)&gt;0,1,0)</f>
        <v>1</v>
      </c>
      <c r="C39" s="34">
        <f t="shared" si="4"/>
        <v>1</v>
      </c>
      <c r="D39" s="34">
        <f t="shared" si="4"/>
        <v>1</v>
      </c>
      <c r="E39" s="34">
        <f t="shared" si="4"/>
        <v>1</v>
      </c>
      <c r="F39" s="34">
        <f t="shared" si="4"/>
        <v>0</v>
      </c>
      <c r="G39" s="34">
        <f t="shared" si="4"/>
        <v>0</v>
      </c>
      <c r="H39" s="34">
        <f t="shared" si="4"/>
        <v>0</v>
      </c>
      <c r="I39" s="34">
        <f t="shared" si="4"/>
        <v>0</v>
      </c>
      <c r="J39" s="41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29" customHeight="1" x14ac:dyDescent="0.15"/>
    <row r="41" spans="1:22" ht="29" customHeight="1" x14ac:dyDescent="0.15"/>
    <row r="42" spans="1:22" ht="29" customHeight="1" x14ac:dyDescent="0.15"/>
    <row r="43" spans="1:22" ht="29" customHeight="1" x14ac:dyDescent="0.15"/>
    <row r="44" spans="1:22" ht="29" customHeight="1" x14ac:dyDescent="0.15"/>
    <row r="45" spans="1:22" ht="29" customHeight="1" x14ac:dyDescent="0.15"/>
    <row r="46" spans="1:22" ht="29" customHeight="1" x14ac:dyDescent="0.15"/>
    <row r="47" spans="1:22" ht="29" customHeight="1" x14ac:dyDescent="0.15"/>
    <row r="48" spans="1:22" ht="29" customHeight="1" x14ac:dyDescent="0.15"/>
    <row r="49" ht="29" customHeight="1" x14ac:dyDescent="0.15"/>
    <row r="50" ht="29" customHeight="1" x14ac:dyDescent="0.15"/>
    <row r="51" ht="29" customHeight="1" x14ac:dyDescent="0.15"/>
    <row r="52" ht="29" customHeight="1" x14ac:dyDescent="0.15"/>
    <row r="53" ht="24" customHeight="1" x14ac:dyDescent="0.15"/>
    <row r="54" ht="25" customHeight="1" x14ac:dyDescent="0.15"/>
    <row r="55" ht="25" customHeight="1" x14ac:dyDescent="0.15"/>
    <row r="56" ht="25" customHeight="1" x14ac:dyDescent="0.15"/>
    <row r="57" ht="25" customHeight="1" x14ac:dyDescent="0.15"/>
    <row r="58" ht="25" customHeight="1" x14ac:dyDescent="0.15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7"/>
  <sheetViews>
    <sheetView workbookViewId="0">
      <selection activeCell="D1" sqref="D1"/>
    </sheetView>
  </sheetViews>
  <sheetFormatPr baseColWidth="10" defaultRowHeight="13" x14ac:dyDescent="0.15"/>
  <cols>
    <col min="1" max="1" width="25.83203125" customWidth="1"/>
    <col min="2" max="3" width="22.83203125" customWidth="1"/>
    <col min="4" max="4" width="10.83203125" customWidth="1"/>
    <col min="6" max="8" width="10.83203125" customWidth="1"/>
    <col min="9" max="15" width="5.6640625" customWidth="1"/>
  </cols>
  <sheetData>
    <row r="1" spans="1:13" ht="25" customHeight="1" x14ac:dyDescent="0.15">
      <c r="A1" s="37" t="s">
        <v>5</v>
      </c>
      <c r="B1" s="38" t="s">
        <v>37</v>
      </c>
      <c r="C1" s="38" t="s">
        <v>1</v>
      </c>
      <c r="F1" s="22"/>
      <c r="G1" s="22"/>
    </row>
    <row r="2" spans="1:13" ht="29" customHeight="1" x14ac:dyDescent="0.15">
      <c r="A2" s="26" t="s">
        <v>47</v>
      </c>
      <c r="B2" s="44">
        <f>10+8</f>
        <v>18</v>
      </c>
      <c r="C2" s="44"/>
      <c r="D2" s="19"/>
      <c r="F2" s="19"/>
      <c r="G2" s="19"/>
    </row>
    <row r="3" spans="1:13" ht="29" customHeight="1" x14ac:dyDescent="0.15">
      <c r="A3" s="26" t="s">
        <v>45</v>
      </c>
      <c r="B3" s="44">
        <f>28+33</f>
        <v>61</v>
      </c>
      <c r="C3" s="44"/>
      <c r="D3" s="19"/>
      <c r="F3" s="19"/>
      <c r="G3" s="19"/>
    </row>
    <row r="4" spans="1:13" ht="29" customHeight="1" x14ac:dyDescent="0.15">
      <c r="A4" s="26" t="s">
        <v>39</v>
      </c>
      <c r="B4" s="44"/>
      <c r="C4" s="44"/>
      <c r="D4" s="19"/>
      <c r="F4" s="19"/>
      <c r="G4" s="19"/>
    </row>
    <row r="5" spans="1:13" ht="29" customHeight="1" x14ac:dyDescent="0.15">
      <c r="A5" s="26" t="s">
        <v>46</v>
      </c>
      <c r="B5" s="44">
        <f>18+3</f>
        <v>21</v>
      </c>
      <c r="C5" s="44"/>
      <c r="D5" s="19"/>
      <c r="F5" s="19"/>
      <c r="G5" s="19"/>
    </row>
    <row r="6" spans="1:13" ht="29" customHeight="1" x14ac:dyDescent="0.15">
      <c r="A6" s="25">
        <v>1019</v>
      </c>
      <c r="B6" s="44">
        <f>36+59</f>
        <v>95</v>
      </c>
      <c r="C6" s="44"/>
      <c r="D6" s="19"/>
      <c r="F6" s="19"/>
      <c r="G6" s="19"/>
    </row>
    <row r="7" spans="1:13" ht="29" customHeight="1" x14ac:dyDescent="0.15">
      <c r="A7" s="25">
        <v>1395</v>
      </c>
      <c r="B7" s="44">
        <f>32+18</f>
        <v>50</v>
      </c>
      <c r="C7" s="44"/>
      <c r="D7" s="19"/>
      <c r="F7" s="19"/>
      <c r="G7" s="19"/>
    </row>
    <row r="8" spans="1:13" ht="29" customHeight="1" x14ac:dyDescent="0.15">
      <c r="A8" s="25">
        <v>1506</v>
      </c>
      <c r="B8" s="44">
        <f>26+11</f>
        <v>37</v>
      </c>
      <c r="C8" s="44"/>
      <c r="D8" s="19"/>
      <c r="F8" s="19"/>
      <c r="G8" s="19"/>
    </row>
    <row r="9" spans="1:13" ht="29" customHeight="1" x14ac:dyDescent="0.15">
      <c r="A9" s="25">
        <v>2441</v>
      </c>
      <c r="B9" s="44"/>
      <c r="C9" s="44"/>
      <c r="D9" s="19"/>
      <c r="F9" s="19"/>
      <c r="G9" s="19"/>
    </row>
    <row r="10" spans="1:13" ht="29" customHeight="1" x14ac:dyDescent="0.15">
      <c r="A10" s="25">
        <v>2564</v>
      </c>
      <c r="B10" s="44">
        <f>32+50</f>
        <v>82</v>
      </c>
      <c r="C10" s="44"/>
      <c r="D10" s="19"/>
      <c r="F10" s="19"/>
      <c r="G10" s="19"/>
    </row>
    <row r="11" spans="1:13" ht="29" customHeight="1" x14ac:dyDescent="0.15">
      <c r="A11" s="25">
        <v>2693</v>
      </c>
      <c r="B11" s="44">
        <f>18+6</f>
        <v>24</v>
      </c>
      <c r="C11" s="44"/>
      <c r="D11" s="19"/>
      <c r="F11" s="19"/>
      <c r="G11" s="19"/>
    </row>
    <row r="12" spans="1:13" ht="29" customHeight="1" x14ac:dyDescent="0.15">
      <c r="A12" s="25">
        <v>2771</v>
      </c>
      <c r="B12" s="44">
        <f>22+13</f>
        <v>35</v>
      </c>
      <c r="C12" s="44"/>
      <c r="D12" s="19"/>
      <c r="F12" s="19"/>
      <c r="G12" s="19"/>
    </row>
    <row r="13" spans="1:13" ht="29" customHeight="1" x14ac:dyDescent="0.15">
      <c r="A13" s="25">
        <v>2899</v>
      </c>
      <c r="B13" s="44">
        <f>10+11</f>
        <v>21</v>
      </c>
      <c r="C13" s="45"/>
      <c r="D13" s="19"/>
      <c r="F13" s="19"/>
      <c r="G13" s="19"/>
    </row>
    <row r="14" spans="1:13" ht="29" customHeight="1" x14ac:dyDescent="0.15">
      <c r="A14" s="25">
        <v>3517</v>
      </c>
      <c r="B14" s="44">
        <f>18+10</f>
        <v>28</v>
      </c>
      <c r="C14" s="44"/>
      <c r="D14" s="19"/>
      <c r="F14" s="19"/>
      <c r="G14" s="19"/>
    </row>
    <row r="15" spans="1:13" ht="29" customHeight="1" x14ac:dyDescent="0.15">
      <c r="A15" s="25">
        <v>4490</v>
      </c>
      <c r="B15" s="44">
        <f>32+17</f>
        <v>49</v>
      </c>
      <c r="C15" s="44"/>
      <c r="D15" s="19"/>
      <c r="F15" s="19"/>
      <c r="G15" s="19"/>
      <c r="M15" t="s">
        <v>38</v>
      </c>
    </row>
    <row r="16" spans="1:13" ht="29" customHeight="1" x14ac:dyDescent="0.15">
      <c r="A16" s="25">
        <v>4582</v>
      </c>
      <c r="B16" s="44">
        <f>24+20</f>
        <v>44</v>
      </c>
      <c r="C16" s="44"/>
      <c r="D16" s="19"/>
      <c r="F16" s="19"/>
      <c r="G16" s="19"/>
    </row>
    <row r="17" spans="1:7" ht="29" customHeight="1" x14ac:dyDescent="0.15">
      <c r="A17" s="25">
        <v>4622</v>
      </c>
      <c r="B17" s="44">
        <f>18+12</f>
        <v>30</v>
      </c>
      <c r="C17" s="44"/>
      <c r="D17" s="19"/>
      <c r="F17" s="19"/>
      <c r="G17" s="19"/>
    </row>
    <row r="18" spans="1:7" ht="29" customHeight="1" x14ac:dyDescent="0.15">
      <c r="A18" s="25">
        <v>5500</v>
      </c>
      <c r="B18" s="44">
        <f>20+30</f>
        <v>50</v>
      </c>
      <c r="C18" s="44"/>
      <c r="D18" s="19"/>
    </row>
    <row r="19" spans="1:7" ht="29" customHeight="1" x14ac:dyDescent="0.15">
      <c r="A19" s="25">
        <v>5687</v>
      </c>
      <c r="B19" s="44">
        <f>24+25</f>
        <v>49</v>
      </c>
      <c r="C19" s="44"/>
      <c r="D19" s="19"/>
    </row>
    <row r="20" spans="1:7" ht="29" customHeight="1" x14ac:dyDescent="0.15">
      <c r="A20" s="25">
        <v>5711</v>
      </c>
      <c r="B20" s="44">
        <f>20+19</f>
        <v>39</v>
      </c>
      <c r="C20" s="44"/>
      <c r="D20" s="19"/>
    </row>
    <row r="21" spans="1:7" ht="29" customHeight="1" x14ac:dyDescent="0.15">
      <c r="A21" s="25">
        <v>5810</v>
      </c>
      <c r="B21" s="44">
        <f>20+32</f>
        <v>52</v>
      </c>
      <c r="C21" s="44"/>
      <c r="D21" s="19"/>
    </row>
    <row r="22" spans="1:7" ht="29" customHeight="1" x14ac:dyDescent="0.15">
      <c r="A22" s="25">
        <v>6347</v>
      </c>
      <c r="B22" s="44">
        <f>24+30</f>
        <v>54</v>
      </c>
      <c r="C22" s="44"/>
      <c r="D22" s="19"/>
    </row>
    <row r="23" spans="1:7" ht="29" customHeight="1" x14ac:dyDescent="0.15">
      <c r="A23" s="25">
        <v>7905</v>
      </c>
      <c r="B23" s="44">
        <f>18+15</f>
        <v>33</v>
      </c>
      <c r="C23" s="44"/>
      <c r="D23" s="19"/>
    </row>
    <row r="24" spans="1:7" ht="29" customHeight="1" x14ac:dyDescent="0.15">
      <c r="A24" s="25">
        <v>8335</v>
      </c>
      <c r="B24" s="44">
        <f>22+29</f>
        <v>51</v>
      </c>
      <c r="C24" s="44"/>
      <c r="D24" s="19"/>
    </row>
    <row r="25" spans="1:7" ht="29" customHeight="1" x14ac:dyDescent="0.15">
      <c r="A25" s="25">
        <v>8490</v>
      </c>
      <c r="B25" s="44">
        <f>14+4</f>
        <v>18</v>
      </c>
      <c r="C25" s="44"/>
      <c r="D25" s="19"/>
    </row>
    <row r="26" spans="1:7" ht="29" customHeight="1" x14ac:dyDescent="0.15">
      <c r="A26" s="25">
        <v>8688</v>
      </c>
      <c r="B26" s="44">
        <f>26+18</f>
        <v>44</v>
      </c>
      <c r="C26" s="44"/>
      <c r="D26" s="19"/>
    </row>
    <row r="27" spans="1:7" ht="29" customHeight="1" x14ac:dyDescent="0.15">
      <c r="A27" s="25">
        <v>8695</v>
      </c>
      <c r="B27" s="44">
        <f>19+37</f>
        <v>56</v>
      </c>
      <c r="C27" s="44"/>
      <c r="D27" s="19"/>
    </row>
    <row r="28" spans="1:7" ht="29" customHeight="1" x14ac:dyDescent="0.15">
      <c r="A28" s="25">
        <v>8743</v>
      </c>
      <c r="B28" s="44">
        <f>22+19</f>
        <v>41</v>
      </c>
      <c r="C28" s="44"/>
      <c r="D28" s="19"/>
    </row>
    <row r="29" spans="1:7" ht="29" customHeight="1" x14ac:dyDescent="0.15">
      <c r="A29" s="25">
        <v>8745</v>
      </c>
      <c r="B29" s="44">
        <f>16+32</f>
        <v>48</v>
      </c>
      <c r="C29" s="44"/>
      <c r="D29" s="19"/>
    </row>
    <row r="30" spans="1:7" ht="29" customHeight="1" x14ac:dyDescent="0.15">
      <c r="A30" s="25">
        <v>9550</v>
      </c>
      <c r="B30" s="44">
        <f>24+34</f>
        <v>58</v>
      </c>
      <c r="C30" s="44"/>
      <c r="D30" s="19"/>
    </row>
    <row r="31" spans="1:7" ht="29" customHeight="1" x14ac:dyDescent="0.15">
      <c r="A31" s="25">
        <v>9610</v>
      </c>
      <c r="B31" s="44">
        <f>22+37</f>
        <v>59</v>
      </c>
      <c r="C31" s="44"/>
      <c r="D31" s="19"/>
    </row>
    <row r="32" spans="1:7" ht="29" customHeight="1" x14ac:dyDescent="0.15">
      <c r="A32" s="25">
        <v>9611</v>
      </c>
      <c r="B32" s="44">
        <f>16+40</f>
        <v>56</v>
      </c>
      <c r="C32" s="44"/>
      <c r="D32" s="19"/>
    </row>
    <row r="33" spans="1:25" ht="29" customHeight="1" x14ac:dyDescent="0.15">
      <c r="A33" s="25">
        <v>9674</v>
      </c>
      <c r="B33" s="44">
        <f>24+26</f>
        <v>50</v>
      </c>
      <c r="C33" s="44"/>
      <c r="D33" s="19"/>
    </row>
    <row r="34" spans="1:25" ht="29" customHeight="1" x14ac:dyDescent="0.2">
      <c r="A34" s="50"/>
      <c r="B34" s="51"/>
      <c r="C34" s="51"/>
      <c r="D34" s="19"/>
    </row>
    <row r="35" spans="1:25" ht="29" customHeight="1" x14ac:dyDescent="0.15">
      <c r="A35" s="27" t="s">
        <v>32</v>
      </c>
      <c r="B35" s="42">
        <v>100</v>
      </c>
      <c r="C35" s="42">
        <v>180</v>
      </c>
      <c r="D35" s="19"/>
    </row>
    <row r="36" spans="1:25" ht="29" customHeight="1" x14ac:dyDescent="0.15">
      <c r="A36" s="30" t="s">
        <v>33</v>
      </c>
      <c r="B36" s="43">
        <f>AVERAGE(B$2:B$33)</f>
        <v>45.1</v>
      </c>
      <c r="C36" s="43" t="e">
        <f>AVERAGE(C$2:C$33)</f>
        <v>#DIV/0!</v>
      </c>
      <c r="D36" s="19"/>
    </row>
    <row r="37" spans="1:25" ht="29" customHeight="1" x14ac:dyDescent="0.15">
      <c r="A37" s="32" t="s">
        <v>34</v>
      </c>
      <c r="B37" s="43">
        <f>STDEV(B$2:B$33)</f>
        <v>17.55847373777117</v>
      </c>
      <c r="C37" s="43" t="e">
        <f>STDEV(C$2:C$33)</f>
        <v>#DIV/0!</v>
      </c>
      <c r="D37" s="19"/>
    </row>
    <row r="38" spans="1:25" ht="29" customHeight="1" x14ac:dyDescent="0.15">
      <c r="A38" s="32" t="s">
        <v>35</v>
      </c>
      <c r="B38" s="43">
        <f>MEDIAN(B$2:B$33)</f>
        <v>48.5</v>
      </c>
      <c r="C38" s="43" t="e">
        <f>MEDIAN(C$2:C$33)</f>
        <v>#NUM!</v>
      </c>
      <c r="D38" s="19"/>
    </row>
    <row r="39" spans="1:25" ht="29" customHeight="1" x14ac:dyDescent="0.2">
      <c r="E39" s="15"/>
      <c r="F39" s="20"/>
      <c r="G39" s="21"/>
      <c r="H39" s="21"/>
      <c r="I39" s="21"/>
      <c r="J39" s="21"/>
      <c r="K39" s="21"/>
      <c r="L39" s="21"/>
      <c r="M39" s="21"/>
      <c r="N39" s="21"/>
      <c r="O39" s="21"/>
      <c r="P39" s="19"/>
      <c r="Q39" s="16"/>
      <c r="R39" s="16"/>
      <c r="S39" s="16"/>
      <c r="T39" s="16"/>
      <c r="U39" s="16"/>
      <c r="V39" s="16"/>
      <c r="W39" s="16"/>
      <c r="X39" s="16"/>
      <c r="Y39" s="17"/>
    </row>
    <row r="40" spans="1:25" ht="29" customHeight="1" x14ac:dyDescent="0.15"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25" ht="29" customHeight="1" x14ac:dyDescent="0.15"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25" ht="29" customHeight="1" x14ac:dyDescent="0.15"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25" ht="29" customHeight="1" x14ac:dyDescent="0.15"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25" ht="29" customHeight="1" x14ac:dyDescent="0.15"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25" ht="29" customHeight="1" x14ac:dyDescent="0.15"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25" ht="29" customHeight="1" x14ac:dyDescent="0.15"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25" ht="29" customHeight="1" x14ac:dyDescent="0.15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25" ht="29" customHeight="1" x14ac:dyDescent="0.15"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6:16" ht="29" customHeight="1" x14ac:dyDescent="0.15"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6:16" ht="29" customHeight="1" x14ac:dyDescent="0.15"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6:16" ht="29" customHeight="1" x14ac:dyDescent="0.15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6:16" ht="29" customHeight="1" x14ac:dyDescent="0.15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6:16" ht="25" customHeight="1" x14ac:dyDescent="0.15"/>
    <row r="54" spans="6:16" ht="25" customHeight="1" x14ac:dyDescent="0.15"/>
    <row r="55" spans="6:16" ht="25" customHeight="1" x14ac:dyDescent="0.15"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spans="6:16" ht="25" customHeight="1" x14ac:dyDescent="0.15"/>
    <row r="57" spans="6:16" ht="25" customHeight="1" x14ac:dyDescent="0.15"/>
  </sheetData>
  <pageMargins left="0.75" right="0.75" top="1" bottom="1" header="0.5" footer="0.5"/>
  <pageSetup paperSize="9" orientation="portrait" horizontalDpi="4294967292" verticalDpi="4294967292"/>
  <headerFooter alignWithMargins="0"/>
  <ignoredErrors>
    <ignoredError sqref="A2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4"/>
  <sheetViews>
    <sheetView topLeftCell="A9" zoomScaleNormal="100" workbookViewId="0">
      <selection activeCell="I1" sqref="I1"/>
    </sheetView>
  </sheetViews>
  <sheetFormatPr baseColWidth="10" defaultRowHeight="13" x14ac:dyDescent="0.15"/>
  <cols>
    <col min="1" max="1" width="25.83203125" customWidth="1"/>
    <col min="2" max="2" width="17.83203125" style="8" customWidth="1"/>
    <col min="3" max="4" width="18.83203125" customWidth="1"/>
    <col min="5" max="5" width="21.83203125" customWidth="1"/>
    <col min="6" max="6" width="22.83203125" customWidth="1"/>
    <col min="7" max="7" width="21.83203125" customWidth="1"/>
    <col min="8" max="8" width="15.5" customWidth="1"/>
  </cols>
  <sheetData>
    <row r="1" spans="1:9" ht="24" customHeight="1" x14ac:dyDescent="0.15">
      <c r="A1" s="47" t="s">
        <v>5</v>
      </c>
      <c r="B1" s="36" t="s">
        <v>0</v>
      </c>
      <c r="C1" s="36" t="s">
        <v>22</v>
      </c>
      <c r="D1" s="36" t="s">
        <v>37</v>
      </c>
      <c r="E1" s="38" t="s">
        <v>1</v>
      </c>
      <c r="F1" s="38" t="s">
        <v>4</v>
      </c>
      <c r="G1" s="38" t="s">
        <v>2</v>
      </c>
      <c r="H1" s="38" t="s">
        <v>3</v>
      </c>
      <c r="I1" s="58"/>
    </row>
    <row r="2" spans="1:9" ht="29" customHeight="1" x14ac:dyDescent="0.15">
      <c r="A2" s="26" t="s">
        <v>47</v>
      </c>
      <c r="B2" s="35">
        <f>Quiz!X2</f>
        <v>0.4</v>
      </c>
      <c r="C2" s="52">
        <f>Homework!J2</f>
        <v>0.89624999999999988</v>
      </c>
      <c r="D2" s="44">
        <f>Exams!B2</f>
        <v>18</v>
      </c>
      <c r="E2" s="45">
        <f>Exams!C2</f>
        <v>0</v>
      </c>
      <c r="F2" s="35">
        <f t="shared" ref="F2:F17" si="0">$B2+$C2+($D2/$D$35)*3+($E2/$E$35)*4.5</f>
        <v>1.8362499999999999</v>
      </c>
      <c r="G2" s="35">
        <f>0.5*INT(F2/0.5)+INT( ((F2-INT(F2/0.5)*0.5)/0.25))*0.5</f>
        <v>2</v>
      </c>
      <c r="H2" s="53">
        <f>IF(G2&gt;4.75,1,0)</f>
        <v>0</v>
      </c>
      <c r="I2" s="24"/>
    </row>
    <row r="3" spans="1:9" ht="29" customHeight="1" x14ac:dyDescent="0.15">
      <c r="A3" s="26" t="s">
        <v>45</v>
      </c>
      <c r="B3" s="35">
        <f>Quiz!X3</f>
        <v>0.64126984126984132</v>
      </c>
      <c r="C3" s="52">
        <f>Homework!J3</f>
        <v>0.73687499999999995</v>
      </c>
      <c r="D3" s="44">
        <f>Exams!B3</f>
        <v>61</v>
      </c>
      <c r="E3" s="45">
        <f>Exams!C3</f>
        <v>0</v>
      </c>
      <c r="F3" s="35">
        <f t="shared" si="0"/>
        <v>3.2081448412698412</v>
      </c>
      <c r="G3" s="35">
        <f t="shared" ref="G3:G19" si="1">0.5*INT(F3/0.5)+INT( ((F3-INT(F3/0.5)*0.5)/0.25))*0.5</f>
        <v>3</v>
      </c>
      <c r="H3" s="53">
        <f t="shared" ref="H3:H19" si="2">IF(G3&gt;4.75,1,0)</f>
        <v>0</v>
      </c>
    </row>
    <row r="4" spans="1:9" ht="29" customHeight="1" x14ac:dyDescent="0.15">
      <c r="A4" s="26" t="s">
        <v>39</v>
      </c>
      <c r="B4" s="35">
        <f>Quiz!X4</f>
        <v>0</v>
      </c>
      <c r="C4" s="52">
        <f>Homework!J4</f>
        <v>0</v>
      </c>
      <c r="D4" s="44">
        <f>Exams!B4</f>
        <v>0</v>
      </c>
      <c r="E4" s="45">
        <f>Exams!C4</f>
        <v>0</v>
      </c>
      <c r="F4" s="35">
        <f t="shared" si="0"/>
        <v>0</v>
      </c>
      <c r="G4" s="35">
        <f t="shared" si="1"/>
        <v>0</v>
      </c>
      <c r="H4" s="53">
        <f t="shared" si="2"/>
        <v>0</v>
      </c>
    </row>
    <row r="5" spans="1:9" ht="29" customHeight="1" x14ac:dyDescent="0.15">
      <c r="A5" s="26" t="s">
        <v>46</v>
      </c>
      <c r="B5" s="35">
        <f>Quiz!X5</f>
        <v>0.33333333333333331</v>
      </c>
      <c r="C5" s="52">
        <f>Homework!J5</f>
        <v>0.90187500000000009</v>
      </c>
      <c r="D5" s="44">
        <f>Exams!B5</f>
        <v>21</v>
      </c>
      <c r="E5" s="45">
        <f>Exams!C5</f>
        <v>0</v>
      </c>
      <c r="F5" s="35">
        <f t="shared" si="0"/>
        <v>1.8652083333333334</v>
      </c>
      <c r="G5" s="35">
        <f t="shared" si="1"/>
        <v>2</v>
      </c>
      <c r="H5" s="53">
        <f t="shared" si="2"/>
        <v>0</v>
      </c>
    </row>
    <row r="6" spans="1:9" ht="29" customHeight="1" x14ac:dyDescent="0.15">
      <c r="A6" s="25">
        <v>1019</v>
      </c>
      <c r="B6" s="35">
        <f>Quiz!X6</f>
        <v>0.79682539682539677</v>
      </c>
      <c r="C6" s="52">
        <f>Homework!J6</f>
        <v>1.370625</v>
      </c>
      <c r="D6" s="44">
        <f>Exams!B6</f>
        <v>95</v>
      </c>
      <c r="E6" s="45">
        <f>Exams!C6</f>
        <v>0</v>
      </c>
      <c r="F6" s="35">
        <f t="shared" si="0"/>
        <v>5.0174503968253958</v>
      </c>
      <c r="G6" s="35">
        <f t="shared" si="1"/>
        <v>5</v>
      </c>
      <c r="H6" s="53">
        <f t="shared" si="2"/>
        <v>1</v>
      </c>
    </row>
    <row r="7" spans="1:9" ht="29" customHeight="1" x14ac:dyDescent="0.15">
      <c r="A7" s="25">
        <v>1395</v>
      </c>
      <c r="B7" s="35">
        <f>Quiz!X7</f>
        <v>0.6603174603174603</v>
      </c>
      <c r="C7" s="52">
        <f>Homework!J7</f>
        <v>0.99750000000000005</v>
      </c>
      <c r="D7" s="44">
        <f>Exams!B7</f>
        <v>50</v>
      </c>
      <c r="E7" s="45">
        <f>Exams!C7</f>
        <v>0</v>
      </c>
      <c r="F7" s="35">
        <f t="shared" si="0"/>
        <v>3.1578174603174602</v>
      </c>
      <c r="G7" s="35">
        <f t="shared" si="1"/>
        <v>3</v>
      </c>
      <c r="H7" s="53">
        <f t="shared" si="2"/>
        <v>0</v>
      </c>
    </row>
    <row r="8" spans="1:9" ht="29" customHeight="1" x14ac:dyDescent="0.15">
      <c r="A8" s="25">
        <v>1506</v>
      </c>
      <c r="B8" s="35">
        <f>Quiz!X8</f>
        <v>0.40952380952380951</v>
      </c>
      <c r="C8" s="52">
        <f>Homework!J8</f>
        <v>1.1043750000000001</v>
      </c>
      <c r="D8" s="44">
        <f>Exams!B8</f>
        <v>37</v>
      </c>
      <c r="E8" s="45">
        <f>Exams!C8</f>
        <v>0</v>
      </c>
      <c r="F8" s="35">
        <f t="shared" si="0"/>
        <v>2.6238988095238094</v>
      </c>
      <c r="G8" s="35">
        <f t="shared" si="1"/>
        <v>2.5</v>
      </c>
      <c r="H8" s="53">
        <f t="shared" si="2"/>
        <v>0</v>
      </c>
    </row>
    <row r="9" spans="1:9" ht="29" customHeight="1" x14ac:dyDescent="0.15">
      <c r="A9" s="25">
        <v>2441</v>
      </c>
      <c r="B9" s="35">
        <f>Quiz!X9</f>
        <v>7.6190476190476197E-2</v>
      </c>
      <c r="C9" s="52">
        <f>Homework!J9</f>
        <v>0</v>
      </c>
      <c r="D9" s="44">
        <f>Exams!B9</f>
        <v>0</v>
      </c>
      <c r="E9" s="45">
        <f>Exams!C9</f>
        <v>0</v>
      </c>
      <c r="F9" s="35">
        <f t="shared" si="0"/>
        <v>7.6190476190476197E-2</v>
      </c>
      <c r="G9" s="35">
        <f t="shared" si="1"/>
        <v>0</v>
      </c>
      <c r="H9" s="53">
        <f t="shared" si="2"/>
        <v>0</v>
      </c>
    </row>
    <row r="10" spans="1:9" ht="29" customHeight="1" x14ac:dyDescent="0.15">
      <c r="A10" s="25">
        <v>2564</v>
      </c>
      <c r="B10" s="35">
        <f>Quiz!X10</f>
        <v>0.69523809523809521</v>
      </c>
      <c r="C10" s="52">
        <f>Homework!J10</f>
        <v>1.4268750000000001</v>
      </c>
      <c r="D10" s="44">
        <f>Exams!B10</f>
        <v>82</v>
      </c>
      <c r="E10" s="45">
        <f>Exams!C10</f>
        <v>0</v>
      </c>
      <c r="F10" s="35">
        <f t="shared" si="0"/>
        <v>4.5821130952380953</v>
      </c>
      <c r="G10" s="35">
        <f t="shared" si="1"/>
        <v>4.5</v>
      </c>
      <c r="H10" s="53">
        <f t="shared" si="2"/>
        <v>0</v>
      </c>
    </row>
    <row r="11" spans="1:9" ht="29" customHeight="1" x14ac:dyDescent="0.15">
      <c r="A11" s="25">
        <v>2693</v>
      </c>
      <c r="B11" s="35">
        <f>Quiz!X11</f>
        <v>0</v>
      </c>
      <c r="C11" s="52">
        <f>Homework!J11</f>
        <v>6.3750000000000001E-2</v>
      </c>
      <c r="D11" s="44">
        <f>Exams!B11</f>
        <v>24</v>
      </c>
      <c r="E11" s="45">
        <f>Exams!C11</f>
        <v>0</v>
      </c>
      <c r="F11" s="35">
        <f t="shared" si="0"/>
        <v>0.78374999999999995</v>
      </c>
      <c r="G11" s="35">
        <f t="shared" si="1"/>
        <v>1</v>
      </c>
      <c r="H11" s="53">
        <f t="shared" si="2"/>
        <v>0</v>
      </c>
    </row>
    <row r="12" spans="1:9" ht="29" customHeight="1" x14ac:dyDescent="0.15">
      <c r="A12" s="25">
        <v>2771</v>
      </c>
      <c r="B12" s="35">
        <f>Quiz!X12</f>
        <v>1.9047619047619049E-2</v>
      </c>
      <c r="C12" s="52">
        <f>Homework!J12</f>
        <v>0</v>
      </c>
      <c r="D12" s="44">
        <f>Exams!B12</f>
        <v>35</v>
      </c>
      <c r="E12" s="45">
        <f>Exams!C12</f>
        <v>0</v>
      </c>
      <c r="F12" s="35">
        <f t="shared" si="0"/>
        <v>1.0690476190476188</v>
      </c>
      <c r="G12" s="35">
        <f t="shared" si="1"/>
        <v>1</v>
      </c>
      <c r="H12" s="53">
        <f t="shared" si="2"/>
        <v>0</v>
      </c>
    </row>
    <row r="13" spans="1:9" ht="29" customHeight="1" x14ac:dyDescent="0.15">
      <c r="A13" s="25">
        <v>2899</v>
      </c>
      <c r="B13" s="35">
        <f>Quiz!X13</f>
        <v>0.25714285714285712</v>
      </c>
      <c r="C13" s="52">
        <f>Homework!J13</f>
        <v>0.92062500000000003</v>
      </c>
      <c r="D13" s="44">
        <f>Exams!B13</f>
        <v>21</v>
      </c>
      <c r="E13" s="45">
        <f>Exams!C13</f>
        <v>0</v>
      </c>
      <c r="F13" s="35">
        <f t="shared" si="0"/>
        <v>1.8077678571428573</v>
      </c>
      <c r="G13" s="35">
        <f t="shared" si="1"/>
        <v>2</v>
      </c>
      <c r="H13" s="53">
        <f t="shared" si="2"/>
        <v>0</v>
      </c>
    </row>
    <row r="14" spans="1:9" ht="29" customHeight="1" x14ac:dyDescent="0.15">
      <c r="A14" s="25">
        <v>3517</v>
      </c>
      <c r="B14" s="35">
        <f>Quiz!X14</f>
        <v>0.29523809523809524</v>
      </c>
      <c r="C14" s="52">
        <f>Homework!J14</f>
        <v>0.78562499999999991</v>
      </c>
      <c r="D14" s="44">
        <f>Exams!B14</f>
        <v>28</v>
      </c>
      <c r="E14" s="45">
        <f>Exams!C14</f>
        <v>0</v>
      </c>
      <c r="F14" s="35">
        <f t="shared" si="0"/>
        <v>1.9208630952380952</v>
      </c>
      <c r="G14" s="35">
        <f t="shared" si="1"/>
        <v>2</v>
      </c>
      <c r="H14" s="53">
        <f t="shared" si="2"/>
        <v>0</v>
      </c>
    </row>
    <row r="15" spans="1:9" ht="29" customHeight="1" x14ac:dyDescent="0.15">
      <c r="A15" s="25">
        <v>4490</v>
      </c>
      <c r="B15" s="35">
        <f>Quiz!X15</f>
        <v>0.70476190476190481</v>
      </c>
      <c r="C15" s="52">
        <f>Homework!J15</f>
        <v>1.036875</v>
      </c>
      <c r="D15" s="44">
        <f>Exams!B15</f>
        <v>49</v>
      </c>
      <c r="E15" s="45">
        <f>Exams!C15</f>
        <v>0</v>
      </c>
      <c r="F15" s="35">
        <f t="shared" si="0"/>
        <v>3.2116369047619049</v>
      </c>
      <c r="G15" s="35">
        <f t="shared" si="1"/>
        <v>3</v>
      </c>
      <c r="H15" s="53">
        <f t="shared" si="2"/>
        <v>0</v>
      </c>
    </row>
    <row r="16" spans="1:9" ht="29" customHeight="1" x14ac:dyDescent="0.15">
      <c r="A16" s="25">
        <v>4582</v>
      </c>
      <c r="B16" s="35">
        <f>Quiz!X16</f>
        <v>0.580952380952381</v>
      </c>
      <c r="C16" s="52">
        <f>Homework!J16</f>
        <v>0.82312499999999988</v>
      </c>
      <c r="D16" s="44">
        <f>Exams!B16</f>
        <v>44</v>
      </c>
      <c r="E16" s="45">
        <f>Exams!C16</f>
        <v>0</v>
      </c>
      <c r="F16" s="35">
        <f t="shared" si="0"/>
        <v>2.7240773809523811</v>
      </c>
      <c r="G16" s="35">
        <f t="shared" si="1"/>
        <v>2.5</v>
      </c>
      <c r="H16" s="53">
        <f t="shared" si="2"/>
        <v>0</v>
      </c>
    </row>
    <row r="17" spans="1:8" ht="29" customHeight="1" x14ac:dyDescent="0.15">
      <c r="A17" s="25">
        <v>4622</v>
      </c>
      <c r="B17" s="35">
        <f>Quiz!X17</f>
        <v>0.66349206349206347</v>
      </c>
      <c r="C17" s="52">
        <f>Homework!J17</f>
        <v>0.66</v>
      </c>
      <c r="D17" s="44">
        <f>Exams!B17</f>
        <v>30</v>
      </c>
      <c r="E17" s="45">
        <f>Exams!C17</f>
        <v>0</v>
      </c>
      <c r="F17" s="35">
        <f t="shared" si="0"/>
        <v>2.2234920634920634</v>
      </c>
      <c r="G17" s="35">
        <f t="shared" si="1"/>
        <v>2</v>
      </c>
      <c r="H17" s="53">
        <f t="shared" si="2"/>
        <v>0</v>
      </c>
    </row>
    <row r="18" spans="1:8" ht="29" customHeight="1" x14ac:dyDescent="0.15">
      <c r="A18" s="25">
        <v>5500</v>
      </c>
      <c r="B18" s="35">
        <f>Quiz!X18</f>
        <v>0.68571428571428572</v>
      </c>
      <c r="C18" s="52">
        <f>Homework!J18</f>
        <v>1.3125</v>
      </c>
      <c r="D18" s="44">
        <f>Exams!B18</f>
        <v>50</v>
      </c>
      <c r="E18" s="45">
        <f>Exams!C18</f>
        <v>0</v>
      </c>
      <c r="F18" s="35">
        <f>$B18+$C18+($D18/100)*3+($E18/$E$35)*4.5</f>
        <v>3.4982142857142859</v>
      </c>
      <c r="G18" s="35">
        <f t="shared" si="1"/>
        <v>3.5</v>
      </c>
      <c r="H18" s="53">
        <f t="shared" si="2"/>
        <v>0</v>
      </c>
    </row>
    <row r="19" spans="1:8" ht="29" customHeight="1" x14ac:dyDescent="0.15">
      <c r="A19" s="25">
        <v>5687</v>
      </c>
      <c r="B19" s="35">
        <f>Quiz!X19</f>
        <v>0.51428571428571423</v>
      </c>
      <c r="C19" s="52">
        <f>Homework!J19</f>
        <v>0.52124999999999999</v>
      </c>
      <c r="D19" s="44">
        <f>Exams!B19</f>
        <v>49</v>
      </c>
      <c r="E19" s="45">
        <f>Exams!C19</f>
        <v>0</v>
      </c>
      <c r="F19" s="35">
        <f t="shared" ref="F19:F33" si="3">$B19+$C19+($D19/$D$35)*3+($E19/$E$35)*4.5</f>
        <v>2.5055357142857142</v>
      </c>
      <c r="G19" s="35">
        <f t="shared" si="1"/>
        <v>2.5</v>
      </c>
      <c r="H19" s="53">
        <f t="shared" si="2"/>
        <v>0</v>
      </c>
    </row>
    <row r="20" spans="1:8" ht="29" customHeight="1" x14ac:dyDescent="0.15">
      <c r="A20" s="25">
        <v>5711</v>
      </c>
      <c r="B20" s="35">
        <f>Quiz!X20</f>
        <v>0.33333333333333331</v>
      </c>
      <c r="C20" s="52">
        <f>Homework!J20</f>
        <v>0.57187499999999991</v>
      </c>
      <c r="D20" s="44">
        <f>Exams!B20</f>
        <v>39</v>
      </c>
      <c r="E20" s="45">
        <f>Exams!C20</f>
        <v>0</v>
      </c>
      <c r="F20" s="35">
        <f t="shared" si="3"/>
        <v>2.0752083333333333</v>
      </c>
      <c r="G20" s="35">
        <f t="shared" ref="G20:G25" si="4">0.5*INT(F20/0.5)+INT( ((F20-INT(F20/0.5)*0.5)/0.25))*0.5</f>
        <v>2</v>
      </c>
      <c r="H20" s="53">
        <f t="shared" ref="H20:H25" si="5">IF(G20&gt;4.75,1,0)</f>
        <v>0</v>
      </c>
    </row>
    <row r="21" spans="1:8" ht="29" customHeight="1" x14ac:dyDescent="0.15">
      <c r="A21" s="25">
        <v>5810</v>
      </c>
      <c r="B21" s="35">
        <f>Quiz!X21</f>
        <v>0.67619047619047623</v>
      </c>
      <c r="C21" s="52">
        <f>Homework!J21</f>
        <v>1.3781249999999998</v>
      </c>
      <c r="D21" s="44">
        <f>Exams!B21</f>
        <v>52</v>
      </c>
      <c r="E21" s="45">
        <f>Exams!C21</f>
        <v>0</v>
      </c>
      <c r="F21" s="35">
        <f t="shared" si="3"/>
        <v>3.6143154761904763</v>
      </c>
      <c r="G21" s="35">
        <f t="shared" si="4"/>
        <v>3.5</v>
      </c>
      <c r="H21" s="53">
        <f t="shared" si="5"/>
        <v>0</v>
      </c>
    </row>
    <row r="22" spans="1:8" ht="29" customHeight="1" x14ac:dyDescent="0.15">
      <c r="A22" s="25">
        <v>6347</v>
      </c>
      <c r="B22" s="35">
        <f>Quiz!X22</f>
        <v>0.66349206349206347</v>
      </c>
      <c r="C22" s="52">
        <f>Homework!J22</f>
        <v>0.99937500000000001</v>
      </c>
      <c r="D22" s="44">
        <f>Exams!B22</f>
        <v>54</v>
      </c>
      <c r="E22" s="45">
        <f>Exams!C22</f>
        <v>0</v>
      </c>
      <c r="F22" s="35">
        <f t="shared" si="3"/>
        <v>3.2828670634920636</v>
      </c>
      <c r="G22" s="35">
        <f t="shared" si="4"/>
        <v>3.5</v>
      </c>
      <c r="H22" s="53">
        <f t="shared" si="5"/>
        <v>0</v>
      </c>
    </row>
    <row r="23" spans="1:8" ht="29" customHeight="1" x14ac:dyDescent="0.15">
      <c r="A23" s="25">
        <v>7905</v>
      </c>
      <c r="B23" s="35">
        <f>Quiz!X23</f>
        <v>0.45714285714285713</v>
      </c>
      <c r="C23" s="52">
        <f>Homework!J23</f>
        <v>0.72187499999999993</v>
      </c>
      <c r="D23" s="44">
        <f>Exams!B23</f>
        <v>33</v>
      </c>
      <c r="E23" s="45">
        <f>Exams!C23</f>
        <v>0</v>
      </c>
      <c r="F23" s="35">
        <f t="shared" si="3"/>
        <v>2.1690178571428573</v>
      </c>
      <c r="G23" s="35">
        <f t="shared" si="4"/>
        <v>2</v>
      </c>
      <c r="H23" s="53">
        <f t="shared" si="5"/>
        <v>0</v>
      </c>
    </row>
    <row r="24" spans="1:8" ht="29" customHeight="1" x14ac:dyDescent="0.15">
      <c r="A24" s="25">
        <v>8335</v>
      </c>
      <c r="B24" s="35">
        <f>Quiz!X24</f>
        <v>0.27619047619047621</v>
      </c>
      <c r="C24" s="52">
        <f>Homework!J24</f>
        <v>0.83062499999999995</v>
      </c>
      <c r="D24" s="44">
        <f>Exams!B24</f>
        <v>51</v>
      </c>
      <c r="E24" s="45">
        <f>Exams!C24</f>
        <v>0</v>
      </c>
      <c r="F24" s="35">
        <f t="shared" si="3"/>
        <v>2.6368154761904758</v>
      </c>
      <c r="G24" s="35">
        <f t="shared" si="4"/>
        <v>2.5</v>
      </c>
      <c r="H24" s="53">
        <f t="shared" si="5"/>
        <v>0</v>
      </c>
    </row>
    <row r="25" spans="1:8" ht="29" customHeight="1" x14ac:dyDescent="0.15">
      <c r="A25" s="25">
        <v>8490</v>
      </c>
      <c r="B25" s="35">
        <f>Quiz!X25</f>
        <v>0.47619047619047616</v>
      </c>
      <c r="C25" s="52">
        <f>Homework!J25</f>
        <v>0.80812500000000009</v>
      </c>
      <c r="D25" s="44">
        <f>Exams!B25</f>
        <v>18</v>
      </c>
      <c r="E25" s="45">
        <f>Exams!C25</f>
        <v>0</v>
      </c>
      <c r="F25" s="35">
        <f t="shared" si="3"/>
        <v>1.8243154761904763</v>
      </c>
      <c r="G25" s="35">
        <f t="shared" si="4"/>
        <v>2</v>
      </c>
      <c r="H25" s="53">
        <f t="shared" si="5"/>
        <v>0</v>
      </c>
    </row>
    <row r="26" spans="1:8" ht="29" customHeight="1" x14ac:dyDescent="0.15">
      <c r="A26" s="25">
        <v>8688</v>
      </c>
      <c r="B26" s="35">
        <f>Quiz!X26</f>
        <v>0.61904761904761907</v>
      </c>
      <c r="C26" s="52">
        <f>Homework!J26</f>
        <v>1.1512499999999999</v>
      </c>
      <c r="D26" s="44">
        <f>Exams!B26</f>
        <v>44</v>
      </c>
      <c r="E26" s="45">
        <f>Exams!C26</f>
        <v>0</v>
      </c>
      <c r="F26" s="35">
        <f t="shared" si="3"/>
        <v>3.090297619047619</v>
      </c>
      <c r="G26" s="35">
        <f t="shared" ref="G26:G33" si="6">0.5*INT(F26/0.5)+INT( ((F26-INT(F26/0.5)*0.5)/0.25))*0.5</f>
        <v>3</v>
      </c>
      <c r="H26" s="53">
        <f t="shared" ref="H26:H33" si="7">IF(G26&gt;4.75,1,0)</f>
        <v>0</v>
      </c>
    </row>
    <row r="27" spans="1:8" ht="29" customHeight="1" x14ac:dyDescent="0.15">
      <c r="A27" s="25">
        <v>8695</v>
      </c>
      <c r="B27" s="35">
        <f>Quiz!X27</f>
        <v>0.48253968253968255</v>
      </c>
      <c r="C27" s="52">
        <f>Homework!J27</f>
        <v>0.66937500000000005</v>
      </c>
      <c r="D27" s="44">
        <f>Exams!B27</f>
        <v>56</v>
      </c>
      <c r="E27" s="45">
        <f>Exams!C27</f>
        <v>0</v>
      </c>
      <c r="F27" s="35">
        <f t="shared" si="3"/>
        <v>2.8319146825396828</v>
      </c>
      <c r="G27" s="35">
        <f t="shared" si="6"/>
        <v>3</v>
      </c>
      <c r="H27" s="53">
        <f t="shared" si="7"/>
        <v>0</v>
      </c>
    </row>
    <row r="28" spans="1:8" ht="29" customHeight="1" x14ac:dyDescent="0.15">
      <c r="A28" s="25">
        <v>8743</v>
      </c>
      <c r="B28" s="35">
        <f>Quiz!X28</f>
        <v>0.41904761904761906</v>
      </c>
      <c r="C28" s="52">
        <f>Homework!J28</f>
        <v>0.58687500000000004</v>
      </c>
      <c r="D28" s="44">
        <f>Exams!B28</f>
        <v>41</v>
      </c>
      <c r="E28" s="45">
        <f>Exams!C28</f>
        <v>0</v>
      </c>
      <c r="F28" s="35">
        <f t="shared" si="3"/>
        <v>2.2359226190476189</v>
      </c>
      <c r="G28" s="35">
        <f t="shared" si="6"/>
        <v>2</v>
      </c>
      <c r="H28" s="53">
        <f t="shared" si="7"/>
        <v>0</v>
      </c>
    </row>
    <row r="29" spans="1:8" ht="29" customHeight="1" x14ac:dyDescent="0.15">
      <c r="A29" s="25">
        <v>8745</v>
      </c>
      <c r="B29" s="35">
        <f>Quiz!X29</f>
        <v>0.34285714285714286</v>
      </c>
      <c r="C29" s="52">
        <f>Homework!J29</f>
        <v>0.92062500000000003</v>
      </c>
      <c r="D29" s="44">
        <f>Exams!B29</f>
        <v>48</v>
      </c>
      <c r="E29" s="45">
        <f>Exams!C29</f>
        <v>0</v>
      </c>
      <c r="F29" s="35">
        <f t="shared" si="3"/>
        <v>2.7034821428571427</v>
      </c>
      <c r="G29" s="35">
        <f t="shared" si="6"/>
        <v>2.5</v>
      </c>
      <c r="H29" s="53">
        <f t="shared" si="7"/>
        <v>0</v>
      </c>
    </row>
    <row r="30" spans="1:8" ht="29" customHeight="1" x14ac:dyDescent="0.15">
      <c r="A30" s="25">
        <v>9550</v>
      </c>
      <c r="B30" s="35">
        <f>Quiz!X30</f>
        <v>0.51428571428571423</v>
      </c>
      <c r="C30" s="52">
        <f>Homework!J30</f>
        <v>0.52312500000000006</v>
      </c>
      <c r="D30" s="44">
        <f>Exams!B30</f>
        <v>58</v>
      </c>
      <c r="E30" s="45">
        <f>Exams!C30</f>
        <v>0</v>
      </c>
      <c r="F30" s="35">
        <f t="shared" si="3"/>
        <v>2.7774107142857138</v>
      </c>
      <c r="G30" s="35">
        <f t="shared" si="6"/>
        <v>3</v>
      </c>
      <c r="H30" s="53">
        <f t="shared" si="7"/>
        <v>0</v>
      </c>
    </row>
    <row r="31" spans="1:8" ht="29" customHeight="1" x14ac:dyDescent="0.15">
      <c r="A31" s="25">
        <v>9610</v>
      </c>
      <c r="B31" s="35">
        <f>Quiz!X31</f>
        <v>0.50476190476190474</v>
      </c>
      <c r="C31" s="52">
        <f>Homework!J31</f>
        <v>0.96</v>
      </c>
      <c r="D31" s="44">
        <f>Exams!B31</f>
        <v>59</v>
      </c>
      <c r="E31" s="45">
        <f>Exams!C31</f>
        <v>0</v>
      </c>
      <c r="F31" s="35">
        <f t="shared" si="3"/>
        <v>3.2347619047619047</v>
      </c>
      <c r="G31" s="35">
        <f t="shared" si="6"/>
        <v>3</v>
      </c>
      <c r="H31" s="53">
        <f t="shared" si="7"/>
        <v>0</v>
      </c>
    </row>
    <row r="32" spans="1:8" ht="29" customHeight="1" x14ac:dyDescent="0.15">
      <c r="A32" s="25">
        <v>9611</v>
      </c>
      <c r="B32" s="35">
        <f>Quiz!X32</f>
        <v>0.50476190476190474</v>
      </c>
      <c r="C32" s="52">
        <f>Homework!J32</f>
        <v>0.96374999999999988</v>
      </c>
      <c r="D32" s="44">
        <f>Exams!B32</f>
        <v>56</v>
      </c>
      <c r="E32" s="45">
        <f>Exams!C32</f>
        <v>0</v>
      </c>
      <c r="F32" s="35">
        <f t="shared" si="3"/>
        <v>3.1485119047619046</v>
      </c>
      <c r="G32" s="35">
        <f t="shared" si="6"/>
        <v>3</v>
      </c>
      <c r="H32" s="53">
        <f t="shared" si="7"/>
        <v>0</v>
      </c>
    </row>
    <row r="33" spans="1:8" ht="29" customHeight="1" x14ac:dyDescent="0.15">
      <c r="A33" s="25">
        <v>9674</v>
      </c>
      <c r="B33" s="35">
        <f>Quiz!X33</f>
        <v>0.66349206349206347</v>
      </c>
      <c r="C33" s="52">
        <f>Homework!J33</f>
        <v>1.389375</v>
      </c>
      <c r="D33" s="44">
        <f>Exams!B33</f>
        <v>50</v>
      </c>
      <c r="E33" s="45">
        <f>Exams!C33</f>
        <v>0</v>
      </c>
      <c r="F33" s="35">
        <f t="shared" si="3"/>
        <v>3.5528670634920636</v>
      </c>
      <c r="G33" s="35">
        <f t="shared" si="6"/>
        <v>3.5</v>
      </c>
      <c r="H33" s="53">
        <f t="shared" si="7"/>
        <v>0</v>
      </c>
    </row>
    <row r="34" spans="1:8" ht="29" customHeight="1" x14ac:dyDescent="0.15">
      <c r="A34" s="10"/>
      <c r="B34" s="13"/>
      <c r="C34" s="14"/>
      <c r="D34" s="14"/>
      <c r="E34" s="9"/>
      <c r="F34" s="4"/>
      <c r="G34" s="4"/>
      <c r="H34" s="3"/>
    </row>
    <row r="35" spans="1:8" ht="29" customHeight="1" x14ac:dyDescent="0.15">
      <c r="A35" s="27" t="s">
        <v>32</v>
      </c>
      <c r="B35" s="46">
        <f>Quiz!X35</f>
        <v>1</v>
      </c>
      <c r="C35" s="46">
        <f>Homework!J35</f>
        <v>1.5</v>
      </c>
      <c r="D35" s="28">
        <f>Exams!B35</f>
        <v>100</v>
      </c>
      <c r="E35" s="41">
        <v>100</v>
      </c>
      <c r="F35" s="41">
        <v>10</v>
      </c>
      <c r="G35" s="41">
        <v>10</v>
      </c>
      <c r="H35" s="41">
        <f>SUM(H2:H33)</f>
        <v>1</v>
      </c>
    </row>
    <row r="36" spans="1:8" ht="29" customHeight="1" x14ac:dyDescent="0.15">
      <c r="A36" s="30" t="s">
        <v>33</v>
      </c>
      <c r="B36" s="31">
        <f t="shared" ref="B36:H36" si="8">AVERAGE(B$2:B$33)</f>
        <v>0.45833333333333331</v>
      </c>
      <c r="C36" s="31">
        <f t="shared" si="8"/>
        <v>0.81351562500000019</v>
      </c>
      <c r="D36" s="31">
        <f t="shared" si="8"/>
        <v>42.28125</v>
      </c>
      <c r="E36" s="31">
        <f t="shared" si="8"/>
        <v>0</v>
      </c>
      <c r="F36" s="31">
        <f t="shared" si="8"/>
        <v>2.5402864583333331</v>
      </c>
      <c r="G36" s="31">
        <f t="shared" si="8"/>
        <v>2.5</v>
      </c>
      <c r="H36" s="31">
        <f t="shared" si="8"/>
        <v>3.125E-2</v>
      </c>
    </row>
    <row r="37" spans="1:8" ht="29" customHeight="1" x14ac:dyDescent="0.15">
      <c r="A37" s="32" t="s">
        <v>34</v>
      </c>
      <c r="B37" s="31">
        <f t="shared" ref="B37:H37" si="9">STDEV(B$2:B$33)</f>
        <v>0.21958755630809673</v>
      </c>
      <c r="C37" s="31">
        <f t="shared" si="9"/>
        <v>0.39641201245541391</v>
      </c>
      <c r="D37" s="31">
        <f t="shared" si="9"/>
        <v>20.283847657839761</v>
      </c>
      <c r="E37" s="31">
        <f t="shared" si="9"/>
        <v>0</v>
      </c>
      <c r="F37" s="31">
        <f t="shared" si="9"/>
        <v>1.0970863306447536</v>
      </c>
      <c r="G37" s="31">
        <f t="shared" si="9"/>
        <v>1.0701220913160239</v>
      </c>
      <c r="H37" s="31">
        <f t="shared" si="9"/>
        <v>0.17677669529663689</v>
      </c>
    </row>
    <row r="38" spans="1:8" ht="29" customHeight="1" x14ac:dyDescent="0.15">
      <c r="A38" s="32" t="s">
        <v>35</v>
      </c>
      <c r="B38" s="31">
        <f t="shared" ref="B38:H38" si="10">MEDIAN(B$2:B$33)</f>
        <v>0.49365079365079367</v>
      </c>
      <c r="C38" s="31">
        <f t="shared" si="10"/>
        <v>0.86343749999999986</v>
      </c>
      <c r="D38" s="31">
        <f t="shared" si="10"/>
        <v>46</v>
      </c>
      <c r="E38" s="31">
        <f t="shared" si="10"/>
        <v>0</v>
      </c>
      <c r="F38" s="31">
        <f t="shared" si="10"/>
        <v>2.6701488095238091</v>
      </c>
      <c r="G38" s="31">
        <f t="shared" si="10"/>
        <v>2.5</v>
      </c>
      <c r="H38" s="31">
        <f t="shared" si="10"/>
        <v>0</v>
      </c>
    </row>
    <row r="39" spans="1:8" ht="29" customHeight="1" x14ac:dyDescent="0.15">
      <c r="B39"/>
    </row>
    <row r="40" spans="1:8" ht="29" customHeight="1" x14ac:dyDescent="0.15">
      <c r="B40"/>
    </row>
    <row r="41" spans="1:8" ht="29" customHeight="1" x14ac:dyDescent="0.15">
      <c r="B41"/>
    </row>
    <row r="42" spans="1:8" ht="29" customHeight="1" x14ac:dyDescent="0.15">
      <c r="B42"/>
    </row>
    <row r="43" spans="1:8" ht="29" customHeight="1" x14ac:dyDescent="0.15">
      <c r="B43"/>
    </row>
    <row r="44" spans="1:8" ht="29" customHeight="1" x14ac:dyDescent="0.15">
      <c r="B44"/>
    </row>
    <row r="45" spans="1:8" ht="29" customHeight="1" x14ac:dyDescent="0.15">
      <c r="B45"/>
    </row>
    <row r="46" spans="1:8" ht="29" customHeight="1" x14ac:dyDescent="0.15">
      <c r="B46"/>
    </row>
    <row r="47" spans="1:8" ht="29" customHeight="1" x14ac:dyDescent="0.15">
      <c r="B47"/>
    </row>
    <row r="48" spans="1:8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8" customHeight="1" x14ac:dyDescent="0.15">
      <c r="B53"/>
    </row>
    <row r="54" spans="2:2" ht="28" customHeight="1" x14ac:dyDescent="0.15">
      <c r="B54"/>
    </row>
    <row r="55" spans="2:2" ht="28" customHeight="1" x14ac:dyDescent="0.15">
      <c r="B55"/>
    </row>
    <row r="56" spans="2:2" ht="28" customHeight="1" x14ac:dyDescent="0.15">
      <c r="B56"/>
    </row>
    <row r="57" spans="2:2" ht="28" customHeight="1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</sheetData>
  <phoneticPr fontId="4" type="noConversion"/>
  <pageMargins left="0.75" right="0.75" top="1" bottom="1" header="0.5" footer="0.5"/>
  <pageSetup paperSize="10" scale="51" fitToHeight="2" orientation="portrait" horizontalDpi="4294967292" verticalDpi="4294967292"/>
  <headerFooter alignWithMargins="0"/>
  <colBreaks count="1" manualBreakCount="1">
    <brk id="8" max="1048575" man="1"/>
  </colBreaks>
  <ignoredErrors>
    <ignoredError sqref="F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Homework</vt:lpstr>
      <vt:lpstr>Exams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ptohos</dc:creator>
  <cp:lastModifiedBy>Fotis Ptochos</cp:lastModifiedBy>
  <cp:lastPrinted>2022-10-20T07:26:46Z</cp:lastPrinted>
  <dcterms:created xsi:type="dcterms:W3CDTF">2008-09-16T13:43:39Z</dcterms:created>
  <dcterms:modified xsi:type="dcterms:W3CDTF">2023-11-27T19:13:23Z</dcterms:modified>
</cp:coreProperties>
</file>