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36A699A0-05D3-C54E-8C3E-387F1399A397}" xr6:coauthVersionLast="47" xr6:coauthVersionMax="47" xr10:uidLastSave="{00000000-0000-0000-0000-000000000000}"/>
  <bookViews>
    <workbookView xWindow="2920" yWindow="1940" windowWidth="32920" windowHeight="19260" tabRatio="334" activeTab="3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2" l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8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V39" i="1"/>
  <c r="B39" i="2" s="1"/>
  <c r="V36" i="1"/>
  <c r="B36" i="2" s="1"/>
  <c r="V37" i="1"/>
  <c r="B37" i="2" s="1"/>
  <c r="V38" i="1"/>
  <c r="B38" i="2" s="1"/>
  <c r="V34" i="1"/>
  <c r="B34" i="2" s="1"/>
  <c r="V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V33" i="1"/>
  <c r="B33" i="2" s="1"/>
  <c r="V21" i="1"/>
  <c r="V9" i="1"/>
  <c r="V32" i="1"/>
  <c r="B32" i="2" s="1"/>
  <c r="V20" i="1"/>
  <c r="V8" i="1"/>
  <c r="V31" i="1"/>
  <c r="B31" i="2" s="1"/>
  <c r="V19" i="1"/>
  <c r="V7" i="1"/>
  <c r="V30" i="1"/>
  <c r="B30" i="2" s="1"/>
  <c r="V18" i="1"/>
  <c r="V6" i="1"/>
  <c r="V29" i="1"/>
  <c r="B29" i="2" s="1"/>
  <c r="V17" i="1"/>
  <c r="V28" i="1"/>
  <c r="B28" i="2" s="1"/>
  <c r="V16" i="1"/>
  <c r="V4" i="1"/>
  <c r="V27" i="1"/>
  <c r="B27" i="2" s="1"/>
  <c r="V15" i="1"/>
  <c r="V3" i="1"/>
  <c r="V2" i="1"/>
  <c r="V25" i="1"/>
  <c r="V13" i="1"/>
  <c r="V12" i="1"/>
  <c r="V23" i="1"/>
  <c r="V11" i="1"/>
  <c r="V22" i="1"/>
  <c r="V5" i="1"/>
  <c r="V24" i="1"/>
  <c r="V14" i="1"/>
  <c r="V10" i="1"/>
  <c r="V26" i="1"/>
  <c r="B26" i="2" s="1"/>
  <c r="V42" i="1" l="1"/>
  <c r="V43" i="1"/>
  <c r="V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G34" i="2" s="1"/>
  <c r="H34" i="2" s="1"/>
  <c r="G39" i="2" l="1"/>
  <c r="H39" i="2" s="1"/>
  <c r="G36" i="2"/>
  <c r="H36" i="2" s="1"/>
  <c r="G37" i="2"/>
  <c r="H37" i="2" s="1"/>
  <c r="G38" i="2"/>
  <c r="H38" i="2" s="1"/>
  <c r="G35" i="2"/>
  <c r="H35" i="2" s="1"/>
  <c r="B41" i="2"/>
  <c r="C41" i="2"/>
  <c r="D2" i="2"/>
  <c r="E43" i="2" l="1"/>
  <c r="E42" i="2"/>
  <c r="E44" i="2"/>
  <c r="D44" i="2"/>
  <c r="D43" i="2"/>
  <c r="D42" i="2"/>
  <c r="C32" i="2"/>
  <c r="G32" i="2" s="1"/>
  <c r="H32" i="2" s="1"/>
  <c r="C27" i="2"/>
  <c r="G27" i="2" s="1"/>
  <c r="H27" i="2" s="1"/>
  <c r="C17" i="2"/>
  <c r="C26" i="2"/>
  <c r="G26" i="2" s="1"/>
  <c r="H26" i="2" s="1"/>
  <c r="C15" i="2"/>
  <c r="C14" i="2"/>
  <c r="C12" i="2"/>
  <c r="C16" i="2"/>
  <c r="C28" i="2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G29" i="2" s="1"/>
  <c r="H29" i="2" s="1"/>
  <c r="C22" i="2"/>
  <c r="C31" i="2"/>
  <c r="G31" i="2" s="1"/>
  <c r="H31" i="2" s="1"/>
  <c r="C3" i="2"/>
  <c r="C24" i="2"/>
  <c r="C10" i="2"/>
  <c r="C30" i="2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G33" i="2" s="1"/>
  <c r="H33" i="2" s="1"/>
  <c r="L44" i="5"/>
  <c r="L42" i="5"/>
  <c r="L43" i="5"/>
  <c r="C25" i="2"/>
  <c r="G25" i="2" s="1"/>
  <c r="H25" i="2" s="1"/>
  <c r="G17" i="2"/>
  <c r="H17" i="2" s="1"/>
  <c r="B2" i="2"/>
  <c r="G7" i="2"/>
  <c r="H7" i="2" s="1"/>
  <c r="G13" i="2"/>
  <c r="H13" i="2" s="1"/>
  <c r="G11" i="2"/>
  <c r="H11" i="2" s="1"/>
  <c r="G10" i="2"/>
  <c r="H10" i="2" s="1"/>
  <c r="G15" i="2"/>
  <c r="H15" i="2" s="1"/>
  <c r="G6" i="2"/>
  <c r="H6" i="2" s="1"/>
  <c r="G24" i="2"/>
  <c r="H24" i="2" s="1"/>
  <c r="G14" i="2"/>
  <c r="H14" i="2" s="1"/>
  <c r="G12" i="2"/>
  <c r="H12" i="2" s="1"/>
  <c r="G22" i="2"/>
  <c r="H22" i="2" s="1"/>
  <c r="G23" i="2"/>
  <c r="H23" i="2" s="1"/>
  <c r="G20" i="2"/>
  <c r="H20" i="2" s="1"/>
  <c r="G9" i="2"/>
  <c r="H9" i="2" s="1"/>
  <c r="G5" i="2"/>
  <c r="H5" i="2" s="1"/>
  <c r="G18" i="2"/>
  <c r="H18" i="2" s="1"/>
  <c r="G3" i="2"/>
  <c r="H3" i="2" s="1"/>
  <c r="G8" i="2"/>
  <c r="H8" i="2" s="1"/>
  <c r="G16" i="2"/>
  <c r="H16" i="2" s="1"/>
  <c r="G4" i="2"/>
  <c r="H4" i="2" s="1"/>
  <c r="G21" i="2"/>
  <c r="H21" i="2" s="1"/>
  <c r="G19" i="2"/>
  <c r="H19" i="2" s="1"/>
  <c r="C2" i="2"/>
  <c r="C44" i="2" l="1"/>
  <c r="C42" i="2"/>
  <c r="C43" i="2"/>
  <c r="B42" i="2"/>
  <c r="B44" i="2"/>
  <c r="B43" i="2"/>
  <c r="F43" i="2" l="1"/>
  <c r="F44" i="2"/>
  <c r="F42" i="2"/>
  <c r="G2" i="2"/>
  <c r="G42" i="2" l="1"/>
  <c r="G43" i="2"/>
  <c r="G44" i="2"/>
  <c r="H2" i="2"/>
  <c r="H43" i="2" l="1"/>
  <c r="H42" i="2"/>
  <c r="H44" i="2"/>
</calcChain>
</file>

<file path=xl/sharedStrings.xml><?xml version="1.0" encoding="utf-8"?>
<sst xmlns="http://schemas.openxmlformats.org/spreadsheetml/2006/main" count="64" uniqueCount="46">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</sst>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zoomScaleNormal="100" workbookViewId="0">
      <selection activeCell="V2" sqref="V2"/>
    </sheetView>
  </sheetViews>
  <sheetFormatPr baseColWidth="10" defaultRowHeight="16" x14ac:dyDescent="0.15"/>
  <cols>
    <col min="1" max="1" width="20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8" t="s">
        <v>6</v>
      </c>
      <c r="W1"/>
    </row>
    <row r="2" spans="1:23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>
        <v>3</v>
      </c>
      <c r="S2" s="18">
        <v>9</v>
      </c>
      <c r="T2" s="18">
        <v>3</v>
      </c>
      <c r="U2" s="18">
        <v>6</v>
      </c>
      <c r="V2" s="34">
        <f t="shared" ref="V2:V39" si="0">$V$41 * ( (SUM(B2:U2))/((SUM($B$45:$U$45))*$B$41) )</f>
        <v>0.43508771929824563</v>
      </c>
      <c r="W2"/>
    </row>
    <row r="3" spans="1:23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>
        <v>0</v>
      </c>
      <c r="S3" s="18">
        <v>0</v>
      </c>
      <c r="T3" s="57">
        <v>0</v>
      </c>
      <c r="U3" s="18">
        <v>0</v>
      </c>
      <c r="V3" s="34">
        <f t="shared" si="0"/>
        <v>9.4736842105263161E-2</v>
      </c>
      <c r="W3"/>
    </row>
    <row r="4" spans="1:23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>
        <v>3</v>
      </c>
      <c r="S4" s="18">
        <v>9</v>
      </c>
      <c r="T4" s="18">
        <v>3</v>
      </c>
      <c r="U4" s="18">
        <v>6</v>
      </c>
      <c r="V4" s="34">
        <f t="shared" si="0"/>
        <v>0.48070175438596491</v>
      </c>
      <c r="W4"/>
    </row>
    <row r="5" spans="1:23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>
        <v>3</v>
      </c>
      <c r="S5" s="18">
        <v>0</v>
      </c>
      <c r="T5" s="18">
        <v>0</v>
      </c>
      <c r="U5" s="18">
        <v>0</v>
      </c>
      <c r="V5" s="34">
        <f t="shared" si="0"/>
        <v>0.47017543859649125</v>
      </c>
      <c r="W5"/>
    </row>
    <row r="6" spans="1:23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>
        <v>9</v>
      </c>
      <c r="S6" s="18">
        <v>9</v>
      </c>
      <c r="T6" s="18">
        <v>3</v>
      </c>
      <c r="U6" s="18">
        <v>0</v>
      </c>
      <c r="V6" s="34">
        <f t="shared" si="0"/>
        <v>0.47719298245614034</v>
      </c>
      <c r="W6"/>
    </row>
    <row r="7" spans="1:23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34">
        <f t="shared" si="0"/>
        <v>0.3473684210526316</v>
      </c>
      <c r="W7"/>
    </row>
    <row r="8" spans="1:23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>
        <v>3</v>
      </c>
      <c r="S8" s="18">
        <v>3</v>
      </c>
      <c r="T8" s="18">
        <v>9</v>
      </c>
      <c r="U8" s="18">
        <v>12</v>
      </c>
      <c r="V8" s="34">
        <f t="shared" si="0"/>
        <v>0.50877192982456143</v>
      </c>
      <c r="W8"/>
    </row>
    <row r="9" spans="1:23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>
        <v>9</v>
      </c>
      <c r="S9" s="18">
        <v>9</v>
      </c>
      <c r="T9" s="18">
        <v>3</v>
      </c>
      <c r="U9" s="18">
        <v>5</v>
      </c>
      <c r="V9" s="34">
        <f t="shared" si="0"/>
        <v>0.46666666666666667</v>
      </c>
      <c r="W9"/>
    </row>
    <row r="10" spans="1:23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>
        <v>15</v>
      </c>
      <c r="S10" s="18">
        <v>3</v>
      </c>
      <c r="T10" s="18">
        <v>9</v>
      </c>
      <c r="U10" s="18">
        <v>9</v>
      </c>
      <c r="V10" s="34">
        <f t="shared" si="0"/>
        <v>0.49473684210526314</v>
      </c>
      <c r="W10"/>
    </row>
    <row r="11" spans="1:23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34">
        <f t="shared" si="0"/>
        <v>0.15438596491228071</v>
      </c>
      <c r="W11"/>
    </row>
    <row r="12" spans="1:23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>
        <v>9</v>
      </c>
      <c r="S12" s="18">
        <v>3</v>
      </c>
      <c r="T12" s="18">
        <v>0</v>
      </c>
      <c r="U12" s="18">
        <v>9</v>
      </c>
      <c r="V12" s="34">
        <f t="shared" si="0"/>
        <v>0.512280701754386</v>
      </c>
      <c r="W12"/>
    </row>
    <row r="13" spans="1:23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>
        <v>15</v>
      </c>
      <c r="S13" s="18">
        <v>15</v>
      </c>
      <c r="T13" s="18">
        <v>9</v>
      </c>
      <c r="U13" s="18">
        <v>15</v>
      </c>
      <c r="V13" s="34">
        <f t="shared" si="0"/>
        <v>0.91578947368421049</v>
      </c>
      <c r="W13"/>
    </row>
    <row r="14" spans="1:23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>
        <v>15</v>
      </c>
      <c r="S14" s="18">
        <v>15</v>
      </c>
      <c r="T14" s="18">
        <v>9</v>
      </c>
      <c r="U14" s="18">
        <v>15</v>
      </c>
      <c r="V14" s="34">
        <f t="shared" si="0"/>
        <v>0.83157894736842108</v>
      </c>
    </row>
    <row r="15" spans="1:23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34">
        <f t="shared" si="0"/>
        <v>4.5614035087719301E-2</v>
      </c>
      <c r="W15"/>
    </row>
    <row r="16" spans="1:23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>
        <v>15</v>
      </c>
      <c r="S16" s="18">
        <v>15</v>
      </c>
      <c r="T16" s="18">
        <v>9</v>
      </c>
      <c r="U16" s="18">
        <v>15</v>
      </c>
      <c r="V16" s="34">
        <f t="shared" si="0"/>
        <v>0.84210526315789469</v>
      </c>
      <c r="W16"/>
    </row>
    <row r="17" spans="1:23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>
        <v>12</v>
      </c>
      <c r="S17" s="18">
        <v>3</v>
      </c>
      <c r="T17" s="18">
        <v>3</v>
      </c>
      <c r="U17" s="18">
        <v>6</v>
      </c>
      <c r="V17" s="34">
        <f t="shared" si="0"/>
        <v>0.45964912280701753</v>
      </c>
      <c r="W17"/>
    </row>
    <row r="18" spans="1:23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15</v>
      </c>
      <c r="R18" s="18">
        <v>9</v>
      </c>
      <c r="S18" s="18">
        <v>3</v>
      </c>
      <c r="T18" s="18">
        <v>9</v>
      </c>
      <c r="U18" s="18">
        <v>0</v>
      </c>
      <c r="V18" s="34">
        <f t="shared" si="0"/>
        <v>0.50175438596491229</v>
      </c>
      <c r="W18"/>
    </row>
    <row r="19" spans="1:23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>
        <v>15</v>
      </c>
      <c r="S19" s="18">
        <v>10</v>
      </c>
      <c r="T19" s="18">
        <v>9</v>
      </c>
      <c r="U19" s="18">
        <v>15</v>
      </c>
      <c r="V19" s="34">
        <f t="shared" si="0"/>
        <v>0.76491228070175443</v>
      </c>
      <c r="W19"/>
    </row>
    <row r="20" spans="1:23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>
        <v>15</v>
      </c>
      <c r="S20" s="18">
        <v>12</v>
      </c>
      <c r="T20" s="18">
        <v>9</v>
      </c>
      <c r="U20" s="18">
        <v>15</v>
      </c>
      <c r="V20" s="34">
        <f t="shared" si="0"/>
        <v>0.78596491228070176</v>
      </c>
      <c r="W20"/>
    </row>
    <row r="21" spans="1:23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34">
        <f t="shared" si="0"/>
        <v>0.15789473684210525</v>
      </c>
      <c r="W21"/>
    </row>
    <row r="22" spans="1:23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>
        <v>15</v>
      </c>
      <c r="S22" s="18">
        <v>15</v>
      </c>
      <c r="T22" s="18">
        <v>9</v>
      </c>
      <c r="U22" s="18">
        <v>15</v>
      </c>
      <c r="V22" s="34">
        <f t="shared" si="0"/>
        <v>0.88771929824561402</v>
      </c>
      <c r="W22"/>
    </row>
    <row r="23" spans="1:23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>
        <v>15</v>
      </c>
      <c r="S23" s="18">
        <v>10</v>
      </c>
      <c r="T23" s="18">
        <v>9</v>
      </c>
      <c r="U23" s="18">
        <v>15</v>
      </c>
      <c r="V23" s="34">
        <f t="shared" si="0"/>
        <v>0.80350877192982462</v>
      </c>
      <c r="W23"/>
    </row>
    <row r="24" spans="1:23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>
        <v>12</v>
      </c>
      <c r="S24" s="18">
        <v>3</v>
      </c>
      <c r="T24" s="18">
        <v>11</v>
      </c>
      <c r="U24" s="18">
        <v>6</v>
      </c>
      <c r="V24" s="34">
        <f t="shared" si="0"/>
        <v>0.58245614035087723</v>
      </c>
      <c r="W24"/>
    </row>
    <row r="25" spans="1:23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>
        <v>9</v>
      </c>
      <c r="S25" s="18">
        <v>10</v>
      </c>
      <c r="T25" s="18">
        <v>9</v>
      </c>
      <c r="U25" s="18">
        <v>12</v>
      </c>
      <c r="V25" s="34">
        <f t="shared" si="0"/>
        <v>0.61403508771929827</v>
      </c>
      <c r="W25"/>
    </row>
    <row r="26" spans="1:23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>
        <v>15</v>
      </c>
      <c r="S26" s="18">
        <v>9</v>
      </c>
      <c r="T26" s="18">
        <v>9</v>
      </c>
      <c r="U26" s="18">
        <v>15</v>
      </c>
      <c r="V26" s="34">
        <f t="shared" si="0"/>
        <v>0.63508771929824559</v>
      </c>
      <c r="W26"/>
    </row>
    <row r="27" spans="1:23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>
        <v>12</v>
      </c>
      <c r="S27" s="18">
        <v>10</v>
      </c>
      <c r="T27" s="18">
        <v>9</v>
      </c>
      <c r="U27" s="18">
        <v>6</v>
      </c>
      <c r="V27" s="34">
        <f t="shared" si="0"/>
        <v>0.57192982456140351</v>
      </c>
      <c r="W27"/>
    </row>
    <row r="28" spans="1:23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>
        <v>12</v>
      </c>
      <c r="S28" s="18">
        <v>0</v>
      </c>
      <c r="T28" s="18">
        <v>3</v>
      </c>
      <c r="U28" s="18">
        <v>6</v>
      </c>
      <c r="V28" s="34">
        <f t="shared" si="0"/>
        <v>0.43859649122807015</v>
      </c>
      <c r="W28"/>
    </row>
    <row r="29" spans="1:23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>
        <v>3</v>
      </c>
      <c r="S29" s="18">
        <v>9</v>
      </c>
      <c r="T29" s="18">
        <v>9</v>
      </c>
      <c r="U29" s="18">
        <v>9</v>
      </c>
      <c r="V29" s="34">
        <f t="shared" si="0"/>
        <v>0.46666666666666667</v>
      </c>
      <c r="W29"/>
    </row>
    <row r="30" spans="1:23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>
        <v>9</v>
      </c>
      <c r="S30" s="18">
        <v>9</v>
      </c>
      <c r="T30" s="18">
        <v>3</v>
      </c>
      <c r="U30" s="18">
        <v>6</v>
      </c>
      <c r="V30" s="34">
        <f t="shared" si="0"/>
        <v>0.4631578947368421</v>
      </c>
      <c r="W30"/>
    </row>
    <row r="31" spans="1:23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3</v>
      </c>
      <c r="R31" s="18">
        <v>9</v>
      </c>
      <c r="S31" s="18">
        <v>3</v>
      </c>
      <c r="T31" s="18">
        <v>9</v>
      </c>
      <c r="U31" s="18">
        <v>3</v>
      </c>
      <c r="V31" s="34">
        <f t="shared" si="0"/>
        <v>0.47017543859649125</v>
      </c>
      <c r="W31"/>
    </row>
    <row r="32" spans="1:23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>
        <v>9</v>
      </c>
      <c r="S32" s="18">
        <v>10</v>
      </c>
      <c r="T32" s="18">
        <v>9</v>
      </c>
      <c r="U32" s="18">
        <v>6</v>
      </c>
      <c r="V32" s="34">
        <f t="shared" si="0"/>
        <v>0.64210526315789473</v>
      </c>
      <c r="W32"/>
    </row>
    <row r="33" spans="1:23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>
        <v>9</v>
      </c>
      <c r="S33" s="18">
        <v>9</v>
      </c>
      <c r="T33" s="18">
        <v>9</v>
      </c>
      <c r="U33" s="18">
        <v>6</v>
      </c>
      <c r="V33" s="34">
        <f t="shared" si="0"/>
        <v>0.43157894736842106</v>
      </c>
      <c r="W33"/>
    </row>
    <row r="34" spans="1:23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>
        <v>15</v>
      </c>
      <c r="S34" s="18">
        <v>7</v>
      </c>
      <c r="T34" s="18">
        <v>9</v>
      </c>
      <c r="U34" s="18">
        <v>15</v>
      </c>
      <c r="V34" s="34">
        <f t="shared" si="0"/>
        <v>0.72280701754385968</v>
      </c>
      <c r="W34"/>
    </row>
    <row r="35" spans="1:23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>
        <v>15</v>
      </c>
      <c r="S35" s="18">
        <v>15</v>
      </c>
      <c r="T35" s="18">
        <v>9</v>
      </c>
      <c r="U35" s="18">
        <v>15</v>
      </c>
      <c r="V35" s="34">
        <f t="shared" si="0"/>
        <v>0.90175438596491231</v>
      </c>
      <c r="W35"/>
    </row>
    <row r="36" spans="1:23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>
        <v>15</v>
      </c>
      <c r="S36" s="18">
        <v>0</v>
      </c>
      <c r="T36" s="18">
        <v>9</v>
      </c>
      <c r="U36" s="18">
        <v>15</v>
      </c>
      <c r="V36" s="34">
        <f t="shared" si="0"/>
        <v>0.58947368421052626</v>
      </c>
      <c r="W36"/>
    </row>
    <row r="37" spans="1:23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>
        <v>15</v>
      </c>
      <c r="S37" s="18">
        <v>9</v>
      </c>
      <c r="T37" s="18">
        <v>3</v>
      </c>
      <c r="U37" s="18">
        <v>9</v>
      </c>
      <c r="V37" s="34">
        <f t="shared" si="0"/>
        <v>0.65614035087719302</v>
      </c>
      <c r="W37"/>
    </row>
    <row r="38" spans="1:23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>
        <v>9</v>
      </c>
      <c r="S38" s="18">
        <v>3</v>
      </c>
      <c r="T38" s="18">
        <v>0</v>
      </c>
      <c r="U38" s="18">
        <v>0</v>
      </c>
      <c r="V38" s="34">
        <f t="shared" si="0"/>
        <v>0.26315789473684209</v>
      </c>
      <c r="W38"/>
    </row>
    <row r="39" spans="1:23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>
        <v>9</v>
      </c>
      <c r="S39" s="18">
        <v>0</v>
      </c>
      <c r="T39" s="18">
        <v>0</v>
      </c>
      <c r="U39" s="18">
        <v>0</v>
      </c>
      <c r="V39" s="34">
        <f t="shared" si="0"/>
        <v>0.3473684210526316</v>
      </c>
      <c r="W39"/>
    </row>
    <row r="40" spans="1:23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/>
    </row>
    <row r="41" spans="1:23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8">
        <v>1</v>
      </c>
      <c r="W41"/>
    </row>
    <row r="42" spans="1:23" ht="29" customHeight="1" x14ac:dyDescent="0.15">
      <c r="A42" s="29" t="s">
        <v>33</v>
      </c>
      <c r="B42" s="30">
        <f>AVERAGE(B$2:B$39)</f>
        <v>11.342105263157896</v>
      </c>
      <c r="C42" s="30">
        <f t="shared" ref="C42:V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7.8947368421052628</v>
      </c>
      <c r="P42" s="30">
        <f t="shared" si="1"/>
        <v>6.8947368421052628</v>
      </c>
      <c r="Q42" s="30">
        <f t="shared" si="1"/>
        <v>7.7368421052631575</v>
      </c>
      <c r="R42" s="30">
        <f t="shared" si="1"/>
        <v>9.3947368421052637</v>
      </c>
      <c r="S42" s="30">
        <f t="shared" si="1"/>
        <v>6.5526315789473681</v>
      </c>
      <c r="T42" s="30">
        <f t="shared" si="1"/>
        <v>5.6578947368421053</v>
      </c>
      <c r="U42" s="30">
        <f t="shared" si="1"/>
        <v>7.5526315789473681</v>
      </c>
      <c r="V42" s="30">
        <f t="shared" si="1"/>
        <v>0.5325023084025855</v>
      </c>
      <c r="W42"/>
    </row>
    <row r="43" spans="1:23" ht="29" customHeight="1" x14ac:dyDescent="0.15">
      <c r="A43" s="31" t="s">
        <v>34</v>
      </c>
      <c r="B43" s="30">
        <f>STDEV(B$2:B$39)</f>
        <v>5.0845623043147032</v>
      </c>
      <c r="C43" s="30">
        <f t="shared" ref="C43:V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5.8114029272569203</v>
      </c>
      <c r="P43" s="30">
        <f t="shared" si="2"/>
        <v>5.0553128258015922</v>
      </c>
      <c r="Q43" s="30">
        <f t="shared" si="2"/>
        <v>4.7799367321738311</v>
      </c>
      <c r="R43" s="30">
        <f t="shared" si="2"/>
        <v>5.4103977656850981</v>
      </c>
      <c r="S43" s="30">
        <f t="shared" si="2"/>
        <v>5.1658827163395626</v>
      </c>
      <c r="T43" s="30">
        <f t="shared" si="2"/>
        <v>4.0153510552289573</v>
      </c>
      <c r="U43" s="30">
        <f t="shared" si="2"/>
        <v>5.8757282167246005</v>
      </c>
      <c r="V43" s="30">
        <f t="shared" si="2"/>
        <v>0.22005227857473506</v>
      </c>
      <c r="W43"/>
    </row>
    <row r="44" spans="1:23" ht="29" customHeight="1" x14ac:dyDescent="0.15">
      <c r="A44" s="31" t="s">
        <v>35</v>
      </c>
      <c r="B44" s="30">
        <f>MEDIAN(B$2:B$39)</f>
        <v>15</v>
      </c>
      <c r="C44" s="30">
        <f t="shared" ref="C44:V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8.5</v>
      </c>
      <c r="R44" s="30">
        <f t="shared" si="3"/>
        <v>9</v>
      </c>
      <c r="S44" s="30">
        <f t="shared" si="3"/>
        <v>9</v>
      </c>
      <c r="T44" s="30">
        <f t="shared" si="3"/>
        <v>9</v>
      </c>
      <c r="U44" s="30">
        <f t="shared" si="3"/>
        <v>6</v>
      </c>
      <c r="V44" s="30">
        <f t="shared" si="3"/>
        <v>0.49824561403508771</v>
      </c>
      <c r="W44"/>
    </row>
    <row r="45" spans="1:23" ht="29" customHeight="1" x14ac:dyDescent="0.15">
      <c r="A45" s="32" t="s">
        <v>36</v>
      </c>
      <c r="B45" s="33">
        <f>IF(SUM(B2:B39)&gt;0,1,0)</f>
        <v>1</v>
      </c>
      <c r="C45" s="33">
        <f t="shared" ref="C45:U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1</v>
      </c>
      <c r="S45" s="33">
        <f t="shared" si="4"/>
        <v>1</v>
      </c>
      <c r="T45" s="33">
        <f t="shared" si="4"/>
        <v>1</v>
      </c>
      <c r="U45" s="33">
        <f t="shared" si="4"/>
        <v>1</v>
      </c>
      <c r="V45" s="33"/>
      <c r="W45"/>
    </row>
    <row r="46" spans="1:23" ht="29" customHeight="1" x14ac:dyDescent="0.15">
      <c r="B46"/>
    </row>
    <row r="47" spans="1:23" ht="29" customHeight="1" x14ac:dyDescent="0.15"/>
    <row r="48" spans="1:23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44</v>
      </c>
      <c r="K1" s="37" t="s">
        <v>45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>
        <v>90</v>
      </c>
      <c r="K2" s="54">
        <v>86</v>
      </c>
      <c r="L2" s="34">
        <f>IF(SUM($B$45:$I$45)&gt;0,1.5*(B2/$B$41+C2/$C$41+D2/$D$41+E2/$E$41+F2/$F$41+G2/$G$41+H2/$H$41+I2/$I$41+J2/$J$41+K2/$K$41)/SUM($B$45:$K$45),0)</f>
        <v>1.2615000000000001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>
        <v>81</v>
      </c>
      <c r="K3" s="54">
        <v>63</v>
      </c>
      <c r="L3" s="34">
        <f t="shared" ref="L3:L39" si="0">IF(SUM($B$45:$I$45)&gt;0,1.5*(B3/$B$41+C3/$C$41+D3/$D$41+E3/$E$41+F3/$F$41+G3/$G$41+H3/$H$41+I3/$I$41+J3/$J$41+K3/$K$41)/SUM($B$45:$K$45),0)</f>
        <v>0.69975000000000009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>
        <v>97</v>
      </c>
      <c r="K4" s="54">
        <v>97</v>
      </c>
      <c r="L4" s="34">
        <f t="shared" si="0"/>
        <v>1.2689999999999997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>
        <v>0</v>
      </c>
      <c r="K5" s="54">
        <v>0</v>
      </c>
      <c r="L5" s="34">
        <f t="shared" si="0"/>
        <v>0.71549999999999991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>
        <v>96.5</v>
      </c>
      <c r="K6" s="54">
        <v>98</v>
      </c>
      <c r="L6" s="34">
        <f t="shared" si="0"/>
        <v>1.26525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>
        <v>93</v>
      </c>
      <c r="K7" s="54">
        <v>96</v>
      </c>
      <c r="L7" s="34">
        <f t="shared" si="0"/>
        <v>0.61575000000000002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>
        <v>0</v>
      </c>
      <c r="K8" s="54">
        <v>45</v>
      </c>
      <c r="L8" s="34">
        <f t="shared" si="0"/>
        <v>1.1092500000000001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>
        <v>99</v>
      </c>
      <c r="K9" s="54">
        <v>97</v>
      </c>
      <c r="L9" s="34">
        <f t="shared" si="0"/>
        <v>1.4572499999999999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>
        <v>81.5</v>
      </c>
      <c r="K10" s="54">
        <v>0</v>
      </c>
      <c r="L10" s="34">
        <f t="shared" si="0"/>
        <v>1.0927500000000001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>
        <v>69</v>
      </c>
      <c r="K11" s="54">
        <v>0</v>
      </c>
      <c r="L11" s="34">
        <f t="shared" si="0"/>
        <v>0.38924999999999998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>
        <v>54</v>
      </c>
      <c r="K12" s="54">
        <v>0</v>
      </c>
      <c r="L12" s="34">
        <f t="shared" si="0"/>
        <v>0.47400000000000003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99</v>
      </c>
      <c r="I13" s="54">
        <v>96</v>
      </c>
      <c r="J13" s="52">
        <v>100</v>
      </c>
      <c r="K13" s="54">
        <v>100</v>
      </c>
      <c r="L13" s="34">
        <f t="shared" si="0"/>
        <v>1.4430000000000001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>
        <v>97.5</v>
      </c>
      <c r="K14" s="54">
        <v>100</v>
      </c>
      <c r="L14" s="34">
        <f t="shared" si="0"/>
        <v>1.29975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>
        <v>0</v>
      </c>
      <c r="K15" s="54">
        <v>0</v>
      </c>
      <c r="L15" s="34">
        <f t="shared" si="0"/>
        <v>5.3249999999999999E-2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>
        <v>100</v>
      </c>
      <c r="K16" s="54">
        <v>100</v>
      </c>
      <c r="L16" s="34">
        <f t="shared" si="0"/>
        <v>1.4362499999999998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>
        <v>96.5</v>
      </c>
      <c r="K17" s="54">
        <v>99</v>
      </c>
      <c r="L17" s="34">
        <f t="shared" si="0"/>
        <v>1.30125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>
        <v>68</v>
      </c>
      <c r="K18" s="54">
        <v>0</v>
      </c>
      <c r="L18" s="34">
        <f t="shared" si="0"/>
        <v>0.78300000000000003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>
        <v>100</v>
      </c>
      <c r="K19" s="54">
        <v>100</v>
      </c>
      <c r="L19" s="34">
        <f t="shared" si="0"/>
        <v>1.3552500000000001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>
        <v>100</v>
      </c>
      <c r="K20" s="54">
        <v>100</v>
      </c>
      <c r="L20" s="34">
        <f t="shared" si="0"/>
        <v>1.3552500000000001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>
        <v>0</v>
      </c>
      <c r="K21" s="54">
        <v>0</v>
      </c>
      <c r="L21" s="34">
        <f t="shared" si="0"/>
        <v>0.36674999999999996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>
        <v>100</v>
      </c>
      <c r="K22" s="54">
        <v>100</v>
      </c>
      <c r="L22" s="34">
        <f t="shared" si="0"/>
        <v>1.4212499999999999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>
        <v>98</v>
      </c>
      <c r="K23" s="54">
        <v>100</v>
      </c>
      <c r="L23" s="34">
        <f t="shared" si="0"/>
        <v>1.272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>
        <v>20.5</v>
      </c>
      <c r="K24" s="54">
        <v>29</v>
      </c>
      <c r="L24" s="34">
        <f t="shared" si="0"/>
        <v>0.51899999999999991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>
        <v>97.5</v>
      </c>
      <c r="K25" s="54">
        <v>78</v>
      </c>
      <c r="L25" s="34">
        <f t="shared" si="0"/>
        <v>1.01325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>
        <v>83.5</v>
      </c>
      <c r="K26" s="54">
        <v>77</v>
      </c>
      <c r="L26" s="34">
        <f t="shared" si="0"/>
        <v>0.88875000000000015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>
        <v>81</v>
      </c>
      <c r="K27" s="54">
        <v>90</v>
      </c>
      <c r="L27" s="34">
        <f t="shared" si="0"/>
        <v>1.01925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>
        <v>54</v>
      </c>
      <c r="K28" s="54">
        <v>56</v>
      </c>
      <c r="L28" s="34">
        <f t="shared" si="0"/>
        <v>0.74624999999999997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>
        <v>0</v>
      </c>
      <c r="K29" s="54">
        <v>0</v>
      </c>
      <c r="L29" s="34">
        <f t="shared" si="0"/>
        <v>0.34725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>
        <v>83</v>
      </c>
      <c r="K30" s="54">
        <v>79</v>
      </c>
      <c r="L30" s="34">
        <f t="shared" si="0"/>
        <v>1.0845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>
        <v>99</v>
      </c>
      <c r="K31" s="54">
        <v>92</v>
      </c>
      <c r="L31" s="34">
        <f t="shared" si="0"/>
        <v>1.272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>
        <v>100</v>
      </c>
      <c r="K32" s="54">
        <v>88</v>
      </c>
      <c r="L32" s="34">
        <f t="shared" si="0"/>
        <v>1.30725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>
        <v>83</v>
      </c>
      <c r="K33" s="54">
        <v>77</v>
      </c>
      <c r="L33" s="34">
        <f t="shared" si="0"/>
        <v>0.91649999999999987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>
        <v>0</v>
      </c>
      <c r="K34" s="54">
        <v>0</v>
      </c>
      <c r="L34" s="34">
        <f t="shared" si="0"/>
        <v>0.14849999999999999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>
        <v>100</v>
      </c>
      <c r="K35" s="54">
        <v>100</v>
      </c>
      <c r="L35" s="34">
        <f t="shared" si="0"/>
        <v>1.4204999999999999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>
        <v>88.5</v>
      </c>
      <c r="K36" s="54">
        <v>0</v>
      </c>
      <c r="L36" s="34">
        <f t="shared" si="0"/>
        <v>0.94950000000000012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>
        <v>87</v>
      </c>
      <c r="K37" s="54">
        <v>53</v>
      </c>
      <c r="L37" s="34">
        <f t="shared" si="0"/>
        <v>0.78375000000000006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>
        <v>0</v>
      </c>
      <c r="K38" s="54">
        <v>0</v>
      </c>
      <c r="L38" s="34">
        <f t="shared" si="0"/>
        <v>0.43349999999999989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>
        <v>79</v>
      </c>
      <c r="K39" s="54">
        <v>64</v>
      </c>
      <c r="L39" s="34">
        <f t="shared" si="0"/>
        <v>0.81525000000000003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68.171052631578945</v>
      </c>
      <c r="I42" s="30">
        <f t="shared" si="1"/>
        <v>66</v>
      </c>
      <c r="J42" s="30">
        <f t="shared" si="1"/>
        <v>70.44736842105263</v>
      </c>
      <c r="K42" s="30">
        <f t="shared" si="1"/>
        <v>59.578947368421055</v>
      </c>
      <c r="L42" s="30">
        <f t="shared" si="1"/>
        <v>0.95003289473684194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32.54420617588908</v>
      </c>
      <c r="I43" s="30">
        <f t="shared" si="2"/>
        <v>34.203682431748369</v>
      </c>
      <c r="J43" s="30">
        <f t="shared" si="2"/>
        <v>37.563421949594797</v>
      </c>
      <c r="K43" s="30">
        <f t="shared" si="2"/>
        <v>42.015204184268867</v>
      </c>
      <c r="L43" s="30">
        <f t="shared" si="2"/>
        <v>0.4011201510493847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>
        <f t="shared" si="3"/>
        <v>85.25</v>
      </c>
      <c r="K44" s="30">
        <f t="shared" si="3"/>
        <v>77.5</v>
      </c>
      <c r="L44" s="30">
        <f t="shared" si="3"/>
        <v>1.0162499999999999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1</v>
      </c>
      <c r="K45" s="33">
        <f t="shared" si="5"/>
        <v>1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opLeftCell="A22" workbookViewId="0">
      <selection activeCell="C42" sqref="C42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54">
        <v>37</v>
      </c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54">
        <v>115</v>
      </c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54">
        <v>65</v>
      </c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54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54">
        <v>42</v>
      </c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54">
        <v>53</v>
      </c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54">
        <v>41</v>
      </c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54">
        <v>114</v>
      </c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54">
        <v>41</v>
      </c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54">
        <v>86</v>
      </c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54">
        <v>98</v>
      </c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54">
        <v>150</v>
      </c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54">
        <v>68</v>
      </c>
      <c r="D14" s="19"/>
      <c r="F14" s="19"/>
      <c r="G14" s="19"/>
    </row>
    <row r="15" spans="1:13" ht="29" customHeight="1" x14ac:dyDescent="0.15">
      <c r="A15" s="56">
        <v>69951</v>
      </c>
      <c r="B15" s="43"/>
      <c r="C15" s="54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54">
        <v>146</v>
      </c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54">
        <v>38</v>
      </c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54">
        <v>50</v>
      </c>
      <c r="D18" s="19"/>
    </row>
    <row r="19" spans="1:7" ht="29" customHeight="1" x14ac:dyDescent="0.15">
      <c r="A19" s="56">
        <v>70173</v>
      </c>
      <c r="B19" s="43">
        <f>32.5+15+3+8</f>
        <v>58.5</v>
      </c>
      <c r="C19" s="54">
        <v>81</v>
      </c>
      <c r="D19" s="19"/>
    </row>
    <row r="20" spans="1:7" ht="29" customHeight="1" x14ac:dyDescent="0.15">
      <c r="A20" s="56">
        <v>70179</v>
      </c>
      <c r="B20" s="43">
        <f>30+13+2+16</f>
        <v>61</v>
      </c>
      <c r="C20" s="54">
        <v>57</v>
      </c>
      <c r="D20" s="19"/>
    </row>
    <row r="21" spans="1:7" ht="29" customHeight="1" x14ac:dyDescent="0.15">
      <c r="A21" s="56">
        <v>70267</v>
      </c>
      <c r="B21" s="43">
        <f>22.5+1+0+13</f>
        <v>36.5</v>
      </c>
      <c r="C21" s="54">
        <v>10</v>
      </c>
      <c r="D21" s="19"/>
    </row>
    <row r="22" spans="1:7" ht="29" customHeight="1" x14ac:dyDescent="0.15">
      <c r="A22" s="56">
        <v>70299</v>
      </c>
      <c r="B22" s="43">
        <f>32.5+25+20+25</f>
        <v>102.5</v>
      </c>
      <c r="C22" s="54">
        <v>140</v>
      </c>
      <c r="D22" s="19"/>
    </row>
    <row r="23" spans="1:7" ht="29" customHeight="1" x14ac:dyDescent="0.15">
      <c r="A23" s="56">
        <v>70339</v>
      </c>
      <c r="B23" s="43">
        <f>25+9+1+1</f>
        <v>36</v>
      </c>
      <c r="C23" s="54">
        <v>40</v>
      </c>
      <c r="D23" s="19"/>
    </row>
    <row r="24" spans="1:7" ht="29" customHeight="1" x14ac:dyDescent="0.15">
      <c r="A24" s="56">
        <v>70503</v>
      </c>
      <c r="B24" s="43">
        <f>35+23+9+6</f>
        <v>73</v>
      </c>
      <c r="C24" s="54">
        <v>94</v>
      </c>
      <c r="D24" s="19"/>
    </row>
    <row r="25" spans="1:7" ht="29" customHeight="1" x14ac:dyDescent="0.15">
      <c r="A25" s="56">
        <v>70556</v>
      </c>
      <c r="B25" s="43">
        <f>12.5+11+1+1</f>
        <v>25.5</v>
      </c>
      <c r="C25" s="54">
        <v>54</v>
      </c>
      <c r="D25" s="19"/>
    </row>
    <row r="26" spans="1:7" ht="29" customHeight="1" x14ac:dyDescent="0.15">
      <c r="A26" s="56">
        <v>70632</v>
      </c>
      <c r="B26" s="43">
        <f>20+12+1+3</f>
        <v>36</v>
      </c>
      <c r="C26" s="54">
        <v>81</v>
      </c>
      <c r="D26" s="19"/>
    </row>
    <row r="27" spans="1:7" ht="29" customHeight="1" x14ac:dyDescent="0.15">
      <c r="A27" s="56">
        <v>70734</v>
      </c>
      <c r="B27" s="43">
        <f>12.5+13+3+2</f>
        <v>30.5</v>
      </c>
      <c r="C27" s="54">
        <v>49</v>
      </c>
      <c r="D27" s="19"/>
    </row>
    <row r="28" spans="1:7" ht="29" customHeight="1" x14ac:dyDescent="0.15">
      <c r="A28" s="56">
        <v>70896</v>
      </c>
      <c r="B28" s="43">
        <f>7.5+10+1+9</f>
        <v>27.5</v>
      </c>
      <c r="C28" s="54">
        <v>20</v>
      </c>
      <c r="D28" s="19"/>
    </row>
    <row r="29" spans="1:7" ht="29" customHeight="1" x14ac:dyDescent="0.15">
      <c r="A29" s="56">
        <v>71032</v>
      </c>
      <c r="B29" s="43">
        <f>10+1+0+0</f>
        <v>11</v>
      </c>
      <c r="C29" s="54">
        <v>4</v>
      </c>
      <c r="D29" s="19"/>
    </row>
    <row r="30" spans="1:7" ht="29" customHeight="1" x14ac:dyDescent="0.15">
      <c r="A30" s="56">
        <v>71099</v>
      </c>
      <c r="B30" s="43">
        <f>15+8+3+0</f>
        <v>26</v>
      </c>
      <c r="C30" s="54">
        <v>52</v>
      </c>
      <c r="D30" s="19"/>
    </row>
    <row r="31" spans="1:7" ht="29" customHeight="1" x14ac:dyDescent="0.15">
      <c r="A31" s="56">
        <v>71304</v>
      </c>
      <c r="B31" s="43">
        <f>17.5+7+0+0</f>
        <v>24.5</v>
      </c>
      <c r="C31" s="54">
        <v>72</v>
      </c>
      <c r="D31" s="19"/>
    </row>
    <row r="32" spans="1:7" ht="29" customHeight="1" x14ac:dyDescent="0.15">
      <c r="A32" s="56">
        <v>71308</v>
      </c>
      <c r="B32" s="43">
        <f>27.5+23+2+0</f>
        <v>52.5</v>
      </c>
      <c r="C32" s="54">
        <v>53</v>
      </c>
      <c r="D32" s="19"/>
    </row>
    <row r="33" spans="1:25" ht="29" customHeight="1" x14ac:dyDescent="0.15">
      <c r="A33" s="56">
        <v>71312</v>
      </c>
      <c r="B33" s="43">
        <f>22.5+14+0+8</f>
        <v>44.5</v>
      </c>
      <c r="C33" s="54">
        <v>52</v>
      </c>
      <c r="D33" s="19"/>
    </row>
    <row r="34" spans="1:25" ht="29" customHeight="1" x14ac:dyDescent="0.15">
      <c r="A34" s="56">
        <v>71340</v>
      </c>
      <c r="B34" s="43">
        <f>25+20+0+16</f>
        <v>61</v>
      </c>
      <c r="C34" s="54">
        <v>59</v>
      </c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54">
        <v>150</v>
      </c>
      <c r="D35" s="19"/>
    </row>
    <row r="36" spans="1:25" ht="29" customHeight="1" x14ac:dyDescent="0.15">
      <c r="A36" s="56">
        <v>71431</v>
      </c>
      <c r="B36" s="43">
        <f>22.5+9+1+0</f>
        <v>32.5</v>
      </c>
      <c r="C36" s="54">
        <v>22</v>
      </c>
      <c r="D36" s="19"/>
    </row>
    <row r="37" spans="1:25" ht="29" customHeight="1" x14ac:dyDescent="0.15">
      <c r="A37" s="56">
        <v>71474</v>
      </c>
      <c r="B37" s="43">
        <f>27.5+17+5+11</f>
        <v>60.5</v>
      </c>
      <c r="C37" s="54">
        <v>64</v>
      </c>
      <c r="D37" s="19"/>
    </row>
    <row r="38" spans="1:25" ht="29" customHeight="1" x14ac:dyDescent="0.15">
      <c r="A38" s="56">
        <v>71553</v>
      </c>
      <c r="B38" s="43">
        <f>10+0+1+0</f>
        <v>11</v>
      </c>
      <c r="C38" s="54">
        <v>22</v>
      </c>
      <c r="D38" s="19"/>
    </row>
    <row r="39" spans="1:25" ht="29" customHeight="1" x14ac:dyDescent="0.15">
      <c r="A39" s="56">
        <v>71671</v>
      </c>
      <c r="B39" s="43">
        <f>10+9+1+1</f>
        <v>21</v>
      </c>
      <c r="C39" s="54">
        <v>43</v>
      </c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150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>
        <f t="shared" ref="C42" si="0">AVERAGE(C$2:C$39)</f>
        <v>65.638888888888886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>
        <f t="shared" ref="C43" si="1">STDEV(C$2:C$39)</f>
        <v>38.753545664716945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>
        <f t="shared" ref="C44" si="2">MEDIAN(C$2:C$39)</f>
        <v>53.5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tabSelected="1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Quiz!V2</f>
        <v>0.43508771929824563</v>
      </c>
      <c r="C2" s="50">
        <f>Homework!L2</f>
        <v>1.2615000000000001</v>
      </c>
      <c r="D2" s="43">
        <f>Exams!B2</f>
        <v>45</v>
      </c>
      <c r="E2" s="44">
        <f>Exams!C2</f>
        <v>37</v>
      </c>
      <c r="F2" s="34">
        <f>$B2+$C2+IF( ($E2/$E$41)&gt;($D2/$D$41), ($E2/$E$41)*7.5, ($D2/$D$41)*3+($E2/$E$41)*4.5)</f>
        <v>3.8865877192982463</v>
      </c>
      <c r="G2" s="34">
        <f>0.5*INT(F2/0.5)+INT( ((F2-INT(F2/0.5)*0.5)/0.25))*0.5</f>
        <v>4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Quiz!V3</f>
        <v>9.4736842105263161E-2</v>
      </c>
      <c r="C3" s="50">
        <f>Homework!L3</f>
        <v>0.69975000000000009</v>
      </c>
      <c r="D3" s="43">
        <f>Exams!B3</f>
        <v>49.5</v>
      </c>
      <c r="E3" s="44">
        <f>Exams!C3</f>
        <v>115</v>
      </c>
      <c r="F3" s="34">
        <f t="shared" ref="F3:F39" si="0">$B3+$C3+IF( ($E3/$E$41)&gt;($D3/$D$41), ($E3/$E$41)*7.5, ($D3/$D$41)*3+($E3/$E$41)*4.5)</f>
        <v>6.5444868421052629</v>
      </c>
      <c r="G3" s="34">
        <f t="shared" ref="G3:G19" si="1">0.5*INT(F3/0.5)+INT( ((F3-INT(F3/0.5)*0.5)/0.25))*0.5</f>
        <v>6.5</v>
      </c>
      <c r="H3" s="51">
        <f t="shared" ref="H3:H19" si="2">IF(G3&gt;4.75,1,0)</f>
        <v>1</v>
      </c>
    </row>
    <row r="4" spans="1:9" ht="29" customHeight="1" x14ac:dyDescent="0.15">
      <c r="A4" s="25">
        <v>54699</v>
      </c>
      <c r="B4" s="34">
        <f>Quiz!V4</f>
        <v>0.48070175438596491</v>
      </c>
      <c r="C4" s="50">
        <f>Homework!L4</f>
        <v>1.2689999999999997</v>
      </c>
      <c r="D4" s="43">
        <f>Exams!B4</f>
        <v>48</v>
      </c>
      <c r="E4" s="44">
        <f>Exams!C4</f>
        <v>65</v>
      </c>
      <c r="F4" s="34">
        <f t="shared" si="0"/>
        <v>4.9997017543859643</v>
      </c>
      <c r="G4" s="34">
        <f t="shared" si="1"/>
        <v>5</v>
      </c>
      <c r="H4" s="51">
        <f t="shared" si="2"/>
        <v>1</v>
      </c>
    </row>
    <row r="5" spans="1:9" ht="29" customHeight="1" x14ac:dyDescent="0.15">
      <c r="A5" s="25">
        <v>56054</v>
      </c>
      <c r="B5" s="34">
        <f>Quiz!V5</f>
        <v>0.47017543859649125</v>
      </c>
      <c r="C5" s="50">
        <f>Homework!L5</f>
        <v>0.71549999999999991</v>
      </c>
      <c r="D5" s="43">
        <f>Exams!B5</f>
        <v>53.5</v>
      </c>
      <c r="E5" s="44">
        <f>Exams!C5</f>
        <v>0</v>
      </c>
      <c r="F5" s="34">
        <f t="shared" si="0"/>
        <v>2.4696754385964912</v>
      </c>
      <c r="G5" s="34">
        <f t="shared" si="1"/>
        <v>2.5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Quiz!V6</f>
        <v>0.47719298245614034</v>
      </c>
      <c r="C6" s="50">
        <f>Homework!L6</f>
        <v>1.26525</v>
      </c>
      <c r="D6" s="43">
        <f>Exams!B6</f>
        <v>47</v>
      </c>
      <c r="E6" s="44">
        <f>Exams!C6</f>
        <v>42</v>
      </c>
      <c r="F6" s="34">
        <f t="shared" si="0"/>
        <v>4.1304429824561408</v>
      </c>
      <c r="G6" s="34">
        <f t="shared" si="1"/>
        <v>4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Quiz!V7</f>
        <v>0.3473684210526316</v>
      </c>
      <c r="C7" s="50">
        <f>Homework!L7</f>
        <v>0.61575000000000002</v>
      </c>
      <c r="D7" s="43">
        <f>Exams!B7</f>
        <v>50</v>
      </c>
      <c r="E7" s="44">
        <f>Exams!C7</f>
        <v>53</v>
      </c>
      <c r="F7" s="34">
        <f t="shared" si="0"/>
        <v>3.7531184210526316</v>
      </c>
      <c r="G7" s="34">
        <f t="shared" si="1"/>
        <v>4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Quiz!V8</f>
        <v>0.50877192982456143</v>
      </c>
      <c r="C8" s="50">
        <f>Homework!L8</f>
        <v>1.1092500000000001</v>
      </c>
      <c r="D8" s="43">
        <f>Exams!B8</f>
        <v>49</v>
      </c>
      <c r="E8" s="44">
        <f>Exams!C8</f>
        <v>41</v>
      </c>
      <c r="F8" s="34">
        <f t="shared" si="0"/>
        <v>4.0240219298245616</v>
      </c>
      <c r="G8" s="34">
        <f t="shared" si="1"/>
        <v>4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Quiz!V9</f>
        <v>0.46666666666666667</v>
      </c>
      <c r="C9" s="50">
        <f>Homework!L9</f>
        <v>1.4572499999999999</v>
      </c>
      <c r="D9" s="43">
        <f>Exams!B9</f>
        <v>64</v>
      </c>
      <c r="E9" s="44">
        <f>Exams!C9</f>
        <v>114</v>
      </c>
      <c r="F9" s="34">
        <f t="shared" si="0"/>
        <v>7.6239166666666662</v>
      </c>
      <c r="G9" s="34">
        <f t="shared" si="1"/>
        <v>7.5</v>
      </c>
      <c r="H9" s="51">
        <f t="shared" si="2"/>
        <v>1</v>
      </c>
    </row>
    <row r="10" spans="1:9" ht="29" customHeight="1" x14ac:dyDescent="0.15">
      <c r="A10" s="25">
        <v>67210</v>
      </c>
      <c r="B10" s="34">
        <f>Quiz!V10</f>
        <v>0.49473684210526314</v>
      </c>
      <c r="C10" s="50">
        <f>Homework!L10</f>
        <v>1.0927500000000001</v>
      </c>
      <c r="D10" s="43">
        <f>Exams!B10</f>
        <v>17</v>
      </c>
      <c r="E10" s="44">
        <f>Exams!C10</f>
        <v>41</v>
      </c>
      <c r="F10" s="34">
        <f t="shared" si="0"/>
        <v>3.6374868421052629</v>
      </c>
      <c r="G10" s="34">
        <f t="shared" si="1"/>
        <v>3.5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Quiz!V11</f>
        <v>0.15438596491228071</v>
      </c>
      <c r="C11" s="50">
        <f>Homework!L11</f>
        <v>0.38924999999999998</v>
      </c>
      <c r="D11" s="43">
        <f>Exams!B11</f>
        <v>42.5</v>
      </c>
      <c r="E11" s="44">
        <f>Exams!C11</f>
        <v>86</v>
      </c>
      <c r="F11" s="34">
        <f t="shared" si="0"/>
        <v>4.8436359649122807</v>
      </c>
      <c r="G11" s="34">
        <f t="shared" si="1"/>
        <v>5</v>
      </c>
      <c r="H11" s="51">
        <f t="shared" si="2"/>
        <v>1</v>
      </c>
    </row>
    <row r="12" spans="1:9" ht="29" customHeight="1" x14ac:dyDescent="0.15">
      <c r="A12" s="25">
        <v>69408</v>
      </c>
      <c r="B12" s="34">
        <f>Quiz!V12</f>
        <v>0.512280701754386</v>
      </c>
      <c r="C12" s="50">
        <f>Homework!L12</f>
        <v>0.47400000000000003</v>
      </c>
      <c r="D12" s="43">
        <f>Exams!B12</f>
        <v>45</v>
      </c>
      <c r="E12" s="44">
        <f>Exams!C12</f>
        <v>98</v>
      </c>
      <c r="F12" s="34">
        <f t="shared" si="0"/>
        <v>5.8862807017543863</v>
      </c>
      <c r="G12" s="34">
        <f t="shared" si="1"/>
        <v>6</v>
      </c>
      <c r="H12" s="51">
        <f t="shared" si="2"/>
        <v>1</v>
      </c>
    </row>
    <row r="13" spans="1:9" ht="29" customHeight="1" x14ac:dyDescent="0.15">
      <c r="A13" s="25">
        <v>69764</v>
      </c>
      <c r="B13" s="34">
        <f>Quiz!V13</f>
        <v>0.91578947368421049</v>
      </c>
      <c r="C13" s="50">
        <f>Homework!L13</f>
        <v>1.4430000000000001</v>
      </c>
      <c r="D13" s="43">
        <f>Exams!B13</f>
        <v>115</v>
      </c>
      <c r="E13" s="44">
        <f>Exams!C13</f>
        <v>150</v>
      </c>
      <c r="F13" s="34">
        <f t="shared" si="0"/>
        <v>9.8587894736842117</v>
      </c>
      <c r="G13" s="34">
        <f t="shared" si="1"/>
        <v>10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Quiz!V14</f>
        <v>0.83157894736842108</v>
      </c>
      <c r="C14" s="50">
        <f>Homework!L14</f>
        <v>1.29975</v>
      </c>
      <c r="D14" s="43">
        <f>Exams!B14</f>
        <v>52.5</v>
      </c>
      <c r="E14" s="44">
        <f>Exams!C14</f>
        <v>68</v>
      </c>
      <c r="F14" s="34">
        <f t="shared" si="0"/>
        <v>5.5313289473684204</v>
      </c>
      <c r="G14" s="34">
        <f t="shared" si="1"/>
        <v>5.5</v>
      </c>
      <c r="H14" s="51">
        <f t="shared" si="2"/>
        <v>1</v>
      </c>
    </row>
    <row r="15" spans="1:9" ht="29" customHeight="1" x14ac:dyDescent="0.15">
      <c r="A15" s="25">
        <v>69951</v>
      </c>
      <c r="B15" s="34">
        <f>Quiz!V15</f>
        <v>4.5614035087719301E-2</v>
      </c>
      <c r="C15" s="50">
        <f>Homework!L15</f>
        <v>5.3249999999999999E-2</v>
      </c>
      <c r="D15" s="43">
        <f>Exams!B15</f>
        <v>0</v>
      </c>
      <c r="E15" s="44">
        <f>Exams!C15</f>
        <v>0</v>
      </c>
      <c r="F15" s="34">
        <f t="shared" si="0"/>
        <v>9.8864035087719293E-2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Quiz!V16</f>
        <v>0.84210526315789469</v>
      </c>
      <c r="C16" s="50">
        <f>Homework!L16</f>
        <v>1.4362499999999998</v>
      </c>
      <c r="D16" s="43">
        <f>Exams!B16</f>
        <v>100</v>
      </c>
      <c r="E16" s="44">
        <f>Exams!C16</f>
        <v>146</v>
      </c>
      <c r="F16" s="34">
        <f t="shared" si="0"/>
        <v>9.5783552631578956</v>
      </c>
      <c r="G16" s="34">
        <f t="shared" si="1"/>
        <v>9.5</v>
      </c>
      <c r="H16" s="51">
        <f t="shared" si="2"/>
        <v>1</v>
      </c>
    </row>
    <row r="17" spans="1:8" ht="29" customHeight="1" x14ac:dyDescent="0.15">
      <c r="A17" s="25">
        <v>70050</v>
      </c>
      <c r="B17" s="34">
        <f>Quiz!V17</f>
        <v>0.45964912280701753</v>
      </c>
      <c r="C17" s="50">
        <f>Homework!L17</f>
        <v>1.30125</v>
      </c>
      <c r="D17" s="43">
        <f>Exams!B17</f>
        <v>30</v>
      </c>
      <c r="E17" s="44">
        <f>Exams!C17</f>
        <v>38</v>
      </c>
      <c r="F17" s="34">
        <f t="shared" si="0"/>
        <v>3.6608991228070176</v>
      </c>
      <c r="G17" s="34">
        <f t="shared" si="1"/>
        <v>3.5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Quiz!V18</f>
        <v>0.50175438596491229</v>
      </c>
      <c r="C18" s="50">
        <f>Homework!L18</f>
        <v>0.78300000000000003</v>
      </c>
      <c r="D18" s="43">
        <f>Exams!B18</f>
        <v>28.5</v>
      </c>
      <c r="E18" s="44">
        <f>Exams!C18</f>
        <v>50</v>
      </c>
      <c r="F18" s="34">
        <f t="shared" si="0"/>
        <v>3.7847543859649124</v>
      </c>
      <c r="G18" s="34">
        <f t="shared" si="1"/>
        <v>4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Quiz!V19</f>
        <v>0.76491228070175443</v>
      </c>
      <c r="C19" s="50">
        <f>Homework!L19</f>
        <v>1.3552500000000001</v>
      </c>
      <c r="D19" s="43">
        <f>Exams!B19</f>
        <v>58.5</v>
      </c>
      <c r="E19" s="44">
        <f>Exams!C19</f>
        <v>81</v>
      </c>
      <c r="F19" s="34">
        <f t="shared" si="0"/>
        <v>6.1701622807017547</v>
      </c>
      <c r="G19" s="34">
        <f t="shared" si="1"/>
        <v>6</v>
      </c>
      <c r="H19" s="51">
        <f t="shared" si="2"/>
        <v>1</v>
      </c>
    </row>
    <row r="20" spans="1:8" ht="29" customHeight="1" x14ac:dyDescent="0.15">
      <c r="A20" s="25">
        <v>70179</v>
      </c>
      <c r="B20" s="34">
        <f>Quiz!V20</f>
        <v>0.78596491228070176</v>
      </c>
      <c r="C20" s="50">
        <f>Homework!L20</f>
        <v>1.3552500000000001</v>
      </c>
      <c r="D20" s="43">
        <f>Exams!B20</f>
        <v>61</v>
      </c>
      <c r="E20" s="44">
        <f>Exams!C20</f>
        <v>57</v>
      </c>
      <c r="F20" s="34">
        <f t="shared" si="0"/>
        <v>5.3152149122807018</v>
      </c>
      <c r="G20" s="34">
        <f t="shared" ref="G20:G25" si="3">0.5*INT(F20/0.5)+INT( ((F20-INT(F20/0.5)*0.5)/0.25))*0.5</f>
        <v>5.5</v>
      </c>
      <c r="H20" s="51">
        <f t="shared" ref="H20:H25" si="4">IF(G20&gt;4.75,1,0)</f>
        <v>1</v>
      </c>
    </row>
    <row r="21" spans="1:8" ht="29" customHeight="1" x14ac:dyDescent="0.15">
      <c r="A21" s="25">
        <v>70267</v>
      </c>
      <c r="B21" s="34">
        <f>Quiz!V21</f>
        <v>0.15789473684210525</v>
      </c>
      <c r="C21" s="50">
        <f>Homework!L21</f>
        <v>0.36674999999999996</v>
      </c>
      <c r="D21" s="43">
        <f>Exams!B21</f>
        <v>36.5</v>
      </c>
      <c r="E21" s="44">
        <f>Exams!C21</f>
        <v>10</v>
      </c>
      <c r="F21" s="34">
        <f t="shared" si="0"/>
        <v>1.7006447368421052</v>
      </c>
      <c r="G21" s="34">
        <f t="shared" si="3"/>
        <v>1.5</v>
      </c>
      <c r="H21" s="51">
        <f t="shared" si="4"/>
        <v>0</v>
      </c>
    </row>
    <row r="22" spans="1:8" ht="29" customHeight="1" x14ac:dyDescent="0.15">
      <c r="A22" s="25">
        <v>70299</v>
      </c>
      <c r="B22" s="34">
        <f>Quiz!V22</f>
        <v>0.88771929824561402</v>
      </c>
      <c r="C22" s="50">
        <f>Homework!L22</f>
        <v>1.4212499999999999</v>
      </c>
      <c r="D22" s="43">
        <f>Exams!B22</f>
        <v>102.5</v>
      </c>
      <c r="E22" s="44">
        <f>Exams!C22</f>
        <v>140</v>
      </c>
      <c r="F22" s="34">
        <f t="shared" si="0"/>
        <v>9.3089692982456143</v>
      </c>
      <c r="G22" s="34">
        <f t="shared" si="3"/>
        <v>9.5</v>
      </c>
      <c r="H22" s="51">
        <f t="shared" si="4"/>
        <v>1</v>
      </c>
    </row>
    <row r="23" spans="1:8" ht="29" customHeight="1" x14ac:dyDescent="0.15">
      <c r="A23" s="25">
        <v>70339</v>
      </c>
      <c r="B23" s="34">
        <f>Quiz!V23</f>
        <v>0.80350877192982462</v>
      </c>
      <c r="C23" s="50">
        <f>Homework!L23</f>
        <v>1.272</v>
      </c>
      <c r="D23" s="43">
        <f>Exams!B23</f>
        <v>36</v>
      </c>
      <c r="E23" s="44">
        <f>Exams!C23</f>
        <v>40</v>
      </c>
      <c r="F23" s="34">
        <f t="shared" si="0"/>
        <v>4.1395087719298242</v>
      </c>
      <c r="G23" s="34">
        <f t="shared" si="3"/>
        <v>4</v>
      </c>
      <c r="H23" s="51">
        <f t="shared" si="4"/>
        <v>0</v>
      </c>
    </row>
    <row r="24" spans="1:8" ht="29" customHeight="1" x14ac:dyDescent="0.15">
      <c r="A24" s="25">
        <v>70503</v>
      </c>
      <c r="B24" s="34">
        <f>Quiz!V24</f>
        <v>0.58245614035087723</v>
      </c>
      <c r="C24" s="50">
        <f>Homework!L24</f>
        <v>0.51899999999999991</v>
      </c>
      <c r="D24" s="43">
        <f>Exams!B24</f>
        <v>73</v>
      </c>
      <c r="E24" s="44">
        <f>Exams!C24</f>
        <v>94</v>
      </c>
      <c r="F24" s="34">
        <f t="shared" si="0"/>
        <v>5.8014561403508775</v>
      </c>
      <c r="G24" s="34">
        <f t="shared" si="3"/>
        <v>6</v>
      </c>
      <c r="H24" s="51">
        <f t="shared" si="4"/>
        <v>1</v>
      </c>
    </row>
    <row r="25" spans="1:8" ht="29" customHeight="1" x14ac:dyDescent="0.15">
      <c r="A25" s="25">
        <v>70556</v>
      </c>
      <c r="B25" s="34">
        <f>Quiz!V25</f>
        <v>0.61403508771929827</v>
      </c>
      <c r="C25" s="50">
        <f>Homework!L25</f>
        <v>1.01325</v>
      </c>
      <c r="D25" s="43">
        <f>Exams!B25</f>
        <v>25.5</v>
      </c>
      <c r="E25" s="44">
        <f>Exams!C25</f>
        <v>54</v>
      </c>
      <c r="F25" s="34">
        <f t="shared" si="0"/>
        <v>4.3272850877192983</v>
      </c>
      <c r="G25" s="34">
        <f t="shared" si="3"/>
        <v>4.5</v>
      </c>
      <c r="H25" s="51">
        <f t="shared" si="4"/>
        <v>0</v>
      </c>
    </row>
    <row r="26" spans="1:8" ht="29" customHeight="1" x14ac:dyDescent="0.15">
      <c r="A26" s="25">
        <v>70632</v>
      </c>
      <c r="B26" s="34">
        <f>Quiz!V26</f>
        <v>0.63508771929824559</v>
      </c>
      <c r="C26" s="50">
        <f>Homework!L26</f>
        <v>0.88875000000000015</v>
      </c>
      <c r="D26" s="43">
        <f>Exams!B26</f>
        <v>36</v>
      </c>
      <c r="E26" s="44">
        <f>Exams!C26</f>
        <v>81</v>
      </c>
      <c r="F26" s="34">
        <f t="shared" si="0"/>
        <v>5.5738377192982469</v>
      </c>
      <c r="G26" s="34">
        <f t="shared" ref="G26:G39" si="5">0.5*INT(F26/0.5)+INT( ((F26-INT(F26/0.5)*0.5)/0.25))*0.5</f>
        <v>5.5</v>
      </c>
      <c r="H26" s="51">
        <f t="shared" ref="H26:H32" si="6">IF(G26&gt;4.75,1,0)</f>
        <v>1</v>
      </c>
    </row>
    <row r="27" spans="1:8" ht="29" customHeight="1" x14ac:dyDescent="0.15">
      <c r="A27" s="25">
        <v>70734</v>
      </c>
      <c r="B27" s="34">
        <f>Quiz!V27</f>
        <v>0.57192982456140351</v>
      </c>
      <c r="C27" s="50">
        <f>Homework!L27</f>
        <v>1.01925</v>
      </c>
      <c r="D27" s="43">
        <f>Exams!B27</f>
        <v>30.5</v>
      </c>
      <c r="E27" s="44">
        <f>Exams!C27</f>
        <v>49</v>
      </c>
      <c r="F27" s="34">
        <f t="shared" si="0"/>
        <v>4.0411798245614037</v>
      </c>
      <c r="G27" s="34">
        <f t="shared" si="5"/>
        <v>4</v>
      </c>
      <c r="H27" s="51">
        <f t="shared" si="6"/>
        <v>0</v>
      </c>
    </row>
    <row r="28" spans="1:8" ht="29" customHeight="1" x14ac:dyDescent="0.15">
      <c r="A28" s="25">
        <v>70896</v>
      </c>
      <c r="B28" s="34">
        <f>Quiz!V28</f>
        <v>0.43859649122807015</v>
      </c>
      <c r="C28" s="50">
        <f>Homework!L28</f>
        <v>0.74624999999999997</v>
      </c>
      <c r="D28" s="43">
        <f>Exams!B28</f>
        <v>27.5</v>
      </c>
      <c r="E28" s="44">
        <f>Exams!C28</f>
        <v>20</v>
      </c>
      <c r="F28" s="34">
        <f t="shared" si="0"/>
        <v>2.4448464912280699</v>
      </c>
      <c r="G28" s="34">
        <f t="shared" si="5"/>
        <v>2.5</v>
      </c>
      <c r="H28" s="51">
        <f t="shared" si="6"/>
        <v>0</v>
      </c>
    </row>
    <row r="29" spans="1:8" ht="29" customHeight="1" x14ac:dyDescent="0.15">
      <c r="A29" s="25">
        <v>71032</v>
      </c>
      <c r="B29" s="34">
        <f>Quiz!V29</f>
        <v>0.46666666666666667</v>
      </c>
      <c r="C29" s="50">
        <f>Homework!L29</f>
        <v>0.34725</v>
      </c>
      <c r="D29" s="43">
        <f>Exams!B29</f>
        <v>11</v>
      </c>
      <c r="E29" s="44">
        <f>Exams!C29</f>
        <v>4</v>
      </c>
      <c r="F29" s="34">
        <f t="shared" si="0"/>
        <v>1.1979166666666665</v>
      </c>
      <c r="G29" s="34">
        <f t="shared" si="5"/>
        <v>1</v>
      </c>
      <c r="H29" s="51">
        <f t="shared" si="6"/>
        <v>0</v>
      </c>
    </row>
    <row r="30" spans="1:8" ht="29" customHeight="1" x14ac:dyDescent="0.15">
      <c r="A30" s="25">
        <v>71099</v>
      </c>
      <c r="B30" s="34">
        <f>Quiz!V30</f>
        <v>0.4631578947368421</v>
      </c>
      <c r="C30" s="50">
        <f>Homework!L30</f>
        <v>1.0845</v>
      </c>
      <c r="D30" s="43">
        <f>Exams!B30</f>
        <v>26</v>
      </c>
      <c r="E30" s="44">
        <f>Exams!C30</f>
        <v>52</v>
      </c>
      <c r="F30" s="34">
        <f t="shared" si="0"/>
        <v>4.1476578947368417</v>
      </c>
      <c r="G30" s="34">
        <f t="shared" si="5"/>
        <v>4</v>
      </c>
      <c r="H30" s="51">
        <f t="shared" si="6"/>
        <v>0</v>
      </c>
    </row>
    <row r="31" spans="1:8" ht="29" customHeight="1" x14ac:dyDescent="0.15">
      <c r="A31" s="25">
        <v>71304</v>
      </c>
      <c r="B31" s="34">
        <f>Quiz!V31</f>
        <v>0.47017543859649125</v>
      </c>
      <c r="C31" s="50">
        <f>Homework!L31</f>
        <v>1.272</v>
      </c>
      <c r="D31" s="43">
        <f>Exams!B31</f>
        <v>24.5</v>
      </c>
      <c r="E31" s="44">
        <f>Exams!C31</f>
        <v>72</v>
      </c>
      <c r="F31" s="34">
        <f t="shared" si="0"/>
        <v>5.3421754385964908</v>
      </c>
      <c r="G31" s="34">
        <f t="shared" si="5"/>
        <v>5.5</v>
      </c>
      <c r="H31" s="51">
        <f t="shared" si="6"/>
        <v>1</v>
      </c>
    </row>
    <row r="32" spans="1:8" ht="29" customHeight="1" x14ac:dyDescent="0.15">
      <c r="A32" s="25">
        <v>71308</v>
      </c>
      <c r="B32" s="34">
        <f>Quiz!V32</f>
        <v>0.64210526315789473</v>
      </c>
      <c r="C32" s="50">
        <f>Homework!L32</f>
        <v>1.30725</v>
      </c>
      <c r="D32" s="43">
        <f>Exams!B32</f>
        <v>52.5</v>
      </c>
      <c r="E32" s="44">
        <f>Exams!C32</f>
        <v>53</v>
      </c>
      <c r="F32" s="34">
        <f t="shared" si="0"/>
        <v>4.7993552631578948</v>
      </c>
      <c r="G32" s="34">
        <f t="shared" si="5"/>
        <v>5</v>
      </c>
      <c r="H32" s="51">
        <f t="shared" si="6"/>
        <v>1</v>
      </c>
    </row>
    <row r="33" spans="1:8" ht="29" customHeight="1" x14ac:dyDescent="0.15">
      <c r="A33" s="25">
        <v>71312</v>
      </c>
      <c r="B33" s="34">
        <f>Quiz!V33</f>
        <v>0.43157894736842106</v>
      </c>
      <c r="C33" s="50">
        <f>Homework!L33</f>
        <v>0.91649999999999987</v>
      </c>
      <c r="D33" s="43">
        <f>Exams!B33</f>
        <v>44.5</v>
      </c>
      <c r="E33" s="44">
        <f>Exams!C33</f>
        <v>52</v>
      </c>
      <c r="F33" s="34">
        <f t="shared" si="0"/>
        <v>3.9760789473684213</v>
      </c>
      <c r="G33" s="34">
        <f t="shared" si="5"/>
        <v>4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Quiz!V34</f>
        <v>0.72280701754385968</v>
      </c>
      <c r="C34" s="50">
        <f>Homework!L34</f>
        <v>0.14849999999999999</v>
      </c>
      <c r="D34" s="43">
        <f>Exams!B34</f>
        <v>61</v>
      </c>
      <c r="E34" s="44">
        <f>Exams!C34</f>
        <v>59</v>
      </c>
      <c r="F34" s="34">
        <f t="shared" si="0"/>
        <v>4.1053070175438595</v>
      </c>
      <c r="G34" s="34">
        <f t="shared" si="5"/>
        <v>4</v>
      </c>
      <c r="H34" s="51">
        <f t="shared" ref="H34:H39" si="7">IF(G34&gt;4.75,1,0)</f>
        <v>0</v>
      </c>
    </row>
    <row r="35" spans="1:8" ht="29" customHeight="1" x14ac:dyDescent="0.15">
      <c r="A35" s="25">
        <v>71428</v>
      </c>
      <c r="B35" s="34">
        <f>Quiz!V35</f>
        <v>0.90175438596491231</v>
      </c>
      <c r="C35" s="50">
        <f>Homework!L35</f>
        <v>1.4204999999999999</v>
      </c>
      <c r="D35" s="43">
        <f>Exams!B35</f>
        <v>121.5</v>
      </c>
      <c r="E35" s="44">
        <f>Exams!C35</f>
        <v>150</v>
      </c>
      <c r="F35" s="34">
        <f t="shared" si="0"/>
        <v>9.8222543859649125</v>
      </c>
      <c r="G35" s="34">
        <f t="shared" si="5"/>
        <v>10</v>
      </c>
      <c r="H35" s="51">
        <f t="shared" si="7"/>
        <v>1</v>
      </c>
    </row>
    <row r="36" spans="1:8" ht="29" customHeight="1" x14ac:dyDescent="0.15">
      <c r="A36" s="25">
        <v>71431</v>
      </c>
      <c r="B36" s="34">
        <f>Quiz!V36</f>
        <v>0.58947368421052626</v>
      </c>
      <c r="C36" s="50">
        <f>Homework!L36</f>
        <v>0.94950000000000012</v>
      </c>
      <c r="D36" s="43">
        <f>Exams!B36</f>
        <v>32.5</v>
      </c>
      <c r="E36" s="44">
        <f>Exams!C36</f>
        <v>22</v>
      </c>
      <c r="F36" s="34">
        <f t="shared" si="0"/>
        <v>2.9789736842105263</v>
      </c>
      <c r="G36" s="34">
        <f t="shared" si="5"/>
        <v>3</v>
      </c>
      <c r="H36" s="51">
        <f t="shared" si="7"/>
        <v>0</v>
      </c>
    </row>
    <row r="37" spans="1:8" ht="29" customHeight="1" x14ac:dyDescent="0.15">
      <c r="A37" s="25">
        <v>71474</v>
      </c>
      <c r="B37" s="34">
        <f>Quiz!V37</f>
        <v>0.65614035087719302</v>
      </c>
      <c r="C37" s="50">
        <f>Homework!L37</f>
        <v>0.78375000000000006</v>
      </c>
      <c r="D37" s="43">
        <f>Exams!B37</f>
        <v>60.5</v>
      </c>
      <c r="E37" s="44">
        <f>Exams!C37</f>
        <v>64</v>
      </c>
      <c r="F37" s="34">
        <f t="shared" si="0"/>
        <v>4.8118903508771931</v>
      </c>
      <c r="G37" s="34">
        <f t="shared" si="5"/>
        <v>5</v>
      </c>
      <c r="H37" s="51">
        <f t="shared" si="7"/>
        <v>1</v>
      </c>
    </row>
    <row r="38" spans="1:8" ht="29" customHeight="1" x14ac:dyDescent="0.15">
      <c r="A38" s="25">
        <v>71553</v>
      </c>
      <c r="B38" s="34">
        <f>Quiz!V38</f>
        <v>0.26315789473684209</v>
      </c>
      <c r="C38" s="50">
        <f>Homework!L38</f>
        <v>0.43349999999999989</v>
      </c>
      <c r="D38" s="43">
        <f>Exams!B38</f>
        <v>11</v>
      </c>
      <c r="E38" s="44">
        <f>Exams!C38</f>
        <v>22</v>
      </c>
      <c r="F38" s="34">
        <f t="shared" si="0"/>
        <v>1.7966578947368421</v>
      </c>
      <c r="G38" s="34">
        <f t="shared" si="5"/>
        <v>2</v>
      </c>
      <c r="H38" s="51">
        <f t="shared" si="7"/>
        <v>0</v>
      </c>
    </row>
    <row r="39" spans="1:8" ht="29" customHeight="1" x14ac:dyDescent="0.15">
      <c r="A39" s="25">
        <v>71671</v>
      </c>
      <c r="B39" s="34">
        <f>Quiz!V39</f>
        <v>0.3473684210526316</v>
      </c>
      <c r="C39" s="50">
        <f>Homework!L39</f>
        <v>0.81525000000000003</v>
      </c>
      <c r="D39" s="43">
        <f>Exams!B39</f>
        <v>21</v>
      </c>
      <c r="E39" s="44">
        <f>Exams!C39</f>
        <v>43</v>
      </c>
      <c r="F39" s="34">
        <f t="shared" si="0"/>
        <v>3.3126184210526315</v>
      </c>
      <c r="G39" s="34">
        <f t="shared" si="5"/>
        <v>3.5</v>
      </c>
      <c r="H39" s="51">
        <f t="shared" si="7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Quiz!V41</f>
        <v>1</v>
      </c>
      <c r="C41" s="45">
        <f>Homework!L41</f>
        <v>1.5</v>
      </c>
      <c r="D41" s="27">
        <f>Exams!B41</f>
        <v>125</v>
      </c>
      <c r="E41" s="40">
        <v>150</v>
      </c>
      <c r="F41" s="40">
        <v>10</v>
      </c>
      <c r="G41" s="40">
        <v>10</v>
      </c>
      <c r="H41" s="40">
        <f>SUM(H2:H39)</f>
        <v>17</v>
      </c>
    </row>
    <row r="42" spans="1:8" ht="29" customHeight="1" x14ac:dyDescent="0.15">
      <c r="A42" s="29" t="s">
        <v>33</v>
      </c>
      <c r="B42" s="30">
        <f>AVERAGE(B$2:B$39)</f>
        <v>0.5325023084025855</v>
      </c>
      <c r="C42" s="30">
        <f t="shared" ref="C42:H42" si="8">AVERAGE(C$2:C$39)</f>
        <v>0.95003289473684194</v>
      </c>
      <c r="D42" s="30">
        <f t="shared" si="8"/>
        <v>47.092105263157897</v>
      </c>
      <c r="E42" s="30">
        <f t="shared" si="8"/>
        <v>62.184210526315788</v>
      </c>
      <c r="F42" s="30">
        <f t="shared" si="8"/>
        <v>4.7217457294552183</v>
      </c>
      <c r="G42" s="30">
        <f t="shared" si="8"/>
        <v>4.75</v>
      </c>
      <c r="H42" s="30">
        <f t="shared" si="8"/>
        <v>0.44736842105263158</v>
      </c>
    </row>
    <row r="43" spans="1:8" ht="29" customHeight="1" x14ac:dyDescent="0.15">
      <c r="A43" s="31" t="s">
        <v>34</v>
      </c>
      <c r="B43" s="30">
        <f>STDEV(B$2:B$39)</f>
        <v>0.22005227857473506</v>
      </c>
      <c r="C43" s="30">
        <f t="shared" ref="C43:H43" si="9">STDEV(C$2:C$39)</f>
        <v>0.4011201510493847</v>
      </c>
      <c r="D43" s="30">
        <f t="shared" si="9"/>
        <v>27.274841209723792</v>
      </c>
      <c r="E43" s="30">
        <f t="shared" si="9"/>
        <v>40.512830975929226</v>
      </c>
      <c r="F43" s="30">
        <f t="shared" si="9"/>
        <v>2.2675649252936227</v>
      </c>
      <c r="G43" s="30">
        <f t="shared" si="9"/>
        <v>2.3037865422891142</v>
      </c>
      <c r="H43" s="30">
        <f t="shared" si="9"/>
        <v>0.50389662287356674</v>
      </c>
    </row>
    <row r="44" spans="1:8" ht="29" customHeight="1" x14ac:dyDescent="0.15">
      <c r="A44" s="31" t="s">
        <v>35</v>
      </c>
      <c r="B44" s="30">
        <f>MEDIAN(B$2:B$39)</f>
        <v>0.49824561403508771</v>
      </c>
      <c r="C44" s="30">
        <f t="shared" ref="C44:H44" si="10">MEDIAN(C$2:C$39)</f>
        <v>1.0162499999999999</v>
      </c>
      <c r="D44" s="30">
        <f t="shared" si="10"/>
        <v>45</v>
      </c>
      <c r="E44" s="30">
        <f t="shared" si="10"/>
        <v>53</v>
      </c>
      <c r="F44" s="30">
        <f t="shared" si="10"/>
        <v>4.143583333333333</v>
      </c>
      <c r="G44" s="30">
        <f t="shared" si="10"/>
        <v>4</v>
      </c>
      <c r="H44" s="30">
        <f t="shared" si="10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2024-12-19T22:30:06Z</dcterms:modified>
</cp:coreProperties>
</file>