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ate1904="1"/>
  <mc:AlternateContent xmlns:mc="http://schemas.openxmlformats.org/markup-compatibility/2006">
    <mc:Choice Requires="x15">
      <x15ac:absPath xmlns:x15ac="http://schemas.microsoft.com/office/spreadsheetml/2010/11/ac" url="/Users/ptohos/Documents/MyCourses/FYS112/2024/Grades/"/>
    </mc:Choice>
  </mc:AlternateContent>
  <xr:revisionPtr revIDLastSave="0" documentId="13_ncr:1_{DC7C8206-AE06-7C4C-A527-69F5F514C15A}" xr6:coauthVersionLast="47" xr6:coauthVersionMax="47" xr10:uidLastSave="{00000000-0000-0000-0000-000000000000}"/>
  <bookViews>
    <workbookView xWindow="2920" yWindow="1280" windowWidth="32920" windowHeight="19260" tabRatio="334" xr2:uid="{00000000-000D-0000-FFFF-FFFF00000000}"/>
  </bookViews>
  <sheets>
    <sheet name="Quiz" sheetId="1" r:id="rId1"/>
    <sheet name="Homework" sheetId="5" r:id="rId2"/>
    <sheet name="Exams" sheetId="3" r:id="rId3"/>
    <sheet name="Grad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3" l="1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4" i="3"/>
  <c r="B13" i="3"/>
  <c r="B12" i="3"/>
  <c r="B11" i="3"/>
  <c r="B10" i="3"/>
  <c r="B9" i="3"/>
  <c r="B7" i="3"/>
  <c r="B6" i="3"/>
  <c r="B5" i="3"/>
  <c r="B4" i="3"/>
  <c r="B3" i="3"/>
  <c r="B42" i="3" s="1"/>
  <c r="B2" i="3"/>
  <c r="K45" i="5"/>
  <c r="K44" i="5"/>
  <c r="K43" i="5"/>
  <c r="K42" i="5"/>
  <c r="J45" i="5"/>
  <c r="J44" i="5"/>
  <c r="J43" i="5"/>
  <c r="J42" i="5"/>
  <c r="B44" i="5"/>
  <c r="E39" i="2"/>
  <c r="E38" i="2"/>
  <c r="E37" i="2"/>
  <c r="E36" i="2"/>
  <c r="E35" i="2"/>
  <c r="E34" i="2"/>
  <c r="D39" i="2"/>
  <c r="D38" i="2"/>
  <c r="D37" i="2"/>
  <c r="D36" i="2"/>
  <c r="D35" i="2"/>
  <c r="D34" i="2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5" i="1"/>
  <c r="B44" i="1"/>
  <c r="B43" i="1"/>
  <c r="B42" i="1"/>
  <c r="C44" i="3"/>
  <c r="C43" i="3"/>
  <c r="C42" i="3"/>
  <c r="I45" i="5"/>
  <c r="H45" i="5"/>
  <c r="G45" i="5"/>
  <c r="F45" i="5"/>
  <c r="E45" i="5"/>
  <c r="D45" i="5"/>
  <c r="C45" i="5"/>
  <c r="I44" i="5"/>
  <c r="H44" i="5"/>
  <c r="G44" i="5"/>
  <c r="F44" i="5"/>
  <c r="E44" i="5"/>
  <c r="D44" i="5"/>
  <c r="C44" i="5"/>
  <c r="I43" i="5"/>
  <c r="H43" i="5"/>
  <c r="G43" i="5"/>
  <c r="F43" i="5"/>
  <c r="E43" i="5"/>
  <c r="D43" i="5"/>
  <c r="C43" i="5"/>
  <c r="I42" i="5"/>
  <c r="H42" i="5"/>
  <c r="G42" i="5"/>
  <c r="F42" i="5"/>
  <c r="E42" i="5"/>
  <c r="D42" i="5"/>
  <c r="C42" i="5"/>
  <c r="B43" i="3" l="1"/>
  <c r="B44" i="3"/>
  <c r="B42" i="5"/>
  <c r="B45" i="5"/>
  <c r="B43" i="5"/>
  <c r="W39" i="1"/>
  <c r="B39" i="2" s="1"/>
  <c r="W36" i="1"/>
  <c r="B36" i="2" s="1"/>
  <c r="W37" i="1"/>
  <c r="B37" i="2" s="1"/>
  <c r="W38" i="1"/>
  <c r="B38" i="2" s="1"/>
  <c r="W34" i="1"/>
  <c r="B34" i="2" s="1"/>
  <c r="W35" i="1"/>
  <c r="B35" i="2" s="1"/>
  <c r="D33" i="2"/>
  <c r="D32" i="2"/>
  <c r="D30" i="2"/>
  <c r="D26" i="2"/>
  <c r="E33" i="2"/>
  <c r="E32" i="2"/>
  <c r="E31" i="2"/>
  <c r="D31" i="2"/>
  <c r="E30" i="2"/>
  <c r="E29" i="2"/>
  <c r="D29" i="2"/>
  <c r="E28" i="2"/>
  <c r="D28" i="2"/>
  <c r="E27" i="2"/>
  <c r="D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L39" i="5" l="1"/>
  <c r="L27" i="5"/>
  <c r="L15" i="5"/>
  <c r="L3" i="5"/>
  <c r="L25" i="5"/>
  <c r="L24" i="5"/>
  <c r="L35" i="5"/>
  <c r="C35" i="2" s="1"/>
  <c r="L11" i="5"/>
  <c r="L22" i="5"/>
  <c r="L33" i="5"/>
  <c r="L32" i="5"/>
  <c r="L19" i="5"/>
  <c r="L30" i="5"/>
  <c r="L29" i="5"/>
  <c r="L38" i="5"/>
  <c r="L26" i="5"/>
  <c r="L14" i="5"/>
  <c r="L2" i="5"/>
  <c r="L13" i="5"/>
  <c r="L36" i="5"/>
  <c r="C36" i="2" s="1"/>
  <c r="L12" i="5"/>
  <c r="L23" i="5"/>
  <c r="L34" i="5"/>
  <c r="C34" i="2" s="1"/>
  <c r="L10" i="5"/>
  <c r="L21" i="5"/>
  <c r="L20" i="5"/>
  <c r="L31" i="5"/>
  <c r="L18" i="5"/>
  <c r="L5" i="5"/>
  <c r="L28" i="5"/>
  <c r="L4" i="5"/>
  <c r="L37" i="5"/>
  <c r="C37" i="2" s="1"/>
  <c r="L9" i="5"/>
  <c r="L8" i="5"/>
  <c r="L7" i="5"/>
  <c r="L6" i="5"/>
  <c r="L17" i="5"/>
  <c r="L16" i="5"/>
  <c r="C39" i="2"/>
  <c r="C38" i="2"/>
  <c r="W33" i="1"/>
  <c r="B33" i="2" s="1"/>
  <c r="W21" i="1"/>
  <c r="W9" i="1"/>
  <c r="W32" i="1"/>
  <c r="B32" i="2" s="1"/>
  <c r="W20" i="1"/>
  <c r="W8" i="1"/>
  <c r="W31" i="1"/>
  <c r="B31" i="2" s="1"/>
  <c r="W19" i="1"/>
  <c r="W7" i="1"/>
  <c r="W30" i="1"/>
  <c r="B30" i="2" s="1"/>
  <c r="W18" i="1"/>
  <c r="W6" i="1"/>
  <c r="W29" i="1"/>
  <c r="B29" i="2" s="1"/>
  <c r="W17" i="1"/>
  <c r="W28" i="1"/>
  <c r="B28" i="2" s="1"/>
  <c r="W16" i="1"/>
  <c r="W4" i="1"/>
  <c r="W27" i="1"/>
  <c r="B27" i="2" s="1"/>
  <c r="W15" i="1"/>
  <c r="W3" i="1"/>
  <c r="W2" i="1"/>
  <c r="W25" i="1"/>
  <c r="W13" i="1"/>
  <c r="W12" i="1"/>
  <c r="W23" i="1"/>
  <c r="W11" i="1"/>
  <c r="W22" i="1"/>
  <c r="W5" i="1"/>
  <c r="W24" i="1"/>
  <c r="W14" i="1"/>
  <c r="W10" i="1"/>
  <c r="W26" i="1"/>
  <c r="B26" i="2" s="1"/>
  <c r="W42" i="1" l="1"/>
  <c r="W43" i="1"/>
  <c r="W44" i="1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41" i="2"/>
  <c r="F34" i="2" s="1"/>
  <c r="G34" i="2" s="1"/>
  <c r="H34" i="2" s="1"/>
  <c r="F39" i="2" l="1"/>
  <c r="G39" i="2" s="1"/>
  <c r="H39" i="2" s="1"/>
  <c r="F36" i="2"/>
  <c r="G36" i="2" s="1"/>
  <c r="H36" i="2" s="1"/>
  <c r="F37" i="2"/>
  <c r="G37" i="2" s="1"/>
  <c r="H37" i="2" s="1"/>
  <c r="F38" i="2"/>
  <c r="G38" i="2" s="1"/>
  <c r="H38" i="2" s="1"/>
  <c r="F35" i="2"/>
  <c r="G35" i="2" s="1"/>
  <c r="H35" i="2" s="1"/>
  <c r="B41" i="2"/>
  <c r="C41" i="2"/>
  <c r="D2" i="2"/>
  <c r="E43" i="2" l="1"/>
  <c r="E42" i="2"/>
  <c r="E44" i="2"/>
  <c r="D44" i="2"/>
  <c r="D43" i="2"/>
  <c r="D42" i="2"/>
  <c r="C32" i="2"/>
  <c r="F32" i="2" s="1"/>
  <c r="G32" i="2" s="1"/>
  <c r="H32" i="2" s="1"/>
  <c r="C27" i="2"/>
  <c r="F27" i="2" s="1"/>
  <c r="G27" i="2" s="1"/>
  <c r="H27" i="2" s="1"/>
  <c r="C17" i="2"/>
  <c r="C26" i="2"/>
  <c r="F26" i="2" s="1"/>
  <c r="G26" i="2" s="1"/>
  <c r="H26" i="2" s="1"/>
  <c r="C15" i="2"/>
  <c r="C14" i="2"/>
  <c r="C12" i="2"/>
  <c r="C16" i="2"/>
  <c r="C28" i="2"/>
  <c r="F28" i="2" s="1"/>
  <c r="G28" i="2" s="1"/>
  <c r="H28" i="2" s="1"/>
  <c r="C19" i="2"/>
  <c r="C7" i="2"/>
  <c r="C6" i="2"/>
  <c r="C21" i="2"/>
  <c r="C13" i="2"/>
  <c r="C9" i="2"/>
  <c r="C4" i="2"/>
  <c r="C11" i="2"/>
  <c r="C20" i="2"/>
  <c r="C5" i="2"/>
  <c r="C8" i="2"/>
  <c r="C18" i="2"/>
  <c r="C29" i="2"/>
  <c r="F29" i="2" s="1"/>
  <c r="G29" i="2" s="1"/>
  <c r="H29" i="2" s="1"/>
  <c r="C22" i="2"/>
  <c r="C31" i="2"/>
  <c r="F31" i="2" s="1"/>
  <c r="G31" i="2" s="1"/>
  <c r="H31" i="2" s="1"/>
  <c r="C3" i="2"/>
  <c r="C24" i="2"/>
  <c r="C10" i="2"/>
  <c r="C30" i="2"/>
  <c r="F30" i="2" s="1"/>
  <c r="G30" i="2" s="1"/>
  <c r="H30" i="2" s="1"/>
  <c r="C23" i="2"/>
  <c r="B24" i="2"/>
  <c r="B12" i="2"/>
  <c r="B23" i="2"/>
  <c r="B11" i="2"/>
  <c r="B22" i="2"/>
  <c r="B21" i="2"/>
  <c r="B9" i="2"/>
  <c r="B8" i="2"/>
  <c r="B17" i="2"/>
  <c r="B3" i="2"/>
  <c r="B14" i="2"/>
  <c r="B13" i="2"/>
  <c r="B7" i="2"/>
  <c r="B5" i="2"/>
  <c r="B15" i="2"/>
  <c r="B10" i="2"/>
  <c r="B20" i="2"/>
  <c r="B19" i="2"/>
  <c r="B25" i="2"/>
  <c r="B18" i="2"/>
  <c r="B6" i="2"/>
  <c r="B16" i="2"/>
  <c r="B4" i="2"/>
  <c r="C33" i="2" l="1"/>
  <c r="F33" i="2" s="1"/>
  <c r="G33" i="2" s="1"/>
  <c r="H33" i="2" s="1"/>
  <c r="L44" i="5"/>
  <c r="L42" i="5"/>
  <c r="L43" i="5"/>
  <c r="C25" i="2"/>
  <c r="F25" i="2" s="1"/>
  <c r="G25" i="2" s="1"/>
  <c r="H25" i="2" s="1"/>
  <c r="F17" i="2"/>
  <c r="G17" i="2" s="1"/>
  <c r="H17" i="2" s="1"/>
  <c r="B2" i="2"/>
  <c r="F7" i="2"/>
  <c r="G7" i="2" s="1"/>
  <c r="H7" i="2" s="1"/>
  <c r="F13" i="2"/>
  <c r="G13" i="2" s="1"/>
  <c r="H13" i="2" s="1"/>
  <c r="F11" i="2"/>
  <c r="G11" i="2" s="1"/>
  <c r="H11" i="2" s="1"/>
  <c r="F10" i="2"/>
  <c r="G10" i="2" s="1"/>
  <c r="H10" i="2" s="1"/>
  <c r="F15" i="2"/>
  <c r="G15" i="2" s="1"/>
  <c r="H15" i="2" s="1"/>
  <c r="F6" i="2"/>
  <c r="G6" i="2" s="1"/>
  <c r="H6" i="2" s="1"/>
  <c r="F24" i="2"/>
  <c r="G24" i="2" s="1"/>
  <c r="H24" i="2" s="1"/>
  <c r="F14" i="2"/>
  <c r="G14" i="2" s="1"/>
  <c r="H14" i="2" s="1"/>
  <c r="F12" i="2"/>
  <c r="G12" i="2" s="1"/>
  <c r="H12" i="2" s="1"/>
  <c r="F22" i="2"/>
  <c r="G22" i="2" s="1"/>
  <c r="H22" i="2" s="1"/>
  <c r="F23" i="2"/>
  <c r="G23" i="2" s="1"/>
  <c r="H23" i="2" s="1"/>
  <c r="F20" i="2"/>
  <c r="G20" i="2" s="1"/>
  <c r="H20" i="2" s="1"/>
  <c r="F9" i="2"/>
  <c r="G9" i="2" s="1"/>
  <c r="H9" i="2" s="1"/>
  <c r="F5" i="2"/>
  <c r="G5" i="2" s="1"/>
  <c r="H5" i="2" s="1"/>
  <c r="F18" i="2"/>
  <c r="G18" i="2" s="1"/>
  <c r="H18" i="2" s="1"/>
  <c r="F3" i="2"/>
  <c r="G3" i="2" s="1"/>
  <c r="H3" i="2" s="1"/>
  <c r="F8" i="2"/>
  <c r="G8" i="2" s="1"/>
  <c r="H8" i="2" s="1"/>
  <c r="F16" i="2"/>
  <c r="G16" i="2" s="1"/>
  <c r="H16" i="2" s="1"/>
  <c r="F4" i="2"/>
  <c r="G4" i="2" s="1"/>
  <c r="H4" i="2" s="1"/>
  <c r="F21" i="2"/>
  <c r="G21" i="2" s="1"/>
  <c r="H21" i="2" s="1"/>
  <c r="F19" i="2"/>
  <c r="G19" i="2" s="1"/>
  <c r="H19" i="2" s="1"/>
  <c r="C2" i="2"/>
  <c r="C44" i="2" l="1"/>
  <c r="C42" i="2"/>
  <c r="C43" i="2"/>
  <c r="B42" i="2"/>
  <c r="B44" i="2"/>
  <c r="B43" i="2"/>
  <c r="F2" i="2"/>
  <c r="F43" i="2" l="1"/>
  <c r="F44" i="2"/>
  <c r="F42" i="2"/>
  <c r="G2" i="2"/>
  <c r="G42" i="2" l="1"/>
  <c r="G43" i="2"/>
  <c r="G44" i="2"/>
  <c r="H2" i="2"/>
  <c r="H43" i="2" l="1"/>
  <c r="H42" i="2"/>
  <c r="H44" i="2"/>
  <c r="H41" i="2"/>
</calcChain>
</file>

<file path=xl/sharedStrings.xml><?xml version="1.0" encoding="utf-8"?>
<sst xmlns="http://schemas.openxmlformats.org/spreadsheetml/2006/main" count="66" uniqueCount="48">
  <si>
    <t>Quiz Total</t>
  </si>
  <si>
    <t>Τελική Εξέταση</t>
    <phoneticPr fontId="4"/>
  </si>
  <si>
    <t>Βαθμός</t>
    <phoneticPr fontId="4"/>
  </si>
  <si>
    <t>Passed</t>
    <phoneticPr fontId="4"/>
  </si>
  <si>
    <t>Τελικός Βαθμός</t>
    <phoneticPr fontId="4"/>
  </si>
  <si>
    <t>Αρ. Ταυτότητας</t>
  </si>
  <si>
    <t>Quiz Total</t>
    <phoneticPr fontId="4"/>
  </si>
  <si>
    <t>Quiz 8</t>
  </si>
  <si>
    <t>Quiz 9</t>
  </si>
  <si>
    <t>Quiz 10</t>
  </si>
  <si>
    <t>Quiz 11</t>
  </si>
  <si>
    <t>Quiz 12</t>
  </si>
  <si>
    <t>Quiz 13</t>
  </si>
  <si>
    <t>Quiz 14</t>
  </si>
  <si>
    <t>Quiz 15</t>
  </si>
  <si>
    <t>Quiz 6</t>
  </si>
  <si>
    <t>Quiz 7</t>
  </si>
  <si>
    <t>Quiz 1</t>
  </si>
  <si>
    <t xml:space="preserve">Quiz 2 </t>
  </si>
  <si>
    <t xml:space="preserve">Quiz 3 </t>
  </si>
  <si>
    <t xml:space="preserve">Quiz 4 </t>
  </si>
  <si>
    <t>Quiz 5</t>
  </si>
  <si>
    <t>Homeworks</t>
  </si>
  <si>
    <t>Hm 1</t>
  </si>
  <si>
    <t xml:space="preserve">Hm 2 </t>
  </si>
  <si>
    <t>Hm 3</t>
  </si>
  <si>
    <t xml:space="preserve">Hm 4 </t>
  </si>
  <si>
    <t>Hm 5</t>
  </si>
  <si>
    <t>Hm 6</t>
  </si>
  <si>
    <t>Hm 7</t>
  </si>
  <si>
    <t>Hm 8</t>
  </si>
  <si>
    <t>Hm Total</t>
  </si>
  <si>
    <t xml:space="preserve">Max Score </t>
  </si>
  <si>
    <t>Average</t>
  </si>
  <si>
    <t>Std. Dev.</t>
  </si>
  <si>
    <t>Median</t>
    <phoneticPr fontId="4"/>
  </si>
  <si>
    <t>Valid</t>
  </si>
  <si>
    <t>Πρόοδος</t>
  </si>
  <si>
    <t xml:space="preserve"> </t>
  </si>
  <si>
    <t>Quiz 16</t>
  </si>
  <si>
    <t>Quiz 17</t>
  </si>
  <si>
    <t>Quiz 18</t>
  </si>
  <si>
    <t>Quiz 19</t>
  </si>
  <si>
    <t>Quiz 20</t>
  </si>
  <si>
    <t>Quiz 21</t>
  </si>
  <si>
    <t>Hm 9</t>
  </si>
  <si>
    <t>Hm 10</t>
  </si>
  <si>
    <t>\15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</si>
</sst>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Verdana"/>
      <family val="2"/>
    </font>
    <font>
      <b/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8"/>
      <name val="Verdana"/>
      <family val="2"/>
    </font>
    <font>
      <sz val="12"/>
      <name val="Arial"/>
      <family val="2"/>
    </font>
    <font>
      <sz val="10"/>
      <color indexed="19"/>
      <name val="Verdana"/>
      <family val="2"/>
    </font>
    <font>
      <sz val="13"/>
      <name val="Verdana"/>
      <family val="2"/>
    </font>
    <font>
      <b/>
      <sz val="13"/>
      <name val="Verdana"/>
      <family val="2"/>
    </font>
    <font>
      <sz val="13"/>
      <name val="Arial"/>
      <family val="2"/>
    </font>
    <font>
      <sz val="13"/>
      <color rgb="FF000000"/>
      <name val="Verdana"/>
      <family val="2"/>
    </font>
    <font>
      <sz val="14"/>
      <color rgb="FF000000"/>
      <name val="Verdana"/>
      <family val="2"/>
    </font>
    <font>
      <sz val="14"/>
      <color indexed="8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" fontId="3" fillId="0" borderId="1" xfId="0" applyNumberFormat="1" applyFont="1" applyBorder="1" applyAlignment="1">
      <alignment horizontal="center" vertical="center"/>
    </xf>
    <xf numFmtId="0" fontId="6" fillId="0" borderId="0" xfId="0" applyFont="1"/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" fontId="0" fillId="0" borderId="0" xfId="0" applyNumberFormat="1"/>
    <xf numFmtId="1" fontId="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2" fontId="3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11" fillId="0" borderId="0" xfId="0" applyFont="1"/>
    <xf numFmtId="1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49" fontId="15" fillId="3" borderId="2" xfId="0" applyNumberFormat="1" applyFont="1" applyFill="1" applyBorder="1" applyAlignment="1">
      <alignment horizontal="center" vertical="center"/>
    </xf>
    <xf numFmtId="164" fontId="13" fillId="3" borderId="1" xfId="0" applyNumberFormat="1" applyFont="1" applyFill="1" applyBorder="1" applyAlignment="1">
      <alignment horizontal="center" vertical="center"/>
    </xf>
    <xf numFmtId="49" fontId="16" fillId="3" borderId="2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5" borderId="3" xfId="0" applyNumberFormat="1" applyFont="1" applyFill="1" applyBorder="1" applyAlignment="1">
      <alignment horizontal="center" vertical="center"/>
    </xf>
    <xf numFmtId="164" fontId="13" fillId="6" borderId="4" xfId="0" applyNumberFormat="1" applyFont="1" applyFill="1" applyBorder="1" applyAlignment="1">
      <alignment horizontal="center" vertical="center"/>
    </xf>
    <xf numFmtId="164" fontId="14" fillId="0" borderId="3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13" fillId="2" borderId="2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4" fillId="0" borderId="3" xfId="0" applyFont="1" applyBorder="1"/>
    <xf numFmtId="2" fontId="14" fillId="0" borderId="3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10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0"/>
  <sheetViews>
    <sheetView tabSelected="1" topLeftCell="C1" zoomScaleNormal="100" workbookViewId="0">
      <selection activeCell="X1" sqref="X1"/>
    </sheetView>
  </sheetViews>
  <sheetFormatPr baseColWidth="10" defaultRowHeight="16" x14ac:dyDescent="0.15"/>
  <cols>
    <col min="1" max="1" width="23.83203125" customWidth="1"/>
    <col min="2" max="2" width="11.83203125" style="5" customWidth="1"/>
    <col min="3" max="22" width="11.83203125" style="6" customWidth="1"/>
    <col min="23" max="23" width="14.83203125" style="6" customWidth="1"/>
    <col min="24" max="24" width="15.1640625" style="7" customWidth="1"/>
  </cols>
  <sheetData>
    <row r="1" spans="1:24" ht="29" customHeight="1" x14ac:dyDescent="0.15">
      <c r="A1" s="36" t="s">
        <v>5</v>
      </c>
      <c r="B1" s="37" t="s">
        <v>17</v>
      </c>
      <c r="C1" s="37" t="s">
        <v>18</v>
      </c>
      <c r="D1" s="37" t="s">
        <v>19</v>
      </c>
      <c r="E1" s="37" t="s">
        <v>20</v>
      </c>
      <c r="F1" s="37" t="s">
        <v>21</v>
      </c>
      <c r="G1" s="37" t="s">
        <v>15</v>
      </c>
      <c r="H1" s="37" t="s">
        <v>16</v>
      </c>
      <c r="I1" s="37" t="s">
        <v>7</v>
      </c>
      <c r="J1" s="37" t="s">
        <v>8</v>
      </c>
      <c r="K1" s="37" t="s">
        <v>9</v>
      </c>
      <c r="L1" s="37" t="s">
        <v>10</v>
      </c>
      <c r="M1" s="37" t="s">
        <v>11</v>
      </c>
      <c r="N1" s="37" t="s">
        <v>12</v>
      </c>
      <c r="O1" s="37" t="s">
        <v>13</v>
      </c>
      <c r="P1" s="37" t="s">
        <v>14</v>
      </c>
      <c r="Q1" s="37" t="s">
        <v>39</v>
      </c>
      <c r="R1" s="37" t="s">
        <v>40</v>
      </c>
      <c r="S1" s="37" t="s">
        <v>41</v>
      </c>
      <c r="T1" s="37" t="s">
        <v>42</v>
      </c>
      <c r="U1" s="37" t="s">
        <v>43</v>
      </c>
      <c r="V1" s="37" t="s">
        <v>44</v>
      </c>
      <c r="W1" s="38" t="s">
        <v>6</v>
      </c>
      <c r="X1"/>
    </row>
    <row r="2" spans="1:24" ht="29" customHeight="1" x14ac:dyDescent="0.15">
      <c r="A2" s="25">
        <v>49156</v>
      </c>
      <c r="B2" s="54">
        <v>12</v>
      </c>
      <c r="C2" s="54">
        <v>3</v>
      </c>
      <c r="D2" s="47"/>
      <c r="E2" s="54">
        <v>12</v>
      </c>
      <c r="F2" s="18">
        <v>7</v>
      </c>
      <c r="G2" s="18">
        <v>15</v>
      </c>
      <c r="H2" s="18">
        <v>9</v>
      </c>
      <c r="I2" s="18">
        <v>3</v>
      </c>
      <c r="J2" s="18">
        <v>0</v>
      </c>
      <c r="K2" s="18">
        <v>3</v>
      </c>
      <c r="L2" s="18">
        <v>3</v>
      </c>
      <c r="M2" s="18">
        <v>15</v>
      </c>
      <c r="N2" s="18">
        <v>3</v>
      </c>
      <c r="O2" s="18">
        <v>3</v>
      </c>
      <c r="P2" s="18"/>
      <c r="Q2" s="18"/>
      <c r="R2" s="18"/>
      <c r="S2" s="18"/>
      <c r="T2" s="18"/>
      <c r="U2" s="18"/>
      <c r="V2" s="18"/>
      <c r="W2" s="34">
        <f t="shared" ref="W2:W39" si="0">$W$41 * ( (SUM(B2:V2))/((SUM($B$45:$V$45))*$B$41) )</f>
        <v>0.45128205128205129</v>
      </c>
      <c r="X2"/>
    </row>
    <row r="3" spans="1:24" ht="29" customHeight="1" x14ac:dyDescent="0.15">
      <c r="A3" s="25">
        <v>54695</v>
      </c>
      <c r="B3" s="54">
        <v>0</v>
      </c>
      <c r="C3" s="54">
        <v>0</v>
      </c>
      <c r="D3" s="47"/>
      <c r="E3" s="54">
        <v>0</v>
      </c>
      <c r="F3" s="18">
        <v>0</v>
      </c>
      <c r="G3" s="18">
        <v>0</v>
      </c>
      <c r="H3" s="18">
        <v>12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8">
        <v>0</v>
      </c>
      <c r="P3" s="18"/>
      <c r="Q3" s="18"/>
      <c r="R3" s="18"/>
      <c r="S3" s="18"/>
      <c r="T3" s="18"/>
      <c r="U3" s="18"/>
      <c r="V3" s="18"/>
      <c r="W3" s="34">
        <f t="shared" si="0"/>
        <v>6.1538461538461542E-2</v>
      </c>
      <c r="X3"/>
    </row>
    <row r="4" spans="1:24" ht="29" customHeight="1" x14ac:dyDescent="0.15">
      <c r="A4" s="25">
        <v>54699</v>
      </c>
      <c r="B4" s="54">
        <v>15</v>
      </c>
      <c r="C4" s="54">
        <v>15</v>
      </c>
      <c r="D4" s="47"/>
      <c r="E4" s="54">
        <v>14</v>
      </c>
      <c r="F4" s="18">
        <v>15</v>
      </c>
      <c r="G4" s="18">
        <v>3</v>
      </c>
      <c r="H4" s="18">
        <v>15</v>
      </c>
      <c r="I4" s="18">
        <v>3</v>
      </c>
      <c r="J4" s="18">
        <v>3</v>
      </c>
      <c r="K4" s="18">
        <v>3</v>
      </c>
      <c r="L4" s="18">
        <v>9</v>
      </c>
      <c r="M4" s="18">
        <v>3</v>
      </c>
      <c r="N4" s="18">
        <v>0</v>
      </c>
      <c r="O4" s="18">
        <v>3</v>
      </c>
      <c r="P4" s="18"/>
      <c r="Q4" s="18"/>
      <c r="R4" s="18"/>
      <c r="S4" s="18"/>
      <c r="T4" s="18"/>
      <c r="U4" s="18"/>
      <c r="V4" s="18"/>
      <c r="W4" s="34">
        <f t="shared" si="0"/>
        <v>0.517948717948718</v>
      </c>
      <c r="X4"/>
    </row>
    <row r="5" spans="1:24" ht="29" customHeight="1" x14ac:dyDescent="0.15">
      <c r="A5" s="25">
        <v>56054</v>
      </c>
      <c r="B5" s="54">
        <v>15</v>
      </c>
      <c r="C5" s="54">
        <v>9</v>
      </c>
      <c r="D5" s="47"/>
      <c r="E5" s="54">
        <v>7</v>
      </c>
      <c r="F5" s="18">
        <v>11</v>
      </c>
      <c r="G5" s="18">
        <v>3</v>
      </c>
      <c r="H5" s="18">
        <v>12</v>
      </c>
      <c r="I5" s="18">
        <v>3</v>
      </c>
      <c r="J5" s="18">
        <v>5</v>
      </c>
      <c r="K5" s="18">
        <v>15</v>
      </c>
      <c r="L5" s="18">
        <v>9</v>
      </c>
      <c r="M5" s="18">
        <v>15</v>
      </c>
      <c r="N5" s="18">
        <v>15</v>
      </c>
      <c r="O5" s="18">
        <v>3</v>
      </c>
      <c r="P5" s="18"/>
      <c r="Q5" s="18"/>
      <c r="R5" s="18"/>
      <c r="S5" s="18"/>
      <c r="T5" s="18"/>
      <c r="U5" s="18"/>
      <c r="V5" s="18"/>
      <c r="W5" s="34">
        <f t="shared" si="0"/>
        <v>0.62564102564102564</v>
      </c>
      <c r="X5"/>
    </row>
    <row r="6" spans="1:24" ht="29" customHeight="1" x14ac:dyDescent="0.15">
      <c r="A6" s="25">
        <v>56196</v>
      </c>
      <c r="B6" s="54">
        <v>15</v>
      </c>
      <c r="C6" s="54">
        <v>15</v>
      </c>
      <c r="D6" s="47"/>
      <c r="E6" s="54">
        <v>14</v>
      </c>
      <c r="F6" s="18">
        <v>15</v>
      </c>
      <c r="G6" s="18">
        <v>3</v>
      </c>
      <c r="H6" s="18">
        <v>15</v>
      </c>
      <c r="I6" s="18">
        <v>3</v>
      </c>
      <c r="J6" s="18">
        <v>8</v>
      </c>
      <c r="K6" s="18">
        <v>3</v>
      </c>
      <c r="L6" s="18">
        <v>9</v>
      </c>
      <c r="M6" s="18">
        <v>0</v>
      </c>
      <c r="N6" s="18">
        <v>0</v>
      </c>
      <c r="O6" s="18">
        <v>3</v>
      </c>
      <c r="P6" s="18"/>
      <c r="Q6" s="18"/>
      <c r="R6" s="18"/>
      <c r="S6" s="18"/>
      <c r="T6" s="18"/>
      <c r="U6" s="18"/>
      <c r="V6" s="18"/>
      <c r="W6" s="34">
        <f t="shared" si="0"/>
        <v>0.52820512820512822</v>
      </c>
      <c r="X6"/>
    </row>
    <row r="7" spans="1:24" ht="29" customHeight="1" x14ac:dyDescent="0.15">
      <c r="A7" s="25">
        <v>58426</v>
      </c>
      <c r="B7" s="54">
        <v>15</v>
      </c>
      <c r="C7" s="54">
        <v>15</v>
      </c>
      <c r="D7" s="47"/>
      <c r="E7" s="54">
        <v>12</v>
      </c>
      <c r="F7" s="18">
        <v>15</v>
      </c>
      <c r="G7" s="18">
        <v>0</v>
      </c>
      <c r="H7" s="18">
        <v>15</v>
      </c>
      <c r="I7" s="18">
        <v>12</v>
      </c>
      <c r="J7" s="18">
        <v>3</v>
      </c>
      <c r="K7" s="18">
        <v>0</v>
      </c>
      <c r="L7" s="18">
        <v>3</v>
      </c>
      <c r="M7" s="18">
        <v>0</v>
      </c>
      <c r="N7" s="18">
        <v>9</v>
      </c>
      <c r="O7" s="18">
        <v>0</v>
      </c>
      <c r="P7" s="18"/>
      <c r="Q7" s="18"/>
      <c r="R7" s="18"/>
      <c r="S7" s="18"/>
      <c r="T7" s="18"/>
      <c r="U7" s="18"/>
      <c r="V7" s="18"/>
      <c r="W7" s="34">
        <f t="shared" si="0"/>
        <v>0.50769230769230766</v>
      </c>
      <c r="X7"/>
    </row>
    <row r="8" spans="1:24" ht="29" customHeight="1" x14ac:dyDescent="0.15">
      <c r="A8" s="25">
        <v>63795</v>
      </c>
      <c r="B8" s="54">
        <v>15</v>
      </c>
      <c r="C8" s="54">
        <v>9</v>
      </c>
      <c r="D8" s="47"/>
      <c r="E8" s="54">
        <v>15</v>
      </c>
      <c r="F8" s="18">
        <v>15</v>
      </c>
      <c r="G8" s="18">
        <v>12</v>
      </c>
      <c r="H8" s="18">
        <v>3</v>
      </c>
      <c r="I8" s="18">
        <v>15</v>
      </c>
      <c r="J8" s="18">
        <v>5</v>
      </c>
      <c r="K8" s="18">
        <v>3</v>
      </c>
      <c r="L8" s="18">
        <v>3</v>
      </c>
      <c r="M8" s="18">
        <v>3</v>
      </c>
      <c r="N8" s="18">
        <v>9</v>
      </c>
      <c r="O8" s="18">
        <v>3</v>
      </c>
      <c r="P8" s="18"/>
      <c r="Q8" s="18"/>
      <c r="R8" s="18"/>
      <c r="S8" s="18"/>
      <c r="T8" s="18"/>
      <c r="U8" s="18"/>
      <c r="V8" s="18"/>
      <c r="W8" s="34">
        <f t="shared" si="0"/>
        <v>0.5641025641025641</v>
      </c>
      <c r="X8"/>
    </row>
    <row r="9" spans="1:24" ht="29" customHeight="1" x14ac:dyDescent="0.15">
      <c r="A9" s="25">
        <v>66015</v>
      </c>
      <c r="B9" s="54">
        <v>3</v>
      </c>
      <c r="C9" s="54">
        <v>15</v>
      </c>
      <c r="D9" s="47"/>
      <c r="E9" s="54">
        <v>7</v>
      </c>
      <c r="F9" s="18">
        <v>15</v>
      </c>
      <c r="G9" s="18">
        <v>0</v>
      </c>
      <c r="H9" s="18">
        <v>15</v>
      </c>
      <c r="I9" s="18">
        <v>3</v>
      </c>
      <c r="J9" s="18">
        <v>5</v>
      </c>
      <c r="K9" s="18">
        <v>3</v>
      </c>
      <c r="L9" s="18">
        <v>9</v>
      </c>
      <c r="M9" s="18">
        <v>3</v>
      </c>
      <c r="N9" s="18">
        <v>15</v>
      </c>
      <c r="O9" s="18">
        <v>3</v>
      </c>
      <c r="P9" s="18"/>
      <c r="Q9" s="18"/>
      <c r="R9" s="18"/>
      <c r="S9" s="18"/>
      <c r="T9" s="18"/>
      <c r="U9" s="18"/>
      <c r="V9" s="18"/>
      <c r="W9" s="34">
        <f t="shared" si="0"/>
        <v>0.49230769230769234</v>
      </c>
      <c r="X9"/>
    </row>
    <row r="10" spans="1:24" ht="29" customHeight="1" x14ac:dyDescent="0.15">
      <c r="A10" s="25">
        <v>67210</v>
      </c>
      <c r="B10" s="54">
        <v>15</v>
      </c>
      <c r="C10" s="54">
        <v>15</v>
      </c>
      <c r="D10" s="47"/>
      <c r="E10" s="54">
        <v>7</v>
      </c>
      <c r="F10" s="18">
        <v>11</v>
      </c>
      <c r="G10" s="18">
        <v>3</v>
      </c>
      <c r="H10" s="18">
        <v>9</v>
      </c>
      <c r="I10" s="18">
        <v>3</v>
      </c>
      <c r="J10" s="18">
        <v>3</v>
      </c>
      <c r="K10" s="18">
        <v>8</v>
      </c>
      <c r="L10" s="18">
        <v>9</v>
      </c>
      <c r="M10" s="18">
        <v>3</v>
      </c>
      <c r="N10" s="18">
        <v>9</v>
      </c>
      <c r="O10" s="18">
        <v>3</v>
      </c>
      <c r="P10" s="18"/>
      <c r="Q10" s="18"/>
      <c r="R10" s="18"/>
      <c r="S10" s="18"/>
      <c r="T10" s="18"/>
      <c r="U10" s="18"/>
      <c r="V10" s="18"/>
      <c r="W10" s="34">
        <f t="shared" si="0"/>
        <v>0.50256410256410255</v>
      </c>
      <c r="X10"/>
    </row>
    <row r="11" spans="1:24" ht="29" customHeight="1" x14ac:dyDescent="0.15">
      <c r="A11" s="25">
        <v>68473</v>
      </c>
      <c r="B11" s="54">
        <v>8</v>
      </c>
      <c r="C11" s="54">
        <v>0</v>
      </c>
      <c r="D11" s="47"/>
      <c r="E11" s="54">
        <v>8</v>
      </c>
      <c r="F11" s="18">
        <v>13</v>
      </c>
      <c r="G11" s="18">
        <v>3</v>
      </c>
      <c r="H11" s="18">
        <v>3</v>
      </c>
      <c r="I11" s="18">
        <v>3</v>
      </c>
      <c r="J11" s="18">
        <v>0</v>
      </c>
      <c r="K11" s="18">
        <v>0</v>
      </c>
      <c r="L11" s="18">
        <v>0</v>
      </c>
      <c r="M11" s="18">
        <v>0</v>
      </c>
      <c r="N11" s="18">
        <v>3</v>
      </c>
      <c r="O11" s="18">
        <v>3</v>
      </c>
      <c r="P11" s="18"/>
      <c r="Q11" s="18"/>
      <c r="R11" s="18"/>
      <c r="S11" s="18"/>
      <c r="T11" s="18"/>
      <c r="U11" s="18"/>
      <c r="V11" s="18"/>
      <c r="W11" s="34">
        <f t="shared" si="0"/>
        <v>0.22564102564102564</v>
      </c>
      <c r="X11"/>
    </row>
    <row r="12" spans="1:24" ht="29" customHeight="1" x14ac:dyDescent="0.15">
      <c r="A12" s="25">
        <v>69408</v>
      </c>
      <c r="B12" s="54">
        <v>15</v>
      </c>
      <c r="C12" s="54">
        <v>15</v>
      </c>
      <c r="D12" s="47"/>
      <c r="E12" s="54">
        <v>14</v>
      </c>
      <c r="F12" s="18">
        <v>13</v>
      </c>
      <c r="G12" s="18">
        <v>12</v>
      </c>
      <c r="H12" s="18">
        <v>3</v>
      </c>
      <c r="I12" s="18">
        <v>3</v>
      </c>
      <c r="J12" s="18">
        <v>5</v>
      </c>
      <c r="K12" s="18">
        <v>3</v>
      </c>
      <c r="L12" s="18">
        <v>3</v>
      </c>
      <c r="M12" s="18">
        <v>15</v>
      </c>
      <c r="N12" s="18">
        <v>9</v>
      </c>
      <c r="O12" s="18">
        <v>3</v>
      </c>
      <c r="P12" s="18"/>
      <c r="Q12" s="18"/>
      <c r="R12" s="18"/>
      <c r="S12" s="18"/>
      <c r="T12" s="18"/>
      <c r="U12" s="18"/>
      <c r="V12" s="18"/>
      <c r="W12" s="34">
        <f t="shared" si="0"/>
        <v>0.57948717948717954</v>
      </c>
      <c r="X12"/>
    </row>
    <row r="13" spans="1:24" ht="29" customHeight="1" x14ac:dyDescent="0.15">
      <c r="A13" s="25">
        <v>69764</v>
      </c>
      <c r="B13" s="54">
        <v>15</v>
      </c>
      <c r="C13" s="54">
        <v>15</v>
      </c>
      <c r="D13" s="47"/>
      <c r="E13" s="54">
        <v>15</v>
      </c>
      <c r="F13" s="18">
        <v>15</v>
      </c>
      <c r="G13" s="18">
        <v>12</v>
      </c>
      <c r="H13" s="18">
        <v>12</v>
      </c>
      <c r="I13" s="18">
        <v>15</v>
      </c>
      <c r="J13" s="18">
        <v>15</v>
      </c>
      <c r="K13" s="18">
        <v>3</v>
      </c>
      <c r="L13" s="18">
        <v>15</v>
      </c>
      <c r="M13" s="18">
        <v>15</v>
      </c>
      <c r="N13" s="18">
        <v>15</v>
      </c>
      <c r="O13" s="18">
        <v>15</v>
      </c>
      <c r="P13" s="18"/>
      <c r="Q13" s="18"/>
      <c r="R13" s="18"/>
      <c r="S13" s="18"/>
      <c r="T13" s="18"/>
      <c r="U13" s="18"/>
      <c r="V13" s="18"/>
      <c r="W13" s="34">
        <f t="shared" si="0"/>
        <v>0.90769230769230769</v>
      </c>
      <c r="X13"/>
    </row>
    <row r="14" spans="1:24" s="2" customFormat="1" ht="29" customHeight="1" x14ac:dyDescent="0.15">
      <c r="A14" s="25">
        <v>69810</v>
      </c>
      <c r="B14" s="54">
        <v>15</v>
      </c>
      <c r="C14" s="54">
        <v>15</v>
      </c>
      <c r="D14" s="47"/>
      <c r="E14" s="54">
        <v>12</v>
      </c>
      <c r="F14" s="18">
        <v>15</v>
      </c>
      <c r="G14" s="18">
        <v>12</v>
      </c>
      <c r="H14" s="18">
        <v>12</v>
      </c>
      <c r="I14" s="18">
        <v>3</v>
      </c>
      <c r="J14" s="18">
        <v>15</v>
      </c>
      <c r="K14" s="18">
        <v>3</v>
      </c>
      <c r="L14" s="18">
        <v>15</v>
      </c>
      <c r="M14" s="18">
        <v>15</v>
      </c>
      <c r="N14" s="18">
        <v>15</v>
      </c>
      <c r="O14" s="18">
        <v>15</v>
      </c>
      <c r="P14" s="18"/>
      <c r="Q14" s="18"/>
      <c r="R14" s="18"/>
      <c r="S14" s="18"/>
      <c r="T14" s="18"/>
      <c r="U14" s="18"/>
      <c r="V14" s="18"/>
      <c r="W14" s="34">
        <f t="shared" si="0"/>
        <v>0.83076923076923082</v>
      </c>
    </row>
    <row r="15" spans="1:24" ht="29" customHeight="1" x14ac:dyDescent="0.15">
      <c r="A15" s="25">
        <v>69951</v>
      </c>
      <c r="B15" s="54">
        <v>3</v>
      </c>
      <c r="C15" s="54">
        <v>3</v>
      </c>
      <c r="D15" s="47"/>
      <c r="E15" s="54">
        <v>7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/>
      <c r="Q15" s="18"/>
      <c r="R15" s="18"/>
      <c r="S15" s="18"/>
      <c r="T15" s="18"/>
      <c r="U15" s="18"/>
      <c r="V15" s="18"/>
      <c r="W15" s="34">
        <f t="shared" si="0"/>
        <v>6.6666666666666666E-2</v>
      </c>
      <c r="X15"/>
    </row>
    <row r="16" spans="1:24" ht="29" customHeight="1" x14ac:dyDescent="0.15">
      <c r="A16" s="25">
        <v>69999</v>
      </c>
      <c r="B16" s="54">
        <v>15</v>
      </c>
      <c r="C16" s="54">
        <v>15</v>
      </c>
      <c r="D16" s="47"/>
      <c r="E16" s="54">
        <v>15</v>
      </c>
      <c r="F16" s="18">
        <v>15</v>
      </c>
      <c r="G16" s="18">
        <v>3</v>
      </c>
      <c r="H16" s="18">
        <v>12</v>
      </c>
      <c r="I16" s="18">
        <v>3</v>
      </c>
      <c r="J16" s="18">
        <v>15</v>
      </c>
      <c r="K16" s="18">
        <v>3</v>
      </c>
      <c r="L16" s="18">
        <v>15</v>
      </c>
      <c r="M16" s="18">
        <v>15</v>
      </c>
      <c r="N16" s="18">
        <v>15</v>
      </c>
      <c r="O16" s="18">
        <v>15</v>
      </c>
      <c r="P16" s="18"/>
      <c r="Q16" s="18"/>
      <c r="R16" s="18"/>
      <c r="S16" s="18"/>
      <c r="T16" s="18"/>
      <c r="U16" s="18"/>
      <c r="V16" s="18"/>
      <c r="W16" s="34">
        <f t="shared" si="0"/>
        <v>0.8</v>
      </c>
      <c r="X16"/>
    </row>
    <row r="17" spans="1:24" ht="29" customHeight="1" x14ac:dyDescent="0.15">
      <c r="A17" s="25">
        <v>70050</v>
      </c>
      <c r="B17" s="54">
        <v>15</v>
      </c>
      <c r="C17" s="54">
        <v>0</v>
      </c>
      <c r="D17" s="47"/>
      <c r="E17" s="54">
        <v>9</v>
      </c>
      <c r="F17" s="18">
        <v>15</v>
      </c>
      <c r="G17" s="18">
        <v>3</v>
      </c>
      <c r="H17" s="18">
        <v>9</v>
      </c>
      <c r="I17" s="18">
        <v>9</v>
      </c>
      <c r="J17" s="18">
        <v>5</v>
      </c>
      <c r="K17" s="18">
        <v>3</v>
      </c>
      <c r="L17" s="18">
        <v>3</v>
      </c>
      <c r="M17" s="18">
        <v>15</v>
      </c>
      <c r="N17" s="18">
        <v>3</v>
      </c>
      <c r="O17" s="18">
        <v>9</v>
      </c>
      <c r="P17" s="18"/>
      <c r="Q17" s="18"/>
      <c r="R17" s="18"/>
      <c r="S17" s="18"/>
      <c r="T17" s="18"/>
      <c r="U17" s="18"/>
      <c r="V17" s="18"/>
      <c r="W17" s="34">
        <f t="shared" si="0"/>
        <v>0.50256410256410255</v>
      </c>
      <c r="X17"/>
    </row>
    <row r="18" spans="1:24" ht="29" customHeight="1" x14ac:dyDescent="0.15">
      <c r="A18" s="25">
        <v>70065</v>
      </c>
      <c r="B18" s="54">
        <v>15</v>
      </c>
      <c r="C18" s="54">
        <v>9</v>
      </c>
      <c r="D18" s="47"/>
      <c r="E18" s="54">
        <v>12</v>
      </c>
      <c r="F18" s="18">
        <v>11</v>
      </c>
      <c r="G18" s="18">
        <v>3</v>
      </c>
      <c r="H18" s="18">
        <v>9</v>
      </c>
      <c r="I18" s="18">
        <v>12</v>
      </c>
      <c r="J18" s="18">
        <v>0</v>
      </c>
      <c r="K18" s="18">
        <v>3</v>
      </c>
      <c r="L18" s="18">
        <v>9</v>
      </c>
      <c r="M18" s="18">
        <v>3</v>
      </c>
      <c r="N18" s="18">
        <v>3</v>
      </c>
      <c r="O18" s="18">
        <v>9</v>
      </c>
      <c r="P18" s="18"/>
      <c r="Q18" s="18"/>
      <c r="R18" s="18"/>
      <c r="S18" s="18"/>
      <c r="T18" s="18"/>
      <c r="U18" s="18"/>
      <c r="V18" s="18"/>
      <c r="W18" s="34">
        <f t="shared" si="0"/>
        <v>0.50256410256410255</v>
      </c>
      <c r="X18"/>
    </row>
    <row r="19" spans="1:24" ht="29" customHeight="1" x14ac:dyDescent="0.15">
      <c r="A19" s="25">
        <v>70173</v>
      </c>
      <c r="B19" s="54">
        <v>8</v>
      </c>
      <c r="C19" s="54">
        <v>15</v>
      </c>
      <c r="D19" s="47"/>
      <c r="E19" s="54">
        <v>12</v>
      </c>
      <c r="F19" s="18">
        <v>15</v>
      </c>
      <c r="G19" s="18">
        <v>12</v>
      </c>
      <c r="H19" s="18">
        <v>12</v>
      </c>
      <c r="I19" s="18">
        <v>3</v>
      </c>
      <c r="J19" s="18">
        <v>8</v>
      </c>
      <c r="K19" s="18">
        <v>3</v>
      </c>
      <c r="L19" s="18">
        <v>15</v>
      </c>
      <c r="M19" s="18">
        <v>15</v>
      </c>
      <c r="N19" s="18">
        <v>15</v>
      </c>
      <c r="O19" s="18">
        <v>15</v>
      </c>
      <c r="P19" s="18"/>
      <c r="Q19" s="18"/>
      <c r="R19" s="18"/>
      <c r="S19" s="18"/>
      <c r="T19" s="18"/>
      <c r="U19" s="18"/>
      <c r="V19" s="18"/>
      <c r="W19" s="34">
        <f t="shared" si="0"/>
        <v>0.75897435897435894</v>
      </c>
      <c r="X19"/>
    </row>
    <row r="20" spans="1:24" ht="29" customHeight="1" x14ac:dyDescent="0.15">
      <c r="A20" s="25">
        <v>70179</v>
      </c>
      <c r="B20" s="54">
        <v>15</v>
      </c>
      <c r="C20" s="54">
        <v>9</v>
      </c>
      <c r="D20" s="47"/>
      <c r="E20" s="54">
        <v>15</v>
      </c>
      <c r="F20" s="18">
        <v>15</v>
      </c>
      <c r="G20" s="18">
        <v>12</v>
      </c>
      <c r="H20" s="18">
        <v>12</v>
      </c>
      <c r="I20" s="18">
        <v>3</v>
      </c>
      <c r="J20" s="18">
        <v>8</v>
      </c>
      <c r="K20" s="18">
        <v>3</v>
      </c>
      <c r="L20" s="18">
        <v>15</v>
      </c>
      <c r="M20" s="18">
        <v>15</v>
      </c>
      <c r="N20" s="18">
        <v>15</v>
      </c>
      <c r="O20" s="18" t="s">
        <v>47</v>
      </c>
      <c r="P20" s="18"/>
      <c r="Q20" s="18"/>
      <c r="R20" s="18"/>
      <c r="S20" s="18"/>
      <c r="T20" s="18"/>
      <c r="U20" s="18"/>
      <c r="V20" s="18"/>
      <c r="W20" s="34">
        <f t="shared" si="0"/>
        <v>0.70256410256410251</v>
      </c>
      <c r="X20"/>
    </row>
    <row r="21" spans="1:24" ht="29" customHeight="1" x14ac:dyDescent="0.15">
      <c r="A21" s="25">
        <v>70267</v>
      </c>
      <c r="B21" s="54">
        <v>3</v>
      </c>
      <c r="C21" s="54">
        <v>0</v>
      </c>
      <c r="D21" s="47"/>
      <c r="E21" s="54">
        <v>12</v>
      </c>
      <c r="F21" s="18">
        <v>0</v>
      </c>
      <c r="G21" s="18">
        <v>3</v>
      </c>
      <c r="H21" s="18">
        <v>9</v>
      </c>
      <c r="I21" s="18">
        <v>0</v>
      </c>
      <c r="J21" s="18">
        <v>0</v>
      </c>
      <c r="K21" s="18">
        <v>0</v>
      </c>
      <c r="L21" s="18">
        <v>9</v>
      </c>
      <c r="M21" s="18">
        <v>0</v>
      </c>
      <c r="N21" s="18">
        <v>9</v>
      </c>
      <c r="O21" s="18">
        <v>0</v>
      </c>
      <c r="P21" s="18"/>
      <c r="Q21" s="18"/>
      <c r="R21" s="18"/>
      <c r="S21" s="18"/>
      <c r="T21" s="18"/>
      <c r="U21" s="18"/>
      <c r="V21" s="18"/>
      <c r="W21" s="34">
        <f t="shared" si="0"/>
        <v>0.23076923076923078</v>
      </c>
      <c r="X21"/>
    </row>
    <row r="22" spans="1:24" ht="29" customHeight="1" x14ac:dyDescent="0.15">
      <c r="A22" s="25">
        <v>70299</v>
      </c>
      <c r="B22" s="54">
        <v>15</v>
      </c>
      <c r="C22" s="54">
        <v>15</v>
      </c>
      <c r="D22" s="47"/>
      <c r="E22" s="54">
        <v>15</v>
      </c>
      <c r="F22" s="18">
        <v>15</v>
      </c>
      <c r="G22" s="18">
        <v>15</v>
      </c>
      <c r="H22" s="18">
        <v>9</v>
      </c>
      <c r="I22" s="18">
        <v>9</v>
      </c>
      <c r="J22" s="18">
        <v>15</v>
      </c>
      <c r="K22" s="18">
        <v>3</v>
      </c>
      <c r="L22" s="18">
        <v>15</v>
      </c>
      <c r="M22" s="18">
        <v>15</v>
      </c>
      <c r="N22" s="18">
        <v>15</v>
      </c>
      <c r="O22" s="18">
        <v>15</v>
      </c>
      <c r="P22" s="18"/>
      <c r="Q22" s="18"/>
      <c r="R22" s="18"/>
      <c r="S22" s="18"/>
      <c r="T22" s="18"/>
      <c r="U22" s="18"/>
      <c r="V22" s="18"/>
      <c r="W22" s="34">
        <f t="shared" si="0"/>
        <v>0.87692307692307692</v>
      </c>
      <c r="X22"/>
    </row>
    <row r="23" spans="1:24" ht="29" customHeight="1" x14ac:dyDescent="0.15">
      <c r="A23" s="25">
        <v>70339</v>
      </c>
      <c r="B23" s="54">
        <v>15</v>
      </c>
      <c r="C23" s="54">
        <v>15</v>
      </c>
      <c r="D23" s="47"/>
      <c r="E23" s="54">
        <v>12</v>
      </c>
      <c r="F23" s="18">
        <v>15</v>
      </c>
      <c r="G23" s="18">
        <v>12</v>
      </c>
      <c r="H23" s="18">
        <v>12</v>
      </c>
      <c r="I23" s="18">
        <v>3</v>
      </c>
      <c r="J23" s="18">
        <v>12</v>
      </c>
      <c r="K23" s="18">
        <v>3</v>
      </c>
      <c r="L23" s="18">
        <v>15</v>
      </c>
      <c r="M23" s="18">
        <v>15</v>
      </c>
      <c r="N23" s="18">
        <v>15</v>
      </c>
      <c r="O23" s="18">
        <v>15</v>
      </c>
      <c r="P23" s="18"/>
      <c r="Q23" s="18"/>
      <c r="R23" s="18"/>
      <c r="S23" s="18"/>
      <c r="T23" s="18"/>
      <c r="U23" s="18"/>
      <c r="V23" s="18"/>
      <c r="W23" s="34">
        <f t="shared" si="0"/>
        <v>0.81538461538461537</v>
      </c>
      <c r="X23"/>
    </row>
    <row r="24" spans="1:24" ht="29" customHeight="1" x14ac:dyDescent="0.15">
      <c r="A24" s="25">
        <v>70503</v>
      </c>
      <c r="B24" s="54">
        <v>15</v>
      </c>
      <c r="C24" s="54">
        <v>9</v>
      </c>
      <c r="D24" s="47"/>
      <c r="E24" s="54">
        <v>8</v>
      </c>
      <c r="F24" s="18">
        <v>15</v>
      </c>
      <c r="G24" s="18">
        <v>3</v>
      </c>
      <c r="H24" s="18">
        <v>3</v>
      </c>
      <c r="I24" s="18">
        <v>3</v>
      </c>
      <c r="J24" s="18">
        <v>13</v>
      </c>
      <c r="K24" s="18">
        <v>3</v>
      </c>
      <c r="L24" s="18">
        <v>3</v>
      </c>
      <c r="M24" s="18">
        <v>15</v>
      </c>
      <c r="N24" s="18">
        <v>15</v>
      </c>
      <c r="O24" s="18">
        <v>15</v>
      </c>
      <c r="P24" s="18"/>
      <c r="Q24" s="18"/>
      <c r="R24" s="18"/>
      <c r="S24" s="18"/>
      <c r="T24" s="18"/>
      <c r="U24" s="18"/>
      <c r="V24" s="18"/>
      <c r="W24" s="34">
        <f t="shared" si="0"/>
        <v>0.61538461538461542</v>
      </c>
      <c r="X24"/>
    </row>
    <row r="25" spans="1:24" ht="29" customHeight="1" x14ac:dyDescent="0.15">
      <c r="A25" s="25">
        <v>70556</v>
      </c>
      <c r="B25" s="54">
        <v>3</v>
      </c>
      <c r="C25" s="54">
        <v>15</v>
      </c>
      <c r="D25" s="47"/>
      <c r="E25" s="54">
        <v>15</v>
      </c>
      <c r="F25" s="18">
        <v>15</v>
      </c>
      <c r="G25" s="18">
        <v>12</v>
      </c>
      <c r="H25" s="18">
        <v>9</v>
      </c>
      <c r="I25" s="18">
        <v>9</v>
      </c>
      <c r="J25" s="18">
        <v>6</v>
      </c>
      <c r="K25" s="18">
        <v>3</v>
      </c>
      <c r="L25" s="18">
        <v>3</v>
      </c>
      <c r="M25" s="18">
        <v>0</v>
      </c>
      <c r="N25" s="18">
        <v>15</v>
      </c>
      <c r="O25" s="18">
        <v>15</v>
      </c>
      <c r="P25" s="18"/>
      <c r="Q25" s="18"/>
      <c r="R25" s="18"/>
      <c r="S25" s="18"/>
      <c r="T25" s="18"/>
      <c r="U25" s="18"/>
      <c r="V25" s="18"/>
      <c r="W25" s="34">
        <f t="shared" si="0"/>
        <v>0.61538461538461542</v>
      </c>
      <c r="X25"/>
    </row>
    <row r="26" spans="1:24" ht="29" customHeight="1" x14ac:dyDescent="0.15">
      <c r="A26" s="25">
        <v>70632</v>
      </c>
      <c r="B26" s="54">
        <v>8</v>
      </c>
      <c r="C26" s="54">
        <v>15</v>
      </c>
      <c r="D26" s="47"/>
      <c r="E26" s="54">
        <v>15</v>
      </c>
      <c r="F26" s="18">
        <v>15</v>
      </c>
      <c r="G26" s="18">
        <v>3</v>
      </c>
      <c r="H26" s="18">
        <v>12</v>
      </c>
      <c r="I26" s="18">
        <v>3</v>
      </c>
      <c r="J26" s="18">
        <v>8</v>
      </c>
      <c r="K26" s="18">
        <v>15</v>
      </c>
      <c r="L26" s="18">
        <v>0</v>
      </c>
      <c r="M26" s="18">
        <v>3</v>
      </c>
      <c r="N26" s="18">
        <v>15</v>
      </c>
      <c r="O26" s="18">
        <v>3</v>
      </c>
      <c r="P26" s="18"/>
      <c r="Q26" s="18"/>
      <c r="R26" s="18"/>
      <c r="S26" s="18"/>
      <c r="T26" s="18"/>
      <c r="U26" s="18"/>
      <c r="V26" s="18"/>
      <c r="W26" s="34">
        <f t="shared" si="0"/>
        <v>0.58974358974358976</v>
      </c>
      <c r="X26"/>
    </row>
    <row r="27" spans="1:24" ht="29" customHeight="1" x14ac:dyDescent="0.15">
      <c r="A27" s="25">
        <v>70734</v>
      </c>
      <c r="B27" s="54">
        <v>15</v>
      </c>
      <c r="C27" s="54">
        <v>9</v>
      </c>
      <c r="D27" s="47"/>
      <c r="E27" s="54">
        <v>12</v>
      </c>
      <c r="F27" s="18">
        <v>15</v>
      </c>
      <c r="G27" s="18">
        <v>3</v>
      </c>
      <c r="H27" s="18">
        <v>3</v>
      </c>
      <c r="I27" s="18">
        <v>9</v>
      </c>
      <c r="J27" s="18">
        <v>3</v>
      </c>
      <c r="K27" s="18">
        <v>3</v>
      </c>
      <c r="L27" s="18">
        <v>9</v>
      </c>
      <c r="M27" s="18">
        <v>15</v>
      </c>
      <c r="N27" s="18">
        <v>3</v>
      </c>
      <c r="O27" s="18">
        <v>9</v>
      </c>
      <c r="P27" s="18"/>
      <c r="Q27" s="18"/>
      <c r="R27" s="18"/>
      <c r="S27" s="18"/>
      <c r="T27" s="18"/>
      <c r="U27" s="18"/>
      <c r="V27" s="18"/>
      <c r="W27" s="34">
        <f t="shared" si="0"/>
        <v>0.55384615384615388</v>
      </c>
      <c r="X27"/>
    </row>
    <row r="28" spans="1:24" ht="29" customHeight="1" x14ac:dyDescent="0.15">
      <c r="A28" s="25">
        <v>70896</v>
      </c>
      <c r="B28" s="54">
        <v>15</v>
      </c>
      <c r="C28" s="54">
        <v>9</v>
      </c>
      <c r="D28" s="47"/>
      <c r="E28" s="54">
        <v>0</v>
      </c>
      <c r="F28" s="18">
        <v>15</v>
      </c>
      <c r="G28" s="18">
        <v>3</v>
      </c>
      <c r="H28" s="18">
        <v>3</v>
      </c>
      <c r="I28" s="18">
        <v>9</v>
      </c>
      <c r="J28" s="18">
        <v>8</v>
      </c>
      <c r="K28" s="18">
        <v>0</v>
      </c>
      <c r="L28" s="18">
        <v>3</v>
      </c>
      <c r="M28" s="18">
        <v>15</v>
      </c>
      <c r="N28" s="18">
        <v>3</v>
      </c>
      <c r="O28" s="18">
        <v>9</v>
      </c>
      <c r="P28" s="18"/>
      <c r="Q28" s="18"/>
      <c r="R28" s="18"/>
      <c r="S28" s="18"/>
      <c r="T28" s="18"/>
      <c r="U28" s="18"/>
      <c r="V28" s="18"/>
      <c r="W28" s="34">
        <f t="shared" si="0"/>
        <v>0.47179487179487178</v>
      </c>
      <c r="X28"/>
    </row>
    <row r="29" spans="1:24" ht="29" customHeight="1" x14ac:dyDescent="0.15">
      <c r="A29" s="25">
        <v>71032</v>
      </c>
      <c r="B29" s="54">
        <v>8</v>
      </c>
      <c r="C29" s="54">
        <v>9</v>
      </c>
      <c r="D29" s="47"/>
      <c r="E29" s="54">
        <v>9</v>
      </c>
      <c r="F29" s="18">
        <v>11</v>
      </c>
      <c r="G29" s="18">
        <v>3</v>
      </c>
      <c r="H29" s="18">
        <v>9</v>
      </c>
      <c r="I29" s="18">
        <v>9</v>
      </c>
      <c r="J29" s="18">
        <v>3</v>
      </c>
      <c r="K29" s="18">
        <v>8</v>
      </c>
      <c r="L29" s="18">
        <v>9</v>
      </c>
      <c r="M29" s="18">
        <v>9</v>
      </c>
      <c r="N29" s="18">
        <v>9</v>
      </c>
      <c r="O29" s="18">
        <v>3</v>
      </c>
      <c r="P29" s="18"/>
      <c r="Q29" s="18"/>
      <c r="R29" s="18"/>
      <c r="S29" s="18"/>
      <c r="T29" s="18"/>
      <c r="U29" s="18"/>
      <c r="V29" s="18"/>
      <c r="W29" s="34">
        <f t="shared" si="0"/>
        <v>0.50769230769230766</v>
      </c>
      <c r="X29"/>
    </row>
    <row r="30" spans="1:24" ht="29" customHeight="1" x14ac:dyDescent="0.15">
      <c r="A30" s="25">
        <v>71099</v>
      </c>
      <c r="B30" s="54">
        <v>6</v>
      </c>
      <c r="C30" s="54">
        <v>9</v>
      </c>
      <c r="D30" s="47"/>
      <c r="E30" s="54">
        <v>7</v>
      </c>
      <c r="F30" s="18">
        <v>15</v>
      </c>
      <c r="G30" s="18">
        <v>3</v>
      </c>
      <c r="H30" s="18">
        <v>9</v>
      </c>
      <c r="I30" s="18">
        <v>3</v>
      </c>
      <c r="J30" s="18">
        <v>3</v>
      </c>
      <c r="K30" s="18">
        <v>8</v>
      </c>
      <c r="L30" s="18">
        <v>3</v>
      </c>
      <c r="M30" s="18">
        <v>15</v>
      </c>
      <c r="N30" s="18">
        <v>3</v>
      </c>
      <c r="O30" s="18">
        <v>9</v>
      </c>
      <c r="P30" s="18"/>
      <c r="Q30" s="18"/>
      <c r="R30" s="18"/>
      <c r="S30" s="18"/>
      <c r="T30" s="18"/>
      <c r="U30" s="18"/>
      <c r="V30" s="18"/>
      <c r="W30" s="34">
        <f t="shared" si="0"/>
        <v>0.47692307692307695</v>
      </c>
      <c r="X30"/>
    </row>
    <row r="31" spans="1:24" ht="29" customHeight="1" x14ac:dyDescent="0.15">
      <c r="A31" s="25">
        <v>71304</v>
      </c>
      <c r="B31" s="54">
        <v>12</v>
      </c>
      <c r="C31" s="54">
        <v>9</v>
      </c>
      <c r="D31" s="47"/>
      <c r="E31" s="54">
        <v>12</v>
      </c>
      <c r="F31" s="18">
        <v>11</v>
      </c>
      <c r="G31" s="18">
        <v>3</v>
      </c>
      <c r="H31" s="18">
        <v>9</v>
      </c>
      <c r="I31" s="18">
        <v>12</v>
      </c>
      <c r="J31" s="18">
        <v>3</v>
      </c>
      <c r="K31" s="18">
        <v>3</v>
      </c>
      <c r="L31" s="18">
        <v>9</v>
      </c>
      <c r="M31" s="18">
        <v>3</v>
      </c>
      <c r="N31" s="18">
        <v>3</v>
      </c>
      <c r="O31" s="18">
        <v>9</v>
      </c>
      <c r="P31" s="18"/>
      <c r="Q31" s="18"/>
      <c r="R31" s="18"/>
      <c r="S31" s="18"/>
      <c r="T31" s="18"/>
      <c r="U31" s="18"/>
      <c r="V31" s="18"/>
      <c r="W31" s="34">
        <f t="shared" si="0"/>
        <v>0.50256410256410255</v>
      </c>
      <c r="X31"/>
    </row>
    <row r="32" spans="1:24" ht="29" customHeight="1" x14ac:dyDescent="0.15">
      <c r="A32" s="25">
        <v>71308</v>
      </c>
      <c r="B32" s="54">
        <v>15</v>
      </c>
      <c r="C32" s="54">
        <v>15</v>
      </c>
      <c r="D32" s="47"/>
      <c r="E32" s="54">
        <v>14</v>
      </c>
      <c r="F32" s="18">
        <v>7</v>
      </c>
      <c r="G32" s="18">
        <v>3</v>
      </c>
      <c r="H32" s="18">
        <v>3</v>
      </c>
      <c r="I32" s="18">
        <v>3</v>
      </c>
      <c r="J32" s="18">
        <v>8</v>
      </c>
      <c r="K32" s="18">
        <v>15</v>
      </c>
      <c r="L32" s="18">
        <v>15</v>
      </c>
      <c r="M32" s="18">
        <v>15</v>
      </c>
      <c r="N32" s="18">
        <v>15</v>
      </c>
      <c r="O32" s="18">
        <v>3</v>
      </c>
      <c r="P32" s="18"/>
      <c r="Q32" s="18"/>
      <c r="R32" s="18"/>
      <c r="S32" s="18"/>
      <c r="T32" s="18"/>
      <c r="U32" s="18"/>
      <c r="V32" s="18"/>
      <c r="W32" s="34">
        <f t="shared" si="0"/>
        <v>0.67179487179487174</v>
      </c>
      <c r="X32"/>
    </row>
    <row r="33" spans="1:24" ht="29" customHeight="1" x14ac:dyDescent="0.15">
      <c r="A33" s="25">
        <v>71312</v>
      </c>
      <c r="B33" s="54">
        <v>3</v>
      </c>
      <c r="C33" s="54">
        <v>9</v>
      </c>
      <c r="D33" s="47"/>
      <c r="E33" s="54">
        <v>7</v>
      </c>
      <c r="F33" s="18">
        <v>15</v>
      </c>
      <c r="G33" s="18">
        <v>3</v>
      </c>
      <c r="H33" s="18">
        <v>9</v>
      </c>
      <c r="I33" s="18">
        <v>3</v>
      </c>
      <c r="J33" s="18">
        <v>0</v>
      </c>
      <c r="K33" s="18">
        <v>8</v>
      </c>
      <c r="L33" s="18">
        <v>3</v>
      </c>
      <c r="M33" s="18">
        <v>9</v>
      </c>
      <c r="N33" s="18">
        <v>9</v>
      </c>
      <c r="O33" s="18">
        <v>3</v>
      </c>
      <c r="P33" s="18"/>
      <c r="Q33" s="18"/>
      <c r="R33" s="18"/>
      <c r="S33" s="18"/>
      <c r="T33" s="18"/>
      <c r="U33" s="18"/>
      <c r="V33" s="18"/>
      <c r="W33" s="34">
        <f t="shared" si="0"/>
        <v>0.41538461538461541</v>
      </c>
      <c r="X33"/>
    </row>
    <row r="34" spans="1:24" ht="29" customHeight="1" x14ac:dyDescent="0.15">
      <c r="A34" s="25">
        <v>71340</v>
      </c>
      <c r="B34" s="54">
        <v>6</v>
      </c>
      <c r="C34" s="54">
        <v>15</v>
      </c>
      <c r="D34" s="47"/>
      <c r="E34" s="54">
        <v>9</v>
      </c>
      <c r="F34" s="18">
        <v>15</v>
      </c>
      <c r="G34" s="18">
        <v>12</v>
      </c>
      <c r="H34" s="18">
        <v>12</v>
      </c>
      <c r="I34" s="18">
        <v>12</v>
      </c>
      <c r="J34" s="18">
        <v>6</v>
      </c>
      <c r="K34" s="18">
        <v>3</v>
      </c>
      <c r="L34" s="18">
        <v>12</v>
      </c>
      <c r="M34" s="18">
        <v>0</v>
      </c>
      <c r="N34" s="18">
        <v>15</v>
      </c>
      <c r="O34" s="18">
        <v>15</v>
      </c>
      <c r="P34" s="18"/>
      <c r="Q34" s="18"/>
      <c r="R34" s="18"/>
      <c r="S34" s="18"/>
      <c r="T34" s="18"/>
      <c r="U34" s="18"/>
      <c r="V34" s="18"/>
      <c r="W34" s="34">
        <f t="shared" si="0"/>
        <v>0.67692307692307696</v>
      </c>
      <c r="X34"/>
    </row>
    <row r="35" spans="1:24" ht="29" customHeight="1" x14ac:dyDescent="0.15">
      <c r="A35" s="25">
        <v>71428</v>
      </c>
      <c r="B35" s="54">
        <v>15</v>
      </c>
      <c r="C35" s="54">
        <v>15</v>
      </c>
      <c r="D35" s="47"/>
      <c r="E35" s="54">
        <v>15</v>
      </c>
      <c r="F35" s="18">
        <v>15</v>
      </c>
      <c r="G35" s="18">
        <v>15</v>
      </c>
      <c r="H35" s="18">
        <v>12</v>
      </c>
      <c r="I35" s="18">
        <v>3</v>
      </c>
      <c r="J35" s="18">
        <v>15</v>
      </c>
      <c r="K35" s="18">
        <v>8</v>
      </c>
      <c r="L35" s="18">
        <v>15</v>
      </c>
      <c r="M35" s="18">
        <v>15</v>
      </c>
      <c r="N35" s="18">
        <v>15</v>
      </c>
      <c r="O35" s="18">
        <v>15</v>
      </c>
      <c r="P35" s="18"/>
      <c r="Q35" s="18"/>
      <c r="R35" s="18"/>
      <c r="S35" s="18"/>
      <c r="T35" s="18"/>
      <c r="U35" s="18"/>
      <c r="V35" s="18"/>
      <c r="W35" s="34">
        <f t="shared" si="0"/>
        <v>0.88717948717948714</v>
      </c>
      <c r="X35"/>
    </row>
    <row r="36" spans="1:24" ht="29" customHeight="1" x14ac:dyDescent="0.15">
      <c r="A36" s="25">
        <v>71431</v>
      </c>
      <c r="B36" s="54">
        <v>15</v>
      </c>
      <c r="C36" s="54">
        <v>15</v>
      </c>
      <c r="D36" s="47"/>
      <c r="E36" s="54">
        <v>12</v>
      </c>
      <c r="F36" s="18">
        <v>15</v>
      </c>
      <c r="G36" s="18">
        <v>0</v>
      </c>
      <c r="H36" s="18">
        <v>0</v>
      </c>
      <c r="I36" s="18">
        <v>3</v>
      </c>
      <c r="J36" s="18">
        <v>6</v>
      </c>
      <c r="K36" s="18">
        <v>3</v>
      </c>
      <c r="L36" s="18">
        <v>0</v>
      </c>
      <c r="M36" s="18">
        <v>9</v>
      </c>
      <c r="N36" s="18">
        <v>15</v>
      </c>
      <c r="O36" s="18">
        <v>15</v>
      </c>
      <c r="P36" s="18"/>
      <c r="Q36" s="18"/>
      <c r="R36" s="18"/>
      <c r="S36" s="18"/>
      <c r="T36" s="18"/>
      <c r="U36" s="18"/>
      <c r="V36" s="18"/>
      <c r="W36" s="34">
        <f t="shared" si="0"/>
        <v>0.55384615384615388</v>
      </c>
      <c r="X36"/>
    </row>
    <row r="37" spans="1:24" ht="29" customHeight="1" x14ac:dyDescent="0.15">
      <c r="A37" s="25">
        <v>71474</v>
      </c>
      <c r="B37" s="54">
        <v>15</v>
      </c>
      <c r="C37" s="54">
        <v>15</v>
      </c>
      <c r="D37" s="47"/>
      <c r="E37" s="54">
        <v>3</v>
      </c>
      <c r="F37" s="18">
        <v>15</v>
      </c>
      <c r="G37" s="18">
        <v>3</v>
      </c>
      <c r="H37" s="18">
        <v>15</v>
      </c>
      <c r="I37" s="18">
        <v>12</v>
      </c>
      <c r="J37" s="18">
        <v>8</v>
      </c>
      <c r="K37" s="18">
        <v>8</v>
      </c>
      <c r="L37" s="18">
        <v>3</v>
      </c>
      <c r="M37" s="18">
        <v>15</v>
      </c>
      <c r="N37" s="18">
        <v>15</v>
      </c>
      <c r="O37" s="18">
        <v>9</v>
      </c>
      <c r="P37" s="18"/>
      <c r="Q37" s="18"/>
      <c r="R37" s="18"/>
      <c r="S37" s="18"/>
      <c r="T37" s="18"/>
      <c r="U37" s="18"/>
      <c r="V37" s="18"/>
      <c r="W37" s="34">
        <f t="shared" si="0"/>
        <v>0.6974358974358974</v>
      </c>
      <c r="X37"/>
    </row>
    <row r="38" spans="1:24" ht="29" customHeight="1" x14ac:dyDescent="0.15">
      <c r="A38" s="25">
        <v>71553</v>
      </c>
      <c r="B38" s="54">
        <v>3</v>
      </c>
      <c r="C38" s="54">
        <v>9</v>
      </c>
      <c r="D38" s="47"/>
      <c r="E38" s="54">
        <v>0</v>
      </c>
      <c r="F38" s="18">
        <v>15</v>
      </c>
      <c r="G38" s="18">
        <v>3</v>
      </c>
      <c r="H38" s="18">
        <v>0</v>
      </c>
      <c r="I38" s="18">
        <v>12</v>
      </c>
      <c r="J38" s="18">
        <v>0</v>
      </c>
      <c r="K38" s="18">
        <v>0</v>
      </c>
      <c r="L38" s="18">
        <v>0</v>
      </c>
      <c r="M38" s="18">
        <v>3</v>
      </c>
      <c r="N38" s="18">
        <v>0</v>
      </c>
      <c r="O38" s="18">
        <v>3</v>
      </c>
      <c r="P38" s="18"/>
      <c r="Q38" s="18"/>
      <c r="R38" s="18"/>
      <c r="S38" s="18"/>
      <c r="T38" s="18"/>
      <c r="U38" s="18"/>
      <c r="V38" s="18"/>
      <c r="W38" s="34">
        <f t="shared" si="0"/>
        <v>0.24615384615384617</v>
      </c>
      <c r="X38"/>
    </row>
    <row r="39" spans="1:24" ht="29" customHeight="1" x14ac:dyDescent="0.15">
      <c r="A39" s="25">
        <v>71671</v>
      </c>
      <c r="B39" s="54">
        <v>15</v>
      </c>
      <c r="C39" s="54">
        <v>9</v>
      </c>
      <c r="D39" s="47"/>
      <c r="E39" s="54">
        <v>12</v>
      </c>
      <c r="F39" s="18">
        <v>10</v>
      </c>
      <c r="G39" s="18">
        <v>0</v>
      </c>
      <c r="H39" s="18">
        <v>3</v>
      </c>
      <c r="I39" s="18">
        <v>3</v>
      </c>
      <c r="J39" s="18">
        <v>5</v>
      </c>
      <c r="K39" s="18">
        <v>0</v>
      </c>
      <c r="L39" s="18">
        <v>9</v>
      </c>
      <c r="M39" s="18">
        <v>0</v>
      </c>
      <c r="N39" s="18">
        <v>3</v>
      </c>
      <c r="O39" s="18">
        <v>15</v>
      </c>
      <c r="P39" s="18"/>
      <c r="Q39" s="18"/>
      <c r="R39" s="18"/>
      <c r="S39" s="18"/>
      <c r="T39" s="18"/>
      <c r="U39" s="18"/>
      <c r="V39" s="18"/>
      <c r="W39" s="34">
        <f t="shared" si="0"/>
        <v>0.43076923076923079</v>
      </c>
      <c r="X39"/>
    </row>
    <row r="40" spans="1:24" ht="29" customHeight="1" x14ac:dyDescent="0.15">
      <c r="A40" s="12"/>
      <c r="B40" s="10"/>
      <c r="C40" s="1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/>
    </row>
    <row r="41" spans="1:24" ht="29" customHeight="1" x14ac:dyDescent="0.15">
      <c r="A41" s="26" t="s">
        <v>32</v>
      </c>
      <c r="B41" s="27">
        <v>15</v>
      </c>
      <c r="C41" s="27">
        <v>15</v>
      </c>
      <c r="D41" s="27">
        <v>15</v>
      </c>
      <c r="E41" s="27">
        <v>15</v>
      </c>
      <c r="F41" s="27">
        <v>15</v>
      </c>
      <c r="G41" s="27">
        <v>15</v>
      </c>
      <c r="H41" s="27">
        <v>15</v>
      </c>
      <c r="I41" s="27">
        <v>15</v>
      </c>
      <c r="J41" s="27">
        <v>15</v>
      </c>
      <c r="K41" s="27">
        <v>15</v>
      </c>
      <c r="L41" s="27">
        <v>15</v>
      </c>
      <c r="M41" s="27">
        <v>15</v>
      </c>
      <c r="N41" s="27">
        <v>15</v>
      </c>
      <c r="O41" s="27">
        <v>15</v>
      </c>
      <c r="P41" s="27">
        <v>15</v>
      </c>
      <c r="Q41" s="27">
        <v>15</v>
      </c>
      <c r="R41" s="27">
        <v>15</v>
      </c>
      <c r="S41" s="27">
        <v>15</v>
      </c>
      <c r="T41" s="27">
        <v>15</v>
      </c>
      <c r="U41" s="27">
        <v>15</v>
      </c>
      <c r="V41" s="27">
        <v>15</v>
      </c>
      <c r="W41" s="28">
        <v>1</v>
      </c>
      <c r="X41"/>
    </row>
    <row r="42" spans="1:24" ht="29" customHeight="1" x14ac:dyDescent="0.15">
      <c r="A42" s="29" t="s">
        <v>33</v>
      </c>
      <c r="B42" s="30">
        <f>AVERAGE(B$2:B$39)</f>
        <v>11.342105263157896</v>
      </c>
      <c r="C42" s="30">
        <f t="shared" ref="C42:W42" si="1">AVERAGE(C$2:C$39)</f>
        <v>10.736842105263158</v>
      </c>
      <c r="D42" s="30" t="e">
        <f t="shared" si="1"/>
        <v>#DIV/0!</v>
      </c>
      <c r="E42" s="30">
        <f t="shared" si="1"/>
        <v>10.421052631578947</v>
      </c>
      <c r="F42" s="30">
        <f t="shared" si="1"/>
        <v>12.631578947368421</v>
      </c>
      <c r="G42" s="30">
        <f t="shared" si="1"/>
        <v>5.6052631578947372</v>
      </c>
      <c r="H42" s="30">
        <f t="shared" si="1"/>
        <v>8.6842105263157894</v>
      </c>
      <c r="I42" s="30">
        <f t="shared" si="1"/>
        <v>5.7631578947368425</v>
      </c>
      <c r="J42" s="30">
        <f t="shared" si="1"/>
        <v>5.9210526315789478</v>
      </c>
      <c r="K42" s="30">
        <f t="shared" si="1"/>
        <v>4.1052631578947372</v>
      </c>
      <c r="L42" s="30">
        <f t="shared" si="1"/>
        <v>7.3421052631578947</v>
      </c>
      <c r="M42" s="30">
        <f t="shared" si="1"/>
        <v>8.4473684210526319</v>
      </c>
      <c r="N42" s="30">
        <f t="shared" si="1"/>
        <v>9.0789473684210531</v>
      </c>
      <c r="O42" s="30">
        <f t="shared" si="1"/>
        <v>7.7027027027027026</v>
      </c>
      <c r="P42" s="30" t="e">
        <f t="shared" si="1"/>
        <v>#DIV/0!</v>
      </c>
      <c r="Q42" s="30" t="e">
        <f t="shared" si="1"/>
        <v>#DIV/0!</v>
      </c>
      <c r="R42" s="30" t="e">
        <f t="shared" si="1"/>
        <v>#DIV/0!</v>
      </c>
      <c r="S42" s="30" t="e">
        <f t="shared" si="1"/>
        <v>#DIV/0!</v>
      </c>
      <c r="T42" s="30" t="e">
        <f t="shared" si="1"/>
        <v>#DIV/0!</v>
      </c>
      <c r="U42" s="30" t="e">
        <f t="shared" si="1"/>
        <v>#DIV/0!</v>
      </c>
      <c r="V42" s="30" t="e">
        <f t="shared" si="1"/>
        <v>#DIV/0!</v>
      </c>
      <c r="W42" s="30">
        <f t="shared" si="1"/>
        <v>0.55168690958164635</v>
      </c>
      <c r="X42"/>
    </row>
    <row r="43" spans="1:24" ht="29" customHeight="1" x14ac:dyDescent="0.15">
      <c r="A43" s="31" t="s">
        <v>34</v>
      </c>
      <c r="B43" s="30">
        <f>STDEV(B$2:B$39)</f>
        <v>5.0845623043147032</v>
      </c>
      <c r="C43" s="30">
        <f t="shared" ref="C43:W43" si="2">STDEV(C$2:C$39)</f>
        <v>5.1079387630264215</v>
      </c>
      <c r="D43" s="30" t="e">
        <f t="shared" si="2"/>
        <v>#DIV/0!</v>
      </c>
      <c r="E43" s="30">
        <f t="shared" si="2"/>
        <v>4.3967529723487706</v>
      </c>
      <c r="F43" s="30">
        <f t="shared" si="2"/>
        <v>4.3584094087958203</v>
      </c>
      <c r="G43" s="30">
        <f t="shared" si="2"/>
        <v>5.0859609296105388</v>
      </c>
      <c r="H43" s="30">
        <f t="shared" si="2"/>
        <v>4.6679196312929951</v>
      </c>
      <c r="I43" s="30">
        <f t="shared" si="2"/>
        <v>4.432278472849144</v>
      </c>
      <c r="J43" s="30">
        <f t="shared" si="2"/>
        <v>4.8623294325527313</v>
      </c>
      <c r="K43" s="30">
        <f t="shared" si="2"/>
        <v>4.0522898010358226</v>
      </c>
      <c r="L43" s="30">
        <f t="shared" si="2"/>
        <v>5.478588868369318</v>
      </c>
      <c r="M43" s="30">
        <f t="shared" si="2"/>
        <v>6.6847845319782611</v>
      </c>
      <c r="N43" s="30">
        <f t="shared" si="2"/>
        <v>6.0197044865394469</v>
      </c>
      <c r="O43" s="30">
        <f t="shared" si="2"/>
        <v>5.7680386848798326</v>
      </c>
      <c r="P43" s="30" t="e">
        <f t="shared" si="2"/>
        <v>#DIV/0!</v>
      </c>
      <c r="Q43" s="30" t="e">
        <f t="shared" si="2"/>
        <v>#DIV/0!</v>
      </c>
      <c r="R43" s="30" t="e">
        <f t="shared" si="2"/>
        <v>#DIV/0!</v>
      </c>
      <c r="S43" s="30" t="e">
        <f t="shared" si="2"/>
        <v>#DIV/0!</v>
      </c>
      <c r="T43" s="30" t="e">
        <f t="shared" si="2"/>
        <v>#DIV/0!</v>
      </c>
      <c r="U43" s="30" t="e">
        <f t="shared" si="2"/>
        <v>#DIV/0!</v>
      </c>
      <c r="V43" s="30" t="e">
        <f t="shared" si="2"/>
        <v>#DIV/0!</v>
      </c>
      <c r="W43" s="30">
        <f t="shared" si="2"/>
        <v>0.20396981157228605</v>
      </c>
      <c r="X43"/>
    </row>
    <row r="44" spans="1:24" ht="29" customHeight="1" x14ac:dyDescent="0.15">
      <c r="A44" s="31" t="s">
        <v>35</v>
      </c>
      <c r="B44" s="30">
        <f>MEDIAN(B$2:B$39)</f>
        <v>15</v>
      </c>
      <c r="C44" s="30">
        <f t="shared" ref="C44:W44" si="3">MEDIAN(C$2:C$39)</f>
        <v>12</v>
      </c>
      <c r="D44" s="30" t="e">
        <f t="shared" si="3"/>
        <v>#NUM!</v>
      </c>
      <c r="E44" s="30">
        <f t="shared" si="3"/>
        <v>12</v>
      </c>
      <c r="F44" s="30">
        <f t="shared" si="3"/>
        <v>15</v>
      </c>
      <c r="G44" s="30">
        <f t="shared" si="3"/>
        <v>3</v>
      </c>
      <c r="H44" s="30">
        <f t="shared" si="3"/>
        <v>9</v>
      </c>
      <c r="I44" s="30">
        <f t="shared" si="3"/>
        <v>3</v>
      </c>
      <c r="J44" s="30">
        <f t="shared" si="3"/>
        <v>5</v>
      </c>
      <c r="K44" s="30">
        <f t="shared" si="3"/>
        <v>3</v>
      </c>
      <c r="L44" s="30">
        <f t="shared" si="3"/>
        <v>9</v>
      </c>
      <c r="M44" s="30">
        <f t="shared" si="3"/>
        <v>9</v>
      </c>
      <c r="N44" s="30">
        <f t="shared" si="3"/>
        <v>9</v>
      </c>
      <c r="O44" s="30">
        <f t="shared" si="3"/>
        <v>9</v>
      </c>
      <c r="P44" s="30" t="e">
        <f t="shared" si="3"/>
        <v>#NUM!</v>
      </c>
      <c r="Q44" s="30" t="e">
        <f t="shared" si="3"/>
        <v>#NUM!</v>
      </c>
      <c r="R44" s="30" t="e">
        <f t="shared" si="3"/>
        <v>#NUM!</v>
      </c>
      <c r="S44" s="30" t="e">
        <f t="shared" si="3"/>
        <v>#NUM!</v>
      </c>
      <c r="T44" s="30" t="e">
        <f t="shared" si="3"/>
        <v>#NUM!</v>
      </c>
      <c r="U44" s="30" t="e">
        <f t="shared" si="3"/>
        <v>#NUM!</v>
      </c>
      <c r="V44" s="30" t="e">
        <f t="shared" si="3"/>
        <v>#NUM!</v>
      </c>
      <c r="W44" s="30">
        <f t="shared" si="3"/>
        <v>0.5410256410256411</v>
      </c>
      <c r="X44"/>
    </row>
    <row r="45" spans="1:24" ht="29" customHeight="1" x14ac:dyDescent="0.15">
      <c r="A45" s="32" t="s">
        <v>36</v>
      </c>
      <c r="B45" s="33">
        <f>IF(SUM(B2:B39)&gt;0,1,0)</f>
        <v>1</v>
      </c>
      <c r="C45" s="33">
        <f t="shared" ref="C45:V45" si="4">IF(SUM(C2:C39)&gt;0,1,0)</f>
        <v>1</v>
      </c>
      <c r="D45" s="33">
        <f t="shared" si="4"/>
        <v>0</v>
      </c>
      <c r="E45" s="33">
        <f t="shared" si="4"/>
        <v>1</v>
      </c>
      <c r="F45" s="33">
        <f t="shared" si="4"/>
        <v>1</v>
      </c>
      <c r="G45" s="33">
        <f t="shared" si="4"/>
        <v>1</v>
      </c>
      <c r="H45" s="33">
        <f t="shared" si="4"/>
        <v>1</v>
      </c>
      <c r="I45" s="33">
        <f t="shared" si="4"/>
        <v>1</v>
      </c>
      <c r="J45" s="33">
        <f t="shared" si="4"/>
        <v>1</v>
      </c>
      <c r="K45" s="33">
        <f t="shared" si="4"/>
        <v>1</v>
      </c>
      <c r="L45" s="33">
        <f t="shared" si="4"/>
        <v>1</v>
      </c>
      <c r="M45" s="33">
        <f t="shared" si="4"/>
        <v>1</v>
      </c>
      <c r="N45" s="33">
        <f t="shared" si="4"/>
        <v>1</v>
      </c>
      <c r="O45" s="33">
        <f t="shared" si="4"/>
        <v>1</v>
      </c>
      <c r="P45" s="33">
        <f t="shared" si="4"/>
        <v>0</v>
      </c>
      <c r="Q45" s="33">
        <f t="shared" si="4"/>
        <v>0</v>
      </c>
      <c r="R45" s="33">
        <f t="shared" si="4"/>
        <v>0</v>
      </c>
      <c r="S45" s="33">
        <f t="shared" si="4"/>
        <v>0</v>
      </c>
      <c r="T45" s="33">
        <f t="shared" si="4"/>
        <v>0</v>
      </c>
      <c r="U45" s="33">
        <f t="shared" si="4"/>
        <v>0</v>
      </c>
      <c r="V45" s="33">
        <f t="shared" si="4"/>
        <v>0</v>
      </c>
      <c r="W45" s="33"/>
      <c r="X45"/>
    </row>
    <row r="46" spans="1:24" ht="29" customHeight="1" x14ac:dyDescent="0.15">
      <c r="B46"/>
    </row>
    <row r="47" spans="1:24" ht="29" customHeight="1" x14ac:dyDescent="0.15"/>
    <row r="48" spans="1:24" ht="29" customHeight="1" x14ac:dyDescent="0.15"/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29" customHeight="1" x14ac:dyDescent="0.15">
      <c r="B58"/>
    </row>
    <row r="59" spans="2:2" ht="29" customHeight="1" x14ac:dyDescent="0.15">
      <c r="B59"/>
    </row>
    <row r="60" spans="2:2" ht="29" customHeight="1" x14ac:dyDescent="0.15">
      <c r="B60"/>
    </row>
    <row r="61" spans="2:2" ht="29" customHeight="1" x14ac:dyDescent="0.15">
      <c r="B61"/>
    </row>
    <row r="62" spans="2:2" ht="29" customHeight="1" x14ac:dyDescent="0.15">
      <c r="B62"/>
    </row>
    <row r="63" spans="2:2" ht="29" customHeight="1" x14ac:dyDescent="0.15">
      <c r="B63"/>
    </row>
    <row r="64" spans="2:2" ht="40" customHeight="1" x14ac:dyDescent="0.15">
      <c r="B64"/>
    </row>
    <row r="65" spans="2:2" ht="14" x14ac:dyDescent="0.15">
      <c r="B65"/>
    </row>
    <row r="66" spans="2:2" ht="14" x14ac:dyDescent="0.15">
      <c r="B66"/>
    </row>
    <row r="67" spans="2:2" ht="14" x14ac:dyDescent="0.15">
      <c r="B67"/>
    </row>
    <row r="68" spans="2:2" ht="14" x14ac:dyDescent="0.15">
      <c r="B68"/>
    </row>
    <row r="69" spans="2:2" ht="14" x14ac:dyDescent="0.15">
      <c r="B69"/>
    </row>
    <row r="70" spans="2:2" ht="14" x14ac:dyDescent="0.15">
      <c r="B70"/>
    </row>
    <row r="71" spans="2:2" ht="14" x14ac:dyDescent="0.15">
      <c r="B71"/>
    </row>
    <row r="72" spans="2:2" ht="14" x14ac:dyDescent="0.15">
      <c r="B72"/>
    </row>
    <row r="73" spans="2:2" ht="14" x14ac:dyDescent="0.15">
      <c r="B73"/>
    </row>
    <row r="74" spans="2:2" ht="14" x14ac:dyDescent="0.15">
      <c r="B74"/>
    </row>
    <row r="75" spans="2:2" ht="14" x14ac:dyDescent="0.15">
      <c r="B75"/>
    </row>
    <row r="76" spans="2:2" ht="14" x14ac:dyDescent="0.15">
      <c r="B76"/>
    </row>
    <row r="77" spans="2:2" ht="14" x14ac:dyDescent="0.15">
      <c r="B77"/>
    </row>
    <row r="78" spans="2:2" ht="14" x14ac:dyDescent="0.15">
      <c r="B78"/>
    </row>
    <row r="79" spans="2:2" ht="14" x14ac:dyDescent="0.15">
      <c r="B79"/>
    </row>
    <row r="80" spans="2:2" ht="14" x14ac:dyDescent="0.15">
      <c r="B80"/>
    </row>
    <row r="81" spans="2:2" ht="14" x14ac:dyDescent="0.15">
      <c r="B81"/>
    </row>
    <row r="82" spans="2:2" ht="14" x14ac:dyDescent="0.15">
      <c r="B82"/>
    </row>
    <row r="83" spans="2:2" ht="14" x14ac:dyDescent="0.15">
      <c r="B83"/>
    </row>
    <row r="84" spans="2:2" ht="14" x14ac:dyDescent="0.15">
      <c r="B84"/>
    </row>
    <row r="85" spans="2:2" ht="14" x14ac:dyDescent="0.15">
      <c r="B85"/>
    </row>
    <row r="86" spans="2:2" ht="14" x14ac:dyDescent="0.15">
      <c r="B86"/>
    </row>
    <row r="87" spans="2:2" ht="14" x14ac:dyDescent="0.15">
      <c r="B87"/>
    </row>
    <row r="88" spans="2:2" ht="14" x14ac:dyDescent="0.15">
      <c r="B88"/>
    </row>
    <row r="89" spans="2:2" ht="14" x14ac:dyDescent="0.15">
      <c r="B89"/>
    </row>
    <row r="90" spans="2:2" ht="14" x14ac:dyDescent="0.15">
      <c r="B90"/>
    </row>
    <row r="91" spans="2:2" ht="14" x14ac:dyDescent="0.15">
      <c r="B91"/>
    </row>
    <row r="92" spans="2:2" ht="14" x14ac:dyDescent="0.15">
      <c r="B92"/>
    </row>
    <row r="93" spans="2:2" ht="14" x14ac:dyDescent="0.15">
      <c r="B93"/>
    </row>
    <row r="94" spans="2:2" ht="14" x14ac:dyDescent="0.15">
      <c r="B94"/>
    </row>
    <row r="95" spans="2:2" ht="14" x14ac:dyDescent="0.15">
      <c r="B95"/>
    </row>
    <row r="96" spans="2:2" ht="14" x14ac:dyDescent="0.15">
      <c r="B96"/>
    </row>
    <row r="97" spans="2:2" ht="14" x14ac:dyDescent="0.15">
      <c r="B97"/>
    </row>
    <row r="98" spans="2:2" ht="14" x14ac:dyDescent="0.15">
      <c r="B98"/>
    </row>
    <row r="99" spans="2:2" ht="14" x14ac:dyDescent="0.15">
      <c r="B99"/>
    </row>
    <row r="100" spans="2:2" ht="14" x14ac:dyDescent="0.15">
      <c r="B100"/>
    </row>
    <row r="101" spans="2:2" ht="14" x14ac:dyDescent="0.15">
      <c r="B101"/>
    </row>
    <row r="102" spans="2:2" ht="14" x14ac:dyDescent="0.15">
      <c r="B102"/>
    </row>
    <row r="103" spans="2:2" ht="14" x14ac:dyDescent="0.15">
      <c r="B103"/>
    </row>
    <row r="104" spans="2:2" ht="14" x14ac:dyDescent="0.15">
      <c r="B104"/>
    </row>
    <row r="105" spans="2:2" ht="14" x14ac:dyDescent="0.15">
      <c r="B105"/>
    </row>
    <row r="106" spans="2:2" ht="14" x14ac:dyDescent="0.15">
      <c r="B106"/>
    </row>
    <row r="107" spans="2:2" ht="14" x14ac:dyDescent="0.15">
      <c r="B107"/>
    </row>
    <row r="108" spans="2:2" ht="14" x14ac:dyDescent="0.15">
      <c r="B108"/>
    </row>
    <row r="109" spans="2:2" ht="14" x14ac:dyDescent="0.15">
      <c r="B109"/>
    </row>
    <row r="110" spans="2:2" ht="14" x14ac:dyDescent="0.15">
      <c r="B110"/>
    </row>
    <row r="111" spans="2:2" ht="14" x14ac:dyDescent="0.15">
      <c r="B111"/>
    </row>
    <row r="112" spans="2:2" ht="14" x14ac:dyDescent="0.15">
      <c r="B112"/>
    </row>
    <row r="113" spans="2:2" ht="14" x14ac:dyDescent="0.15">
      <c r="B113"/>
    </row>
    <row r="114" spans="2:2" ht="14" x14ac:dyDescent="0.15">
      <c r="B114"/>
    </row>
    <row r="115" spans="2:2" ht="14" x14ac:dyDescent="0.15">
      <c r="B115"/>
    </row>
    <row r="116" spans="2:2" ht="14" x14ac:dyDescent="0.15">
      <c r="B116"/>
    </row>
    <row r="117" spans="2:2" ht="14" x14ac:dyDescent="0.15">
      <c r="B117"/>
    </row>
    <row r="118" spans="2:2" ht="14" x14ac:dyDescent="0.15">
      <c r="B118"/>
    </row>
    <row r="119" spans="2:2" ht="14" x14ac:dyDescent="0.15">
      <c r="B119"/>
    </row>
    <row r="120" spans="2:2" ht="14" x14ac:dyDescent="0.15">
      <c r="B120"/>
    </row>
    <row r="121" spans="2:2" ht="14" x14ac:dyDescent="0.15">
      <c r="B121"/>
    </row>
    <row r="122" spans="2:2" ht="14" x14ac:dyDescent="0.15">
      <c r="B122"/>
    </row>
    <row r="123" spans="2:2" ht="14" x14ac:dyDescent="0.15">
      <c r="B123"/>
    </row>
    <row r="124" spans="2:2" ht="14" x14ac:dyDescent="0.15">
      <c r="B124"/>
    </row>
    <row r="125" spans="2:2" ht="14" x14ac:dyDescent="0.15">
      <c r="B125"/>
    </row>
    <row r="126" spans="2:2" ht="14" x14ac:dyDescent="0.15">
      <c r="B126"/>
    </row>
    <row r="127" spans="2:2" ht="14" x14ac:dyDescent="0.15">
      <c r="B127"/>
    </row>
    <row r="128" spans="2:2" ht="14" x14ac:dyDescent="0.15">
      <c r="B128"/>
    </row>
    <row r="129" spans="2:2" ht="14" x14ac:dyDescent="0.15">
      <c r="B129"/>
    </row>
    <row r="130" spans="2:2" ht="14" x14ac:dyDescent="0.15">
      <c r="B130"/>
    </row>
    <row r="131" spans="2:2" ht="14" x14ac:dyDescent="0.15">
      <c r="B131"/>
    </row>
    <row r="132" spans="2:2" ht="14" x14ac:dyDescent="0.15">
      <c r="B132"/>
    </row>
    <row r="133" spans="2:2" ht="14" x14ac:dyDescent="0.15">
      <c r="B133"/>
    </row>
    <row r="134" spans="2:2" ht="14" x14ac:dyDescent="0.15">
      <c r="B134"/>
    </row>
    <row r="135" spans="2:2" ht="14" x14ac:dyDescent="0.15">
      <c r="B135"/>
    </row>
    <row r="136" spans="2:2" ht="14" x14ac:dyDescent="0.15">
      <c r="B136"/>
    </row>
    <row r="137" spans="2:2" ht="14" x14ac:dyDescent="0.15">
      <c r="B137"/>
    </row>
    <row r="138" spans="2:2" ht="14" x14ac:dyDescent="0.15">
      <c r="B138"/>
    </row>
    <row r="139" spans="2:2" ht="14" x14ac:dyDescent="0.15">
      <c r="B139"/>
    </row>
    <row r="140" spans="2:2" ht="14" x14ac:dyDescent="0.15">
      <c r="B140"/>
    </row>
  </sheetData>
  <phoneticPr fontId="4"/>
  <pageMargins left="0.75" right="0.75" top="1" bottom="1" header="0.5" footer="0.5"/>
  <pageSetup paperSize="10" scale="25" orientation="portrait" horizontalDpi="4294967292" verticalDpi="4294967292"/>
  <headerFooter alignWithMargins="0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4"/>
  <sheetViews>
    <sheetView zoomScaleNormal="100" workbookViewId="0">
      <selection activeCell="M1" sqref="M1"/>
    </sheetView>
  </sheetViews>
  <sheetFormatPr baseColWidth="10" defaultRowHeight="13" x14ac:dyDescent="0.15"/>
  <cols>
    <col min="1" max="1" width="23.83203125" customWidth="1"/>
    <col min="2" max="12" width="13.83203125" customWidth="1"/>
    <col min="13" max="13" width="13.6640625" customWidth="1"/>
  </cols>
  <sheetData>
    <row r="1" spans="1:12" ht="24" customHeight="1" x14ac:dyDescent="0.15">
      <c r="A1" s="39" t="s">
        <v>5</v>
      </c>
      <c r="B1" s="37" t="s">
        <v>23</v>
      </c>
      <c r="C1" s="37" t="s">
        <v>24</v>
      </c>
      <c r="D1" s="37" t="s">
        <v>25</v>
      </c>
      <c r="E1" s="37" t="s">
        <v>26</v>
      </c>
      <c r="F1" s="37" t="s">
        <v>27</v>
      </c>
      <c r="G1" s="37" t="s">
        <v>28</v>
      </c>
      <c r="H1" s="37" t="s">
        <v>29</v>
      </c>
      <c r="I1" s="37" t="s">
        <v>30</v>
      </c>
      <c r="J1" s="37" t="s">
        <v>45</v>
      </c>
      <c r="K1" s="37" t="s">
        <v>46</v>
      </c>
      <c r="L1" s="38" t="s">
        <v>31</v>
      </c>
    </row>
    <row r="2" spans="1:12" ht="29" customHeight="1" x14ac:dyDescent="0.15">
      <c r="A2" s="55">
        <v>49156</v>
      </c>
      <c r="B2" s="54">
        <v>92</v>
      </c>
      <c r="C2" s="54">
        <v>78</v>
      </c>
      <c r="D2" s="54">
        <v>79</v>
      </c>
      <c r="E2" s="54">
        <v>75</v>
      </c>
      <c r="F2" s="54">
        <v>87</v>
      </c>
      <c r="G2" s="54">
        <v>69</v>
      </c>
      <c r="H2" s="52"/>
      <c r="I2" s="52"/>
      <c r="J2" s="52"/>
      <c r="K2" s="52"/>
      <c r="L2" s="34">
        <f>IF(SUM($B$45:$I$45)&gt;0,1.5*(B2/$B$41+C2/$C$41+D2/$D$41+E2/$E$41+F2/$F$41+G2/$G$41+H2/$H$41+I2/$I$41+J2/$J$41+K2/$K$41)/SUM($B$45:$K$45),0)</f>
        <v>1.2000000000000002</v>
      </c>
    </row>
    <row r="3" spans="1:12" ht="29" customHeight="1" x14ac:dyDescent="0.15">
      <c r="A3" s="56">
        <v>54695</v>
      </c>
      <c r="B3" s="54">
        <v>71.5</v>
      </c>
      <c r="C3" s="54">
        <v>66</v>
      </c>
      <c r="D3" s="54">
        <v>74</v>
      </c>
      <c r="E3" s="54">
        <v>0</v>
      </c>
      <c r="F3" s="54">
        <v>55</v>
      </c>
      <c r="G3" s="54">
        <v>0</v>
      </c>
      <c r="H3" s="52"/>
      <c r="I3" s="52"/>
      <c r="J3" s="52"/>
      <c r="K3" s="52"/>
      <c r="L3" s="34">
        <f t="shared" ref="L3:L39" si="0">IF(SUM($B$45:$I$45)&gt;0,1.5*(B3/$B$41+C3/$C$41+D3/$D$41+E3/$E$41+F3/$F$41+G3/$G$41+H3/$H$41+I3/$I$41+J3/$J$41+K3/$K$41)/SUM($B$45:$K$45),0)</f>
        <v>0.66625000000000001</v>
      </c>
    </row>
    <row r="4" spans="1:12" ht="29" customHeight="1" x14ac:dyDescent="0.15">
      <c r="A4" s="56">
        <v>54699</v>
      </c>
      <c r="B4" s="54">
        <v>96.5</v>
      </c>
      <c r="C4" s="54">
        <v>97</v>
      </c>
      <c r="D4" s="54">
        <v>98</v>
      </c>
      <c r="E4" s="54">
        <v>31</v>
      </c>
      <c r="F4" s="54">
        <v>75</v>
      </c>
      <c r="G4" s="54">
        <v>63</v>
      </c>
      <c r="H4" s="52"/>
      <c r="I4" s="52"/>
      <c r="J4" s="52"/>
      <c r="K4" s="52"/>
      <c r="L4" s="34">
        <f t="shared" si="0"/>
        <v>1.1512500000000001</v>
      </c>
    </row>
    <row r="5" spans="1:12" ht="29" customHeight="1" x14ac:dyDescent="0.15">
      <c r="A5" s="56">
        <v>56054</v>
      </c>
      <c r="B5" s="54">
        <v>68</v>
      </c>
      <c r="C5" s="54">
        <v>34</v>
      </c>
      <c r="D5" s="54">
        <v>75</v>
      </c>
      <c r="E5" s="54">
        <v>59</v>
      </c>
      <c r="F5" s="54">
        <v>55.5</v>
      </c>
      <c r="G5" s="54">
        <v>67</v>
      </c>
      <c r="H5" s="52"/>
      <c r="I5" s="52"/>
      <c r="J5" s="52"/>
      <c r="K5" s="52"/>
      <c r="L5" s="34">
        <f t="shared" si="0"/>
        <v>0.89624999999999988</v>
      </c>
    </row>
    <row r="6" spans="1:12" ht="29" customHeight="1" x14ac:dyDescent="0.15">
      <c r="A6" s="56">
        <v>56196</v>
      </c>
      <c r="B6" s="54">
        <v>76</v>
      </c>
      <c r="C6" s="54">
        <v>72</v>
      </c>
      <c r="D6" s="54">
        <v>97</v>
      </c>
      <c r="E6" s="54">
        <v>67</v>
      </c>
      <c r="F6" s="54">
        <v>53.5</v>
      </c>
      <c r="G6" s="54">
        <v>89</v>
      </c>
      <c r="H6" s="52"/>
      <c r="I6" s="52"/>
      <c r="J6" s="52"/>
      <c r="K6" s="52"/>
      <c r="L6" s="34">
        <f t="shared" si="0"/>
        <v>1.13625</v>
      </c>
    </row>
    <row r="7" spans="1:12" ht="29" customHeight="1" x14ac:dyDescent="0.15">
      <c r="A7" s="56">
        <v>58426</v>
      </c>
      <c r="B7" s="54">
        <v>0</v>
      </c>
      <c r="C7" s="54">
        <v>0</v>
      </c>
      <c r="D7" s="54">
        <v>0</v>
      </c>
      <c r="E7" s="54">
        <v>0</v>
      </c>
      <c r="F7" s="54">
        <v>0</v>
      </c>
      <c r="G7" s="54">
        <v>58</v>
      </c>
      <c r="H7" s="52"/>
      <c r="I7" s="52"/>
      <c r="J7" s="52"/>
      <c r="K7" s="52"/>
      <c r="L7" s="34">
        <f t="shared" si="0"/>
        <v>0.14499999999999999</v>
      </c>
    </row>
    <row r="8" spans="1:12" ht="29" customHeight="1" x14ac:dyDescent="0.15">
      <c r="A8" s="56">
        <v>63795</v>
      </c>
      <c r="B8" s="54">
        <v>97.5</v>
      </c>
      <c r="C8" s="54">
        <v>67</v>
      </c>
      <c r="D8" s="54">
        <v>94</v>
      </c>
      <c r="E8" s="54">
        <v>82</v>
      </c>
      <c r="F8" s="54">
        <v>88</v>
      </c>
      <c r="G8" s="54">
        <v>89</v>
      </c>
      <c r="H8" s="52"/>
      <c r="I8" s="52"/>
      <c r="J8" s="52"/>
      <c r="K8" s="52"/>
      <c r="L8" s="34">
        <f t="shared" si="0"/>
        <v>1.29375</v>
      </c>
    </row>
    <row r="9" spans="1:12" ht="29" customHeight="1" x14ac:dyDescent="0.15">
      <c r="A9" s="56">
        <v>66015</v>
      </c>
      <c r="B9" s="54">
        <v>99</v>
      </c>
      <c r="C9" s="54">
        <v>100</v>
      </c>
      <c r="D9" s="54">
        <v>98</v>
      </c>
      <c r="E9" s="54">
        <v>96</v>
      </c>
      <c r="F9" s="54">
        <v>90</v>
      </c>
      <c r="G9" s="54">
        <v>93</v>
      </c>
      <c r="H9" s="52"/>
      <c r="I9" s="52"/>
      <c r="J9" s="52"/>
      <c r="K9" s="52"/>
      <c r="L9" s="34">
        <f t="shared" si="0"/>
        <v>1.4400000000000002</v>
      </c>
    </row>
    <row r="10" spans="1:12" ht="29" customHeight="1" x14ac:dyDescent="0.15">
      <c r="A10" s="56">
        <v>67210</v>
      </c>
      <c r="B10" s="54">
        <v>89</v>
      </c>
      <c r="C10" s="54">
        <v>75</v>
      </c>
      <c r="D10" s="54">
        <v>87</v>
      </c>
      <c r="E10" s="54">
        <v>75</v>
      </c>
      <c r="F10" s="54">
        <v>88</v>
      </c>
      <c r="G10" s="54">
        <v>90</v>
      </c>
      <c r="H10" s="52"/>
      <c r="I10" s="52"/>
      <c r="J10" s="52"/>
      <c r="K10" s="52"/>
      <c r="L10" s="34">
        <f t="shared" si="0"/>
        <v>1.2600000000000002</v>
      </c>
    </row>
    <row r="11" spans="1:12" ht="29" customHeight="1" x14ac:dyDescent="0.15">
      <c r="A11" s="56">
        <v>68473</v>
      </c>
      <c r="B11" s="54">
        <v>39</v>
      </c>
      <c r="C11" s="54">
        <v>10</v>
      </c>
      <c r="D11" s="54">
        <v>0</v>
      </c>
      <c r="E11" s="54">
        <v>0</v>
      </c>
      <c r="F11" s="54">
        <v>0</v>
      </c>
      <c r="G11" s="54">
        <v>60</v>
      </c>
      <c r="H11" s="52"/>
      <c r="I11" s="52"/>
      <c r="J11" s="52"/>
      <c r="K11" s="52"/>
      <c r="L11" s="34">
        <f t="shared" si="0"/>
        <v>0.27249999999999996</v>
      </c>
    </row>
    <row r="12" spans="1:12" ht="29" customHeight="1" x14ac:dyDescent="0.15">
      <c r="A12" s="56">
        <v>69408</v>
      </c>
      <c r="B12" s="54">
        <v>69.5</v>
      </c>
      <c r="C12" s="54">
        <v>0</v>
      </c>
      <c r="D12" s="54">
        <v>42</v>
      </c>
      <c r="E12" s="54">
        <v>39</v>
      </c>
      <c r="F12" s="54">
        <v>33.5</v>
      </c>
      <c r="G12" s="54">
        <v>27</v>
      </c>
      <c r="H12" s="52"/>
      <c r="I12" s="52"/>
      <c r="J12" s="52"/>
      <c r="K12" s="52"/>
      <c r="L12" s="34">
        <f t="shared" si="0"/>
        <v>0.52749999999999997</v>
      </c>
    </row>
    <row r="13" spans="1:12" ht="29" customHeight="1" x14ac:dyDescent="0.15">
      <c r="A13" s="56">
        <v>69764</v>
      </c>
      <c r="B13" s="54">
        <v>98.5</v>
      </c>
      <c r="C13" s="54">
        <v>95</v>
      </c>
      <c r="D13" s="54">
        <v>88</v>
      </c>
      <c r="E13" s="54">
        <v>95</v>
      </c>
      <c r="F13" s="54">
        <v>98.5</v>
      </c>
      <c r="G13" s="54">
        <v>92</v>
      </c>
      <c r="H13" s="52"/>
      <c r="I13" s="52"/>
      <c r="J13" s="52"/>
      <c r="K13" s="52"/>
      <c r="L13" s="34">
        <f t="shared" si="0"/>
        <v>1.4174999999999998</v>
      </c>
    </row>
    <row r="14" spans="1:12" ht="29" customHeight="1" x14ac:dyDescent="0.15">
      <c r="A14" s="56">
        <v>69810</v>
      </c>
      <c r="B14" s="54">
        <v>93.5</v>
      </c>
      <c r="C14" s="54">
        <v>77</v>
      </c>
      <c r="D14" s="54">
        <v>82.5</v>
      </c>
      <c r="E14" s="54">
        <v>80</v>
      </c>
      <c r="F14" s="54">
        <v>77</v>
      </c>
      <c r="G14" s="54">
        <v>79</v>
      </c>
      <c r="H14" s="52"/>
      <c r="I14" s="52"/>
      <c r="J14" s="52"/>
      <c r="K14" s="52"/>
      <c r="L14" s="34">
        <f t="shared" si="0"/>
        <v>1.2224999999999999</v>
      </c>
    </row>
    <row r="15" spans="1:12" ht="29" customHeight="1" x14ac:dyDescent="0.15">
      <c r="A15" s="56">
        <v>69951</v>
      </c>
      <c r="B15" s="54">
        <v>35.5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2"/>
      <c r="I15" s="52"/>
      <c r="J15" s="52"/>
      <c r="K15" s="52"/>
      <c r="L15" s="34">
        <f t="shared" si="0"/>
        <v>8.8749999999999996E-2</v>
      </c>
    </row>
    <row r="16" spans="1:12" ht="29" customHeight="1" x14ac:dyDescent="0.15">
      <c r="A16" s="56">
        <v>69999</v>
      </c>
      <c r="B16" s="54">
        <v>99</v>
      </c>
      <c r="C16" s="54">
        <v>95</v>
      </c>
      <c r="D16" s="54">
        <v>81.5</v>
      </c>
      <c r="E16" s="54">
        <v>99</v>
      </c>
      <c r="F16" s="54">
        <v>97.5</v>
      </c>
      <c r="G16" s="54">
        <v>93</v>
      </c>
      <c r="H16" s="52"/>
      <c r="I16" s="52"/>
      <c r="J16" s="52"/>
      <c r="K16" s="52"/>
      <c r="L16" s="34">
        <f t="shared" si="0"/>
        <v>1.4124999999999999</v>
      </c>
    </row>
    <row r="17" spans="1:12" ht="29" customHeight="1" x14ac:dyDescent="0.15">
      <c r="A17" s="56">
        <v>70050</v>
      </c>
      <c r="B17" s="54">
        <v>88.5</v>
      </c>
      <c r="C17" s="54">
        <v>72</v>
      </c>
      <c r="D17" s="54">
        <v>67</v>
      </c>
      <c r="E17" s="54">
        <v>78</v>
      </c>
      <c r="F17" s="54">
        <v>88.5</v>
      </c>
      <c r="G17" s="54">
        <v>91</v>
      </c>
      <c r="H17" s="52"/>
      <c r="I17" s="52"/>
      <c r="J17" s="52"/>
      <c r="K17" s="52"/>
      <c r="L17" s="34">
        <f t="shared" si="0"/>
        <v>1.2124999999999999</v>
      </c>
    </row>
    <row r="18" spans="1:12" ht="29" customHeight="1" x14ac:dyDescent="0.15">
      <c r="A18" s="56">
        <v>70065</v>
      </c>
      <c r="B18" s="54">
        <v>69.5</v>
      </c>
      <c r="C18" s="54">
        <v>58</v>
      </c>
      <c r="D18" s="54">
        <v>66</v>
      </c>
      <c r="E18" s="54">
        <v>50</v>
      </c>
      <c r="F18" s="54">
        <v>68.5</v>
      </c>
      <c r="G18" s="54">
        <v>36</v>
      </c>
      <c r="H18" s="52"/>
      <c r="I18" s="52"/>
      <c r="J18" s="52"/>
      <c r="K18" s="52"/>
      <c r="L18" s="34">
        <f t="shared" si="0"/>
        <v>0.87</v>
      </c>
    </row>
    <row r="19" spans="1:12" ht="29" customHeight="1" x14ac:dyDescent="0.15">
      <c r="A19" s="56">
        <v>70173</v>
      </c>
      <c r="B19" s="54">
        <v>86</v>
      </c>
      <c r="C19" s="54">
        <v>82</v>
      </c>
      <c r="D19" s="54">
        <v>80.5</v>
      </c>
      <c r="E19" s="54">
        <v>95</v>
      </c>
      <c r="F19" s="54">
        <v>88.5</v>
      </c>
      <c r="G19" s="54">
        <v>73</v>
      </c>
      <c r="H19" s="52"/>
      <c r="I19" s="52"/>
      <c r="J19" s="52"/>
      <c r="K19" s="52"/>
      <c r="L19" s="34">
        <f t="shared" si="0"/>
        <v>1.2624999999999997</v>
      </c>
    </row>
    <row r="20" spans="1:12" ht="29" customHeight="1" x14ac:dyDescent="0.15">
      <c r="A20" s="56">
        <v>70179</v>
      </c>
      <c r="B20" s="54">
        <v>91</v>
      </c>
      <c r="C20" s="54">
        <v>82</v>
      </c>
      <c r="D20" s="54">
        <v>76.5</v>
      </c>
      <c r="E20" s="54">
        <v>90</v>
      </c>
      <c r="F20" s="54">
        <v>88.5</v>
      </c>
      <c r="G20" s="54">
        <v>76</v>
      </c>
      <c r="H20" s="52"/>
      <c r="I20" s="52"/>
      <c r="J20" s="52"/>
      <c r="K20" s="52"/>
      <c r="L20" s="34">
        <f t="shared" si="0"/>
        <v>1.26</v>
      </c>
    </row>
    <row r="21" spans="1:12" ht="29" customHeight="1" x14ac:dyDescent="0.15">
      <c r="A21" s="56">
        <v>70267</v>
      </c>
      <c r="B21" s="54">
        <v>68.5</v>
      </c>
      <c r="C21" s="54">
        <v>40</v>
      </c>
      <c r="D21" s="54">
        <v>76</v>
      </c>
      <c r="E21" s="54">
        <v>0</v>
      </c>
      <c r="F21" s="54">
        <v>0</v>
      </c>
      <c r="G21" s="54">
        <v>60</v>
      </c>
      <c r="H21" s="52"/>
      <c r="I21" s="52"/>
      <c r="J21" s="52"/>
      <c r="K21" s="52"/>
      <c r="L21" s="34">
        <f t="shared" si="0"/>
        <v>0.61124999999999996</v>
      </c>
    </row>
    <row r="22" spans="1:12" ht="29" customHeight="1" x14ac:dyDescent="0.15">
      <c r="A22" s="56">
        <v>70299</v>
      </c>
      <c r="B22" s="54">
        <v>95.5</v>
      </c>
      <c r="C22" s="54">
        <v>89</v>
      </c>
      <c r="D22" s="54">
        <v>78</v>
      </c>
      <c r="E22" s="54">
        <v>98</v>
      </c>
      <c r="F22" s="54">
        <v>99.5</v>
      </c>
      <c r="G22" s="54">
        <v>95</v>
      </c>
      <c r="H22" s="52"/>
      <c r="I22" s="52"/>
      <c r="J22" s="52"/>
      <c r="K22" s="52"/>
      <c r="L22" s="34">
        <f t="shared" si="0"/>
        <v>1.3875</v>
      </c>
    </row>
    <row r="23" spans="1:12" ht="29" customHeight="1" x14ac:dyDescent="0.15">
      <c r="A23" s="56">
        <v>70339</v>
      </c>
      <c r="B23" s="54">
        <v>88</v>
      </c>
      <c r="C23" s="54">
        <v>70</v>
      </c>
      <c r="D23" s="54">
        <v>81</v>
      </c>
      <c r="E23" s="54">
        <v>78</v>
      </c>
      <c r="F23" s="54">
        <v>89.5</v>
      </c>
      <c r="G23" s="54">
        <v>76</v>
      </c>
      <c r="H23" s="52"/>
      <c r="I23" s="52"/>
      <c r="J23" s="52"/>
      <c r="K23" s="52"/>
      <c r="L23" s="34">
        <f t="shared" si="0"/>
        <v>1.2062499999999998</v>
      </c>
    </row>
    <row r="24" spans="1:12" ht="29" customHeight="1" x14ac:dyDescent="0.15">
      <c r="A24" s="56">
        <v>70503</v>
      </c>
      <c r="B24" s="54">
        <v>78</v>
      </c>
      <c r="C24" s="54">
        <v>46</v>
      </c>
      <c r="D24" s="54">
        <v>41</v>
      </c>
      <c r="E24" s="54">
        <v>22</v>
      </c>
      <c r="F24" s="54">
        <v>26.5</v>
      </c>
      <c r="G24" s="54">
        <v>33</v>
      </c>
      <c r="H24" s="52"/>
      <c r="I24" s="52"/>
      <c r="J24" s="52"/>
      <c r="K24" s="52"/>
      <c r="L24" s="34">
        <f t="shared" si="0"/>
        <v>0.61624999999999996</v>
      </c>
    </row>
    <row r="25" spans="1:12" ht="29" customHeight="1" x14ac:dyDescent="0.15">
      <c r="A25" s="56">
        <v>70556</v>
      </c>
      <c r="B25" s="54">
        <v>68</v>
      </c>
      <c r="C25" s="54">
        <v>62</v>
      </c>
      <c r="D25" s="54">
        <v>70</v>
      </c>
      <c r="E25" s="54">
        <v>57</v>
      </c>
      <c r="F25" s="54">
        <v>61</v>
      </c>
      <c r="G25" s="54">
        <v>70</v>
      </c>
      <c r="H25" s="52"/>
      <c r="I25" s="52"/>
      <c r="J25" s="52"/>
      <c r="K25" s="52"/>
      <c r="L25" s="34">
        <f t="shared" si="0"/>
        <v>0.97000000000000008</v>
      </c>
    </row>
    <row r="26" spans="1:12" ht="29" customHeight="1" x14ac:dyDescent="0.15">
      <c r="A26" s="56">
        <v>70632</v>
      </c>
      <c r="B26" s="54">
        <v>56</v>
      </c>
      <c r="C26" s="54">
        <v>13</v>
      </c>
      <c r="D26" s="54">
        <v>18</v>
      </c>
      <c r="E26" s="54">
        <v>61</v>
      </c>
      <c r="F26" s="54">
        <v>74.5</v>
      </c>
      <c r="G26" s="54">
        <v>69</v>
      </c>
      <c r="H26" s="52"/>
      <c r="I26" s="52"/>
      <c r="J26" s="52"/>
      <c r="K26" s="52"/>
      <c r="L26" s="34">
        <f t="shared" si="0"/>
        <v>0.72875000000000012</v>
      </c>
    </row>
    <row r="27" spans="1:12" ht="29" customHeight="1" x14ac:dyDescent="0.15">
      <c r="A27" s="56">
        <v>70734</v>
      </c>
      <c r="B27" s="54">
        <v>61</v>
      </c>
      <c r="C27" s="54">
        <v>52</v>
      </c>
      <c r="D27" s="54">
        <v>77</v>
      </c>
      <c r="E27" s="54">
        <v>55</v>
      </c>
      <c r="F27" s="54">
        <v>55</v>
      </c>
      <c r="G27" s="54">
        <v>66</v>
      </c>
      <c r="H27" s="52"/>
      <c r="I27" s="52"/>
      <c r="J27" s="52"/>
      <c r="K27" s="52"/>
      <c r="L27" s="34">
        <f t="shared" si="0"/>
        <v>0.91500000000000004</v>
      </c>
    </row>
    <row r="28" spans="1:12" ht="29" customHeight="1" x14ac:dyDescent="0.15">
      <c r="A28" s="56">
        <v>70896</v>
      </c>
      <c r="B28" s="54">
        <v>41.5</v>
      </c>
      <c r="C28" s="54">
        <v>45</v>
      </c>
      <c r="D28" s="54">
        <v>60</v>
      </c>
      <c r="E28" s="54">
        <v>0</v>
      </c>
      <c r="F28" s="54">
        <v>33.5</v>
      </c>
      <c r="G28" s="54">
        <v>70</v>
      </c>
      <c r="H28" s="52"/>
      <c r="I28" s="52"/>
      <c r="J28" s="52"/>
      <c r="K28" s="52"/>
      <c r="L28" s="34">
        <f t="shared" si="0"/>
        <v>0.625</v>
      </c>
    </row>
    <row r="29" spans="1:12" ht="29" customHeight="1" x14ac:dyDescent="0.15">
      <c r="A29" s="56">
        <v>71032</v>
      </c>
      <c r="B29" s="54">
        <v>53</v>
      </c>
      <c r="C29" s="54">
        <v>20</v>
      </c>
      <c r="D29" s="54">
        <v>90</v>
      </c>
      <c r="E29" s="54">
        <v>30</v>
      </c>
      <c r="F29" s="54">
        <v>38.5</v>
      </c>
      <c r="G29" s="54">
        <v>0</v>
      </c>
      <c r="H29" s="52"/>
      <c r="I29" s="52"/>
      <c r="J29" s="52"/>
      <c r="K29" s="52"/>
      <c r="L29" s="34">
        <f t="shared" si="0"/>
        <v>0.57874999999999999</v>
      </c>
    </row>
    <row r="30" spans="1:12" ht="29" customHeight="1" x14ac:dyDescent="0.15">
      <c r="A30" s="56">
        <v>71099</v>
      </c>
      <c r="B30" s="54">
        <v>72</v>
      </c>
      <c r="C30" s="54">
        <v>67</v>
      </c>
      <c r="D30" s="54">
        <v>72</v>
      </c>
      <c r="E30" s="54">
        <v>70</v>
      </c>
      <c r="F30" s="54">
        <v>51.5</v>
      </c>
      <c r="G30" s="54">
        <v>79</v>
      </c>
      <c r="H30" s="52"/>
      <c r="I30" s="52"/>
      <c r="J30" s="52"/>
      <c r="K30" s="52"/>
      <c r="L30" s="34">
        <f t="shared" si="0"/>
        <v>1.0287500000000001</v>
      </c>
    </row>
    <row r="31" spans="1:12" ht="29" customHeight="1" x14ac:dyDescent="0.15">
      <c r="A31" s="56">
        <v>71304</v>
      </c>
      <c r="B31" s="54">
        <v>88</v>
      </c>
      <c r="C31" s="54">
        <v>78</v>
      </c>
      <c r="D31" s="54">
        <v>91.5</v>
      </c>
      <c r="E31" s="54">
        <v>76</v>
      </c>
      <c r="F31" s="54">
        <v>93</v>
      </c>
      <c r="G31" s="54">
        <v>75</v>
      </c>
      <c r="H31" s="52"/>
      <c r="I31" s="52"/>
      <c r="J31" s="52"/>
      <c r="K31" s="52"/>
      <c r="L31" s="34">
        <f t="shared" si="0"/>
        <v>1.2537499999999999</v>
      </c>
    </row>
    <row r="32" spans="1:12" ht="29" customHeight="1" x14ac:dyDescent="0.15">
      <c r="A32" s="56">
        <v>71308</v>
      </c>
      <c r="B32" s="54">
        <v>87</v>
      </c>
      <c r="C32" s="54">
        <v>95</v>
      </c>
      <c r="D32" s="54">
        <v>73.5</v>
      </c>
      <c r="E32" s="54">
        <v>67</v>
      </c>
      <c r="F32" s="54">
        <v>79.5</v>
      </c>
      <c r="G32" s="54">
        <v>87</v>
      </c>
      <c r="H32" s="52"/>
      <c r="I32" s="52"/>
      <c r="J32" s="52"/>
      <c r="K32" s="52"/>
      <c r="L32" s="34">
        <f t="shared" si="0"/>
        <v>1.2224999999999999</v>
      </c>
    </row>
    <row r="33" spans="1:24" ht="29" customHeight="1" x14ac:dyDescent="0.15">
      <c r="A33" s="56">
        <v>71312</v>
      </c>
      <c r="B33" s="54">
        <v>62</v>
      </c>
      <c r="C33" s="54">
        <v>58</v>
      </c>
      <c r="D33" s="54">
        <v>64</v>
      </c>
      <c r="E33" s="54">
        <v>15</v>
      </c>
      <c r="F33" s="54">
        <v>36</v>
      </c>
      <c r="G33" s="54">
        <v>66</v>
      </c>
      <c r="H33" s="52"/>
      <c r="I33" s="52"/>
      <c r="J33" s="52"/>
      <c r="K33" s="52"/>
      <c r="L33" s="34">
        <f t="shared" si="0"/>
        <v>0.75249999999999995</v>
      </c>
    </row>
    <row r="34" spans="1:24" ht="29" customHeight="1" x14ac:dyDescent="0.15">
      <c r="A34" s="56">
        <v>71340</v>
      </c>
      <c r="B34" s="54">
        <v>99</v>
      </c>
      <c r="C34" s="54">
        <v>0</v>
      </c>
      <c r="D34" s="54">
        <v>0</v>
      </c>
      <c r="E34" s="54">
        <v>0</v>
      </c>
      <c r="F34" s="54">
        <v>0</v>
      </c>
      <c r="G34" s="54">
        <v>0</v>
      </c>
      <c r="H34" s="52"/>
      <c r="I34" s="52"/>
      <c r="J34" s="52"/>
      <c r="K34" s="52"/>
      <c r="L34" s="34">
        <f t="shared" si="0"/>
        <v>0.24749999999999997</v>
      </c>
    </row>
    <row r="35" spans="1:24" ht="29" customHeight="1" x14ac:dyDescent="0.15">
      <c r="A35" s="56">
        <v>71428</v>
      </c>
      <c r="B35" s="54">
        <v>99</v>
      </c>
      <c r="C35" s="54">
        <v>99</v>
      </c>
      <c r="D35" s="54">
        <v>74</v>
      </c>
      <c r="E35" s="54">
        <v>97</v>
      </c>
      <c r="F35" s="54">
        <v>99.5</v>
      </c>
      <c r="G35" s="54">
        <v>95</v>
      </c>
      <c r="H35" s="52"/>
      <c r="I35" s="52"/>
      <c r="J35" s="52"/>
      <c r="K35" s="52"/>
      <c r="L35" s="34">
        <f t="shared" si="0"/>
        <v>1.4087500000000002</v>
      </c>
    </row>
    <row r="36" spans="1:24" ht="29" customHeight="1" x14ac:dyDescent="0.15">
      <c r="A36" s="56">
        <v>71431</v>
      </c>
      <c r="B36" s="54">
        <v>64</v>
      </c>
      <c r="C36" s="54">
        <v>52</v>
      </c>
      <c r="D36" s="54">
        <v>64</v>
      </c>
      <c r="E36" s="54">
        <v>52</v>
      </c>
      <c r="F36" s="54">
        <v>77.5</v>
      </c>
      <c r="G36" s="54">
        <v>72</v>
      </c>
      <c r="H36" s="52"/>
      <c r="I36" s="52"/>
      <c r="J36" s="52"/>
      <c r="K36" s="52"/>
      <c r="L36" s="34">
        <f t="shared" si="0"/>
        <v>0.95374999999999999</v>
      </c>
    </row>
    <row r="37" spans="1:24" ht="29" customHeight="1" x14ac:dyDescent="0.15">
      <c r="A37" s="56">
        <v>71474</v>
      </c>
      <c r="B37" s="54">
        <v>72.5</v>
      </c>
      <c r="C37" s="54">
        <v>47</v>
      </c>
      <c r="D37" s="54">
        <v>52</v>
      </c>
      <c r="E37" s="54">
        <v>41</v>
      </c>
      <c r="F37" s="54">
        <v>0</v>
      </c>
      <c r="G37" s="54">
        <v>45</v>
      </c>
      <c r="H37" s="52"/>
      <c r="I37" s="52"/>
      <c r="J37" s="52"/>
      <c r="K37" s="52"/>
      <c r="L37" s="34">
        <f t="shared" si="0"/>
        <v>0.64375000000000004</v>
      </c>
    </row>
    <row r="38" spans="1:24" ht="29" customHeight="1" x14ac:dyDescent="0.15">
      <c r="A38" s="56">
        <v>71553</v>
      </c>
      <c r="B38" s="54">
        <v>0</v>
      </c>
      <c r="C38" s="54">
        <v>47</v>
      </c>
      <c r="D38" s="54">
        <v>68</v>
      </c>
      <c r="E38" s="54">
        <v>0</v>
      </c>
      <c r="F38" s="54">
        <v>0</v>
      </c>
      <c r="G38" s="54">
        <v>69</v>
      </c>
      <c r="H38" s="52"/>
      <c r="I38" s="52"/>
      <c r="J38" s="52"/>
      <c r="K38" s="52"/>
      <c r="L38" s="34">
        <f t="shared" si="0"/>
        <v>0.45999999999999996</v>
      </c>
    </row>
    <row r="39" spans="1:24" ht="29" customHeight="1" x14ac:dyDescent="0.15">
      <c r="A39" s="56">
        <v>71671</v>
      </c>
      <c r="B39" s="54">
        <v>45</v>
      </c>
      <c r="C39" s="54">
        <v>52</v>
      </c>
      <c r="D39" s="54">
        <v>64</v>
      </c>
      <c r="E39" s="54">
        <v>69</v>
      </c>
      <c r="F39" s="54">
        <v>60</v>
      </c>
      <c r="G39" s="54">
        <v>0</v>
      </c>
      <c r="H39" s="52"/>
      <c r="I39" s="52"/>
      <c r="J39" s="52"/>
      <c r="K39" s="52"/>
      <c r="L39" s="34">
        <f t="shared" si="0"/>
        <v>0.72499999999999998</v>
      </c>
    </row>
    <row r="40" spans="1:24" ht="29" customHeight="1" x14ac:dyDescent="0.15">
      <c r="A40" s="10"/>
      <c r="B40" s="1"/>
      <c r="C40" s="1"/>
      <c r="D40" s="1"/>
      <c r="E40" s="1"/>
      <c r="F40" s="1"/>
      <c r="H40" s="1"/>
      <c r="I40" s="1"/>
      <c r="J40" s="1"/>
      <c r="K40" s="1"/>
      <c r="L40" s="1"/>
    </row>
    <row r="41" spans="1:24" ht="29" customHeight="1" x14ac:dyDescent="0.15">
      <c r="A41" s="26" t="s">
        <v>32</v>
      </c>
      <c r="B41" s="40">
        <v>100</v>
      </c>
      <c r="C41" s="40">
        <v>100</v>
      </c>
      <c r="D41" s="40">
        <v>100</v>
      </c>
      <c r="E41" s="40">
        <v>100</v>
      </c>
      <c r="F41" s="40">
        <v>100</v>
      </c>
      <c r="G41" s="40">
        <v>100</v>
      </c>
      <c r="H41" s="40">
        <v>100</v>
      </c>
      <c r="I41" s="40">
        <v>100</v>
      </c>
      <c r="J41" s="40">
        <v>100</v>
      </c>
      <c r="K41" s="40">
        <v>100</v>
      </c>
      <c r="L41" s="28">
        <v>1.5</v>
      </c>
    </row>
    <row r="42" spans="1:24" ht="29" customHeight="1" x14ac:dyDescent="0.15">
      <c r="A42" s="29" t="s">
        <v>33</v>
      </c>
      <c r="B42" s="30">
        <f>AVERAGE(B$2:B$39)</f>
        <v>72.565789473684205</v>
      </c>
      <c r="C42" s="30">
        <f t="shared" ref="C42:L42" si="1">AVERAGE(C$2:C$39)</f>
        <v>57.684210526315788</v>
      </c>
      <c r="D42" s="30">
        <f t="shared" si="1"/>
        <v>65.78947368421052</v>
      </c>
      <c r="E42" s="30">
        <f t="shared" si="1"/>
        <v>52.60526315789474</v>
      </c>
      <c r="F42" s="30">
        <f t="shared" si="1"/>
        <v>58.092105263157897</v>
      </c>
      <c r="G42" s="30">
        <f t="shared" si="1"/>
        <v>62.421052631578945</v>
      </c>
      <c r="H42" s="30" t="e">
        <f t="shared" si="1"/>
        <v>#DIV/0!</v>
      </c>
      <c r="I42" s="30" t="e">
        <f t="shared" si="1"/>
        <v>#DIV/0!</v>
      </c>
      <c r="J42" s="30" t="e">
        <f t="shared" si="1"/>
        <v>#DIV/0!</v>
      </c>
      <c r="K42" s="30" t="e">
        <f t="shared" si="1"/>
        <v>#DIV/0!</v>
      </c>
      <c r="L42" s="30">
        <f t="shared" si="1"/>
        <v>0.9228947368421051</v>
      </c>
    </row>
    <row r="43" spans="1:24" ht="29" customHeight="1" x14ac:dyDescent="0.15">
      <c r="A43" s="31" t="s">
        <v>34</v>
      </c>
      <c r="B43" s="30">
        <f>STDEV(B$2:B$39)</f>
        <v>25.24800528718076</v>
      </c>
      <c r="C43" s="30">
        <f t="shared" ref="C43:L43" si="2">STDEV(C$2:C$39)</f>
        <v>30.403685110177104</v>
      </c>
      <c r="D43" s="30">
        <f t="shared" si="2"/>
        <v>28.010526877081784</v>
      </c>
      <c r="E43" s="30">
        <f t="shared" si="2"/>
        <v>34.653137975521034</v>
      </c>
      <c r="F43" s="30">
        <f t="shared" si="2"/>
        <v>34.44440394339329</v>
      </c>
      <c r="G43" s="30">
        <f t="shared" si="2"/>
        <v>29.714526049080433</v>
      </c>
      <c r="H43" s="30" t="e">
        <f t="shared" si="2"/>
        <v>#DIV/0!</v>
      </c>
      <c r="I43" s="30" t="e">
        <f t="shared" si="2"/>
        <v>#DIV/0!</v>
      </c>
      <c r="J43" s="30" t="e">
        <f t="shared" si="2"/>
        <v>#DIV/0!</v>
      </c>
      <c r="K43" s="30" t="e">
        <f t="shared" si="2"/>
        <v>#DIV/0!</v>
      </c>
      <c r="L43" s="30">
        <f t="shared" si="2"/>
        <v>0.38653215064864166</v>
      </c>
    </row>
    <row r="44" spans="1:24" ht="29" customHeight="1" x14ac:dyDescent="0.15">
      <c r="A44" s="31" t="s">
        <v>35</v>
      </c>
      <c r="B44" s="30">
        <f>MEDIAN(B$2:B$39)</f>
        <v>74.25</v>
      </c>
      <c r="C44" s="30">
        <f t="shared" ref="C44:L44" si="3">MEDIAN(C$2:C$39)</f>
        <v>64</v>
      </c>
      <c r="D44" s="30">
        <f t="shared" si="3"/>
        <v>74</v>
      </c>
      <c r="E44" s="30">
        <f t="shared" si="3"/>
        <v>60</v>
      </c>
      <c r="F44" s="30">
        <f t="shared" si="3"/>
        <v>64.75</v>
      </c>
      <c r="G44" s="30">
        <f t="shared" si="3"/>
        <v>69.5</v>
      </c>
      <c r="H44" s="30" t="e">
        <f t="shared" si="3"/>
        <v>#NUM!</v>
      </c>
      <c r="I44" s="30" t="e">
        <f t="shared" si="3"/>
        <v>#NUM!</v>
      </c>
      <c r="J44" s="30" t="e">
        <f t="shared" si="3"/>
        <v>#NUM!</v>
      </c>
      <c r="K44" s="30" t="e">
        <f t="shared" si="3"/>
        <v>#NUM!</v>
      </c>
      <c r="L44" s="30">
        <f t="shared" si="3"/>
        <v>0.96187500000000004</v>
      </c>
    </row>
    <row r="45" spans="1:24" ht="29" customHeight="1" x14ac:dyDescent="0.15">
      <c r="A45" s="32" t="s">
        <v>36</v>
      </c>
      <c r="B45" s="33">
        <f>IF(SUM(B2:B39)&gt;0,1,0)</f>
        <v>1</v>
      </c>
      <c r="C45" s="33">
        <f t="shared" ref="C45:I45" si="4">IF(SUM(C2:C39)&gt;0,1,0)</f>
        <v>1</v>
      </c>
      <c r="D45" s="33">
        <f t="shared" si="4"/>
        <v>1</v>
      </c>
      <c r="E45" s="33">
        <f t="shared" si="4"/>
        <v>1</v>
      </c>
      <c r="F45" s="33">
        <f t="shared" si="4"/>
        <v>1</v>
      </c>
      <c r="G45" s="33">
        <f t="shared" si="4"/>
        <v>1</v>
      </c>
      <c r="H45" s="33">
        <f t="shared" si="4"/>
        <v>0</v>
      </c>
      <c r="I45" s="33">
        <f t="shared" si="4"/>
        <v>0</v>
      </c>
      <c r="J45" s="33">
        <f t="shared" ref="J45:K45" si="5">IF(SUM(J2:J39)&gt;0,1,0)</f>
        <v>0</v>
      </c>
      <c r="K45" s="33">
        <f t="shared" si="5"/>
        <v>0</v>
      </c>
      <c r="L45" s="40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7"/>
    </row>
    <row r="46" spans="1:24" ht="29" customHeight="1" x14ac:dyDescent="0.15"/>
    <row r="47" spans="1:24" ht="29" customHeight="1" x14ac:dyDescent="0.15"/>
    <row r="48" spans="1:24" ht="29" customHeight="1" x14ac:dyDescent="0.15"/>
    <row r="49" ht="29" customHeight="1" x14ac:dyDescent="0.15"/>
    <row r="50" ht="29" customHeight="1" x14ac:dyDescent="0.15"/>
    <row r="51" ht="29" customHeight="1" x14ac:dyDescent="0.15"/>
    <row r="52" ht="29" customHeight="1" x14ac:dyDescent="0.15"/>
    <row r="53" ht="29" customHeight="1" x14ac:dyDescent="0.15"/>
    <row r="54" ht="29" customHeight="1" x14ac:dyDescent="0.15"/>
    <row r="55" ht="29" customHeight="1" x14ac:dyDescent="0.15"/>
    <row r="56" ht="29" customHeight="1" x14ac:dyDescent="0.15"/>
    <row r="57" ht="29" customHeight="1" x14ac:dyDescent="0.15"/>
    <row r="58" ht="29" customHeight="1" x14ac:dyDescent="0.15"/>
    <row r="59" ht="24" customHeight="1" x14ac:dyDescent="0.15"/>
    <row r="60" ht="25" customHeight="1" x14ac:dyDescent="0.15"/>
    <row r="61" ht="25" customHeight="1" x14ac:dyDescent="0.15"/>
    <row r="62" ht="25" customHeight="1" x14ac:dyDescent="0.15"/>
    <row r="63" ht="25" customHeight="1" x14ac:dyDescent="0.15"/>
    <row r="64" ht="25" customHeight="1" x14ac:dyDescent="0.15"/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3"/>
  <sheetViews>
    <sheetView workbookViewId="0">
      <selection activeCell="D1" sqref="D1"/>
    </sheetView>
  </sheetViews>
  <sheetFormatPr baseColWidth="10" defaultRowHeight="13" x14ac:dyDescent="0.15"/>
  <cols>
    <col min="1" max="1" width="24.6640625" customWidth="1"/>
    <col min="2" max="3" width="22.83203125" customWidth="1"/>
    <col min="4" max="4" width="10.83203125" customWidth="1"/>
    <col min="6" max="8" width="10.83203125" customWidth="1"/>
    <col min="9" max="15" width="5.6640625" customWidth="1"/>
  </cols>
  <sheetData>
    <row r="1" spans="1:13" ht="25" customHeight="1" x14ac:dyDescent="0.15">
      <c r="A1" s="36" t="s">
        <v>5</v>
      </c>
      <c r="B1" s="37" t="s">
        <v>37</v>
      </c>
      <c r="C1" s="37" t="s">
        <v>1</v>
      </c>
      <c r="F1" s="22"/>
      <c r="G1" s="22"/>
    </row>
    <row r="2" spans="1:13" ht="29" customHeight="1" x14ac:dyDescent="0.15">
      <c r="A2" s="55">
        <v>49156</v>
      </c>
      <c r="B2" s="43">
        <f>20+22+3+0</f>
        <v>45</v>
      </c>
      <c r="C2" s="18"/>
      <c r="D2" s="19"/>
      <c r="F2" s="19"/>
      <c r="G2" s="19"/>
    </row>
    <row r="3" spans="1:13" ht="29" customHeight="1" x14ac:dyDescent="0.15">
      <c r="A3" s="56">
        <v>54695</v>
      </c>
      <c r="B3" s="44">
        <f>12.5+22+15+0</f>
        <v>49.5</v>
      </c>
      <c r="C3" s="18"/>
      <c r="D3" s="19"/>
      <c r="F3" s="19"/>
      <c r="G3" s="19"/>
    </row>
    <row r="4" spans="1:13" ht="29" customHeight="1" x14ac:dyDescent="0.15">
      <c r="A4" s="56">
        <v>54699</v>
      </c>
      <c r="B4" s="43">
        <f>20+23+5+0</f>
        <v>48</v>
      </c>
      <c r="C4" s="18"/>
      <c r="D4" s="19"/>
      <c r="F4" s="19"/>
      <c r="G4" s="19"/>
    </row>
    <row r="5" spans="1:13" ht="29" customHeight="1" x14ac:dyDescent="0.15">
      <c r="A5" s="56">
        <v>56054</v>
      </c>
      <c r="B5" s="43">
        <f>27.5+15+11+0</f>
        <v>53.5</v>
      </c>
      <c r="C5" s="18"/>
      <c r="D5" s="19"/>
      <c r="F5" s="19"/>
      <c r="G5" s="19"/>
    </row>
    <row r="6" spans="1:13" ht="29" customHeight="1" x14ac:dyDescent="0.15">
      <c r="A6" s="56">
        <v>56196</v>
      </c>
      <c r="B6" s="43">
        <f>20+12+5+10</f>
        <v>47</v>
      </c>
      <c r="C6" s="18"/>
      <c r="D6" s="19"/>
      <c r="F6" s="19"/>
      <c r="G6" s="19"/>
    </row>
    <row r="7" spans="1:13" ht="29" customHeight="1" x14ac:dyDescent="0.15">
      <c r="A7" s="56">
        <v>58426</v>
      </c>
      <c r="B7" s="43">
        <f>30+13+2+5</f>
        <v>50</v>
      </c>
      <c r="C7" s="18"/>
      <c r="D7" s="19"/>
      <c r="F7" s="19"/>
      <c r="G7" s="19"/>
    </row>
    <row r="8" spans="1:13" ht="29" customHeight="1" x14ac:dyDescent="0.15">
      <c r="A8" s="56">
        <v>63795</v>
      </c>
      <c r="B8" s="43">
        <f>25+7+5+12</f>
        <v>49</v>
      </c>
      <c r="C8" s="18"/>
      <c r="D8" s="19"/>
      <c r="F8" s="19"/>
      <c r="G8" s="19"/>
    </row>
    <row r="9" spans="1:13" ht="29" customHeight="1" x14ac:dyDescent="0.15">
      <c r="A9" s="56">
        <v>66015</v>
      </c>
      <c r="B9" s="43">
        <f>25+22+7+10</f>
        <v>64</v>
      </c>
      <c r="C9" s="18"/>
      <c r="D9" s="19"/>
      <c r="F9" s="19"/>
      <c r="G9" s="19"/>
    </row>
    <row r="10" spans="1:13" ht="29" customHeight="1" x14ac:dyDescent="0.15">
      <c r="A10" s="56">
        <v>67210</v>
      </c>
      <c r="B10" s="43">
        <f>10+7+0+0</f>
        <v>17</v>
      </c>
      <c r="C10" s="18"/>
      <c r="D10" s="19"/>
      <c r="F10" s="19"/>
      <c r="G10" s="19"/>
    </row>
    <row r="11" spans="1:13" ht="29" customHeight="1" x14ac:dyDescent="0.15">
      <c r="A11" s="56">
        <v>68473</v>
      </c>
      <c r="B11" s="43">
        <f>17.5+15+1+9</f>
        <v>42.5</v>
      </c>
      <c r="C11" s="18"/>
      <c r="D11" s="19"/>
      <c r="F11" s="19"/>
      <c r="G11" s="19"/>
    </row>
    <row r="12" spans="1:13" ht="29" customHeight="1" x14ac:dyDescent="0.15">
      <c r="A12" s="56">
        <v>69408</v>
      </c>
      <c r="B12" s="43">
        <f>25+14+0+6</f>
        <v>45</v>
      </c>
      <c r="C12" s="18"/>
      <c r="D12" s="19"/>
      <c r="F12" s="19"/>
      <c r="G12" s="19"/>
    </row>
    <row r="13" spans="1:13" ht="29" customHeight="1" x14ac:dyDescent="0.15">
      <c r="A13" s="56">
        <v>69764</v>
      </c>
      <c r="B13" s="43">
        <f>(45+22+23+25)</f>
        <v>115</v>
      </c>
      <c r="C13" s="18"/>
      <c r="D13" s="19"/>
      <c r="F13" s="19"/>
      <c r="G13" s="19"/>
    </row>
    <row r="14" spans="1:13" ht="29" customHeight="1" x14ac:dyDescent="0.15">
      <c r="A14" s="56">
        <v>69810</v>
      </c>
      <c r="B14" s="43">
        <f>27.5+11+7+7</f>
        <v>52.5</v>
      </c>
      <c r="C14" s="18"/>
      <c r="D14" s="19"/>
      <c r="F14" s="19"/>
      <c r="G14" s="19"/>
    </row>
    <row r="15" spans="1:13" ht="29" customHeight="1" x14ac:dyDescent="0.15">
      <c r="A15" s="56">
        <v>69951</v>
      </c>
      <c r="B15" s="43"/>
      <c r="C15" s="18"/>
      <c r="D15" s="19"/>
      <c r="F15" s="19"/>
      <c r="G15" s="19"/>
      <c r="M15" t="s">
        <v>38</v>
      </c>
    </row>
    <row r="16" spans="1:13" ht="29" customHeight="1" x14ac:dyDescent="0.15">
      <c r="A16" s="56">
        <v>69999</v>
      </c>
      <c r="B16" s="43">
        <f>40+20+21+19</f>
        <v>100</v>
      </c>
      <c r="C16" s="18"/>
      <c r="D16" s="19"/>
      <c r="F16" s="19"/>
      <c r="G16" s="19"/>
    </row>
    <row r="17" spans="1:7" ht="29" customHeight="1" x14ac:dyDescent="0.15">
      <c r="A17" s="56">
        <v>70050</v>
      </c>
      <c r="B17" s="43">
        <f>20+9+1+0</f>
        <v>30</v>
      </c>
      <c r="C17" s="18"/>
      <c r="D17" s="19"/>
      <c r="F17" s="19"/>
      <c r="G17" s="19"/>
    </row>
    <row r="18" spans="1:7" ht="29" customHeight="1" x14ac:dyDescent="0.15">
      <c r="A18" s="56">
        <v>70065</v>
      </c>
      <c r="B18" s="43">
        <f>12.5+16+0+0</f>
        <v>28.5</v>
      </c>
      <c r="C18" s="18"/>
      <c r="D18" s="19"/>
    </row>
    <row r="19" spans="1:7" ht="29" customHeight="1" x14ac:dyDescent="0.15">
      <c r="A19" s="56">
        <v>70173</v>
      </c>
      <c r="B19" s="43">
        <f>32.5+15+3+8</f>
        <v>58.5</v>
      </c>
      <c r="C19" s="18"/>
      <c r="D19" s="19"/>
    </row>
    <row r="20" spans="1:7" ht="29" customHeight="1" x14ac:dyDescent="0.15">
      <c r="A20" s="56">
        <v>70179</v>
      </c>
      <c r="B20" s="43">
        <f>30+13+2+16</f>
        <v>61</v>
      </c>
      <c r="C20" s="18"/>
      <c r="D20" s="19"/>
    </row>
    <row r="21" spans="1:7" ht="29" customHeight="1" x14ac:dyDescent="0.15">
      <c r="A21" s="56">
        <v>70267</v>
      </c>
      <c r="B21" s="43">
        <f>22.5+1+0+13</f>
        <v>36.5</v>
      </c>
      <c r="C21" s="18"/>
      <c r="D21" s="19"/>
    </row>
    <row r="22" spans="1:7" ht="29" customHeight="1" x14ac:dyDescent="0.15">
      <c r="A22" s="56">
        <v>70299</v>
      </c>
      <c r="B22" s="43">
        <f>32.5+25+20+25</f>
        <v>102.5</v>
      </c>
      <c r="C22" s="18"/>
      <c r="D22" s="19"/>
    </row>
    <row r="23" spans="1:7" ht="29" customHeight="1" x14ac:dyDescent="0.15">
      <c r="A23" s="56">
        <v>70339</v>
      </c>
      <c r="B23" s="43">
        <f>25+9+1+1</f>
        <v>36</v>
      </c>
      <c r="C23" s="18"/>
      <c r="D23" s="19"/>
    </row>
    <row r="24" spans="1:7" ht="29" customHeight="1" x14ac:dyDescent="0.15">
      <c r="A24" s="56">
        <v>70503</v>
      </c>
      <c r="B24" s="43">
        <f>35+23+9+6</f>
        <v>73</v>
      </c>
      <c r="C24" s="18"/>
      <c r="D24" s="19"/>
    </row>
    <row r="25" spans="1:7" ht="29" customHeight="1" x14ac:dyDescent="0.15">
      <c r="A25" s="56">
        <v>70556</v>
      </c>
      <c r="B25" s="43">
        <f>12.5+11+1+1</f>
        <v>25.5</v>
      </c>
      <c r="C25" s="18"/>
      <c r="D25" s="19"/>
    </row>
    <row r="26" spans="1:7" ht="29" customHeight="1" x14ac:dyDescent="0.15">
      <c r="A26" s="56">
        <v>70632</v>
      </c>
      <c r="B26" s="43">
        <f>20+12+1+3</f>
        <v>36</v>
      </c>
      <c r="C26" s="18"/>
      <c r="D26" s="19"/>
    </row>
    <row r="27" spans="1:7" ht="29" customHeight="1" x14ac:dyDescent="0.15">
      <c r="A27" s="56">
        <v>70734</v>
      </c>
      <c r="B27" s="43">
        <f>12.5+13+3+2</f>
        <v>30.5</v>
      </c>
      <c r="C27" s="18"/>
      <c r="D27" s="19"/>
    </row>
    <row r="28" spans="1:7" ht="29" customHeight="1" x14ac:dyDescent="0.15">
      <c r="A28" s="56">
        <v>70896</v>
      </c>
      <c r="B28" s="43">
        <f>7.5+10+1+9</f>
        <v>27.5</v>
      </c>
      <c r="C28" s="18"/>
      <c r="D28" s="19"/>
    </row>
    <row r="29" spans="1:7" ht="29" customHeight="1" x14ac:dyDescent="0.15">
      <c r="A29" s="56">
        <v>71032</v>
      </c>
      <c r="B29" s="43">
        <f>10+1+0+0</f>
        <v>11</v>
      </c>
      <c r="C29" s="18"/>
      <c r="D29" s="19"/>
    </row>
    <row r="30" spans="1:7" ht="29" customHeight="1" x14ac:dyDescent="0.15">
      <c r="A30" s="56">
        <v>71099</v>
      </c>
      <c r="B30" s="43">
        <f>15+8+3+0</f>
        <v>26</v>
      </c>
      <c r="C30" s="18"/>
      <c r="D30" s="19"/>
    </row>
    <row r="31" spans="1:7" ht="29" customHeight="1" x14ac:dyDescent="0.15">
      <c r="A31" s="56">
        <v>71304</v>
      </c>
      <c r="B31" s="43">
        <f>17.5+7+0+0</f>
        <v>24.5</v>
      </c>
      <c r="C31" s="18"/>
      <c r="D31" s="19"/>
    </row>
    <row r="32" spans="1:7" ht="29" customHeight="1" x14ac:dyDescent="0.15">
      <c r="A32" s="56">
        <v>71308</v>
      </c>
      <c r="B32" s="43">
        <f>27.5+23+2+0</f>
        <v>52.5</v>
      </c>
      <c r="C32" s="18"/>
      <c r="D32" s="19"/>
    </row>
    <row r="33" spans="1:25" ht="29" customHeight="1" x14ac:dyDescent="0.15">
      <c r="A33" s="56">
        <v>71312</v>
      </c>
      <c r="B33" s="43">
        <f>22.5+14+0+8</f>
        <v>44.5</v>
      </c>
      <c r="C33" s="18"/>
      <c r="D33" s="19"/>
    </row>
    <row r="34" spans="1:25" ht="29" customHeight="1" x14ac:dyDescent="0.15">
      <c r="A34" s="56">
        <v>71340</v>
      </c>
      <c r="B34" s="43">
        <f>25+20+0+16</f>
        <v>61</v>
      </c>
      <c r="C34" s="18"/>
      <c r="D34" s="19"/>
    </row>
    <row r="35" spans="1:25" ht="29" customHeight="1" x14ac:dyDescent="0.15">
      <c r="A35" s="56">
        <v>71428</v>
      </c>
      <c r="B35" s="43">
        <f>47.5+25+24+25</f>
        <v>121.5</v>
      </c>
      <c r="C35" s="18"/>
      <c r="D35" s="19"/>
    </row>
    <row r="36" spans="1:25" ht="29" customHeight="1" x14ac:dyDescent="0.15">
      <c r="A36" s="56">
        <v>71431</v>
      </c>
      <c r="B36" s="43">
        <f>22.5+9+1+0</f>
        <v>32.5</v>
      </c>
      <c r="C36" s="18"/>
      <c r="D36" s="19"/>
    </row>
    <row r="37" spans="1:25" ht="29" customHeight="1" x14ac:dyDescent="0.15">
      <c r="A37" s="56">
        <v>71474</v>
      </c>
      <c r="B37" s="43">
        <f>27.5+17+5+11</f>
        <v>60.5</v>
      </c>
      <c r="C37" s="18"/>
      <c r="D37" s="19"/>
    </row>
    <row r="38" spans="1:25" ht="29" customHeight="1" x14ac:dyDescent="0.15">
      <c r="A38" s="56">
        <v>71553</v>
      </c>
      <c r="B38" s="43">
        <f>10+0+1+0</f>
        <v>11</v>
      </c>
      <c r="C38" s="18"/>
      <c r="D38" s="19"/>
    </row>
    <row r="39" spans="1:25" ht="29" customHeight="1" x14ac:dyDescent="0.15">
      <c r="A39" s="56">
        <v>71671</v>
      </c>
      <c r="B39" s="43">
        <f>10+9+1+1</f>
        <v>21</v>
      </c>
      <c r="C39" s="18"/>
      <c r="D39" s="19"/>
    </row>
    <row r="40" spans="1:25" ht="29" customHeight="1" x14ac:dyDescent="0.2">
      <c r="A40" s="48"/>
      <c r="B40" s="49"/>
      <c r="C40" s="49"/>
      <c r="D40" s="19"/>
    </row>
    <row r="41" spans="1:25" ht="29" customHeight="1" x14ac:dyDescent="0.15">
      <c r="A41" s="26" t="s">
        <v>32</v>
      </c>
      <c r="B41" s="41">
        <v>125</v>
      </c>
      <c r="C41" s="41">
        <v>200</v>
      </c>
      <c r="D41" s="19"/>
    </row>
    <row r="42" spans="1:25" ht="29" customHeight="1" x14ac:dyDescent="0.15">
      <c r="A42" s="29" t="s">
        <v>33</v>
      </c>
      <c r="B42" s="42">
        <f>AVERAGE(B$2:B$39)</f>
        <v>48.364864864864863</v>
      </c>
      <c r="C42" s="42" t="e">
        <f t="shared" ref="C42" si="0">AVERAGE(C$2:C$39)</f>
        <v>#DIV/0!</v>
      </c>
      <c r="D42" s="19"/>
    </row>
    <row r="43" spans="1:25" ht="29" customHeight="1" x14ac:dyDescent="0.15">
      <c r="A43" s="31" t="s">
        <v>34</v>
      </c>
      <c r="B43" s="42">
        <f>STDEV(B$2:B$39)</f>
        <v>26.482344393285207</v>
      </c>
      <c r="C43" s="42" t="e">
        <f t="shared" ref="C43" si="1">STDEV(C$2:C$39)</f>
        <v>#DIV/0!</v>
      </c>
      <c r="D43" s="19"/>
    </row>
    <row r="44" spans="1:25" ht="29" customHeight="1" x14ac:dyDescent="0.15">
      <c r="A44" s="31" t="s">
        <v>35</v>
      </c>
      <c r="B44" s="42">
        <f>MEDIAN(B$2:B$39)</f>
        <v>45</v>
      </c>
      <c r="C44" s="42" t="e">
        <f t="shared" ref="C44" si="2">MEDIAN(C$2:C$39)</f>
        <v>#NUM!</v>
      </c>
      <c r="D44" s="19"/>
    </row>
    <row r="45" spans="1:25" ht="29" customHeight="1" x14ac:dyDescent="0.2">
      <c r="E45" s="15"/>
      <c r="F45" s="20"/>
      <c r="G45" s="21"/>
      <c r="H45" s="21"/>
      <c r="I45" s="21"/>
      <c r="J45" s="21"/>
      <c r="K45" s="21"/>
      <c r="L45" s="21"/>
      <c r="M45" s="21"/>
      <c r="N45" s="21"/>
      <c r="O45" s="21"/>
      <c r="P45" s="19"/>
      <c r="Q45" s="16"/>
      <c r="R45" s="16"/>
      <c r="S45" s="16"/>
      <c r="T45" s="16"/>
      <c r="U45" s="16"/>
      <c r="V45" s="16"/>
      <c r="W45" s="16"/>
      <c r="X45" s="16"/>
      <c r="Y45" s="17"/>
    </row>
    <row r="46" spans="1:25" ht="29" customHeight="1" x14ac:dyDescent="0.15"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1:25" ht="29" customHeight="1" x14ac:dyDescent="0.15"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1:25" ht="29" customHeight="1" x14ac:dyDescent="0.15"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6:16" ht="29" customHeight="1" x14ac:dyDescent="0.15"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6:16" ht="29" customHeight="1" x14ac:dyDescent="0.15"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6:16" ht="29" customHeight="1" x14ac:dyDescent="0.15"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6:16" ht="29" customHeight="1" x14ac:dyDescent="0.15"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6:16" ht="29" customHeight="1" x14ac:dyDescent="0.15"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  <row r="54" spans="6:16" ht="29" customHeight="1" x14ac:dyDescent="0.15"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  <row r="55" spans="6:16" ht="29" customHeight="1" x14ac:dyDescent="0.15"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6:16" ht="29" customHeight="1" x14ac:dyDescent="0.15"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6:16" ht="29" customHeight="1" x14ac:dyDescent="0.15"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  <row r="58" spans="6:16" ht="29" customHeight="1" x14ac:dyDescent="0.15"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  <row r="59" spans="6:16" ht="25" customHeight="1" x14ac:dyDescent="0.15"/>
    <row r="60" spans="6:16" ht="25" customHeight="1" x14ac:dyDescent="0.15"/>
    <row r="61" spans="6:16" ht="25" customHeight="1" x14ac:dyDescent="0.15">
      <c r="F61" s="23"/>
      <c r="G61" s="23"/>
      <c r="H61" s="23"/>
      <c r="I61" s="23"/>
      <c r="J61" s="23"/>
      <c r="K61" s="23"/>
      <c r="L61" s="23"/>
      <c r="M61" s="23"/>
      <c r="N61" s="23"/>
      <c r="O61" s="23"/>
    </row>
    <row r="62" spans="6:16" ht="25" customHeight="1" x14ac:dyDescent="0.15"/>
    <row r="63" spans="6:16" ht="25" customHeight="1" x14ac:dyDescent="0.15"/>
  </sheetData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40"/>
  <sheetViews>
    <sheetView zoomScaleNormal="100" workbookViewId="0">
      <selection activeCell="I1" sqref="I1"/>
    </sheetView>
  </sheetViews>
  <sheetFormatPr baseColWidth="10" defaultRowHeight="13" x14ac:dyDescent="0.15"/>
  <cols>
    <col min="1" max="1" width="25.83203125" customWidth="1"/>
    <col min="2" max="2" width="17.83203125" style="8" customWidth="1"/>
    <col min="3" max="4" width="18.83203125" customWidth="1"/>
    <col min="5" max="5" width="21.83203125" customWidth="1"/>
    <col min="6" max="6" width="22.83203125" customWidth="1"/>
    <col min="7" max="7" width="21.83203125" customWidth="1"/>
    <col min="8" max="8" width="15.5" customWidth="1"/>
  </cols>
  <sheetData>
    <row r="1" spans="1:9" ht="24" customHeight="1" x14ac:dyDescent="0.15">
      <c r="A1" s="46" t="s">
        <v>5</v>
      </c>
      <c r="B1" s="35" t="s">
        <v>0</v>
      </c>
      <c r="C1" s="35" t="s">
        <v>22</v>
      </c>
      <c r="D1" s="35" t="s">
        <v>37</v>
      </c>
      <c r="E1" s="37" t="s">
        <v>1</v>
      </c>
      <c r="F1" s="37" t="s">
        <v>4</v>
      </c>
      <c r="G1" s="37" t="s">
        <v>2</v>
      </c>
      <c r="H1" s="37" t="s">
        <v>3</v>
      </c>
      <c r="I1" s="53"/>
    </row>
    <row r="2" spans="1:9" ht="29" customHeight="1" x14ac:dyDescent="0.15">
      <c r="A2" s="25">
        <v>49156</v>
      </c>
      <c r="B2" s="34">
        <f>Quiz!W2</f>
        <v>0.45128205128205129</v>
      </c>
      <c r="C2" s="50">
        <f>Homework!L2</f>
        <v>1.2000000000000002</v>
      </c>
      <c r="D2" s="43">
        <f>Exams!B2</f>
        <v>45</v>
      </c>
      <c r="E2" s="44">
        <f>Exams!C2</f>
        <v>0</v>
      </c>
      <c r="F2" s="34">
        <f t="shared" ref="F2:F17" si="0">$B2+$C2+($D2/$D$41)*3+($E2/$E$41)*4.5</f>
        <v>2.7312820512820517</v>
      </c>
      <c r="G2" s="34">
        <f>0.5*INT(F2/0.5)+INT( ((F2-INT(F2/0.5)*0.5)/0.25))*0.5</f>
        <v>2.5</v>
      </c>
      <c r="H2" s="51">
        <f>IF(G2&gt;4.75,1,0)</f>
        <v>0</v>
      </c>
      <c r="I2" s="24"/>
    </row>
    <row r="3" spans="1:9" ht="29" customHeight="1" x14ac:dyDescent="0.15">
      <c r="A3" s="25">
        <v>54695</v>
      </c>
      <c r="B3" s="34">
        <f>Quiz!W3</f>
        <v>6.1538461538461542E-2</v>
      </c>
      <c r="C3" s="50">
        <f>Homework!L3</f>
        <v>0.66625000000000001</v>
      </c>
      <c r="D3" s="43">
        <f>Exams!B3</f>
        <v>49.5</v>
      </c>
      <c r="E3" s="44">
        <f>Exams!C3</f>
        <v>0</v>
      </c>
      <c r="F3" s="34">
        <f t="shared" si="0"/>
        <v>1.9157884615384617</v>
      </c>
      <c r="G3" s="34">
        <f t="shared" ref="G3:G19" si="1">0.5*INT(F3/0.5)+INT( ((F3-INT(F3/0.5)*0.5)/0.25))*0.5</f>
        <v>2</v>
      </c>
      <c r="H3" s="51">
        <f t="shared" ref="H3:H19" si="2">IF(G3&gt;4.75,1,0)</f>
        <v>0</v>
      </c>
    </row>
    <row r="4" spans="1:9" ht="29" customHeight="1" x14ac:dyDescent="0.15">
      <c r="A4" s="25">
        <v>54699</v>
      </c>
      <c r="B4" s="34">
        <f>Quiz!W4</f>
        <v>0.517948717948718</v>
      </c>
      <c r="C4" s="50">
        <f>Homework!L4</f>
        <v>1.1512500000000001</v>
      </c>
      <c r="D4" s="43">
        <f>Exams!B4</f>
        <v>48</v>
      </c>
      <c r="E4" s="44">
        <f>Exams!C4</f>
        <v>0</v>
      </c>
      <c r="F4" s="34">
        <f t="shared" si="0"/>
        <v>2.8211987179487181</v>
      </c>
      <c r="G4" s="34">
        <f t="shared" si="1"/>
        <v>3</v>
      </c>
      <c r="H4" s="51">
        <f t="shared" si="2"/>
        <v>0</v>
      </c>
    </row>
    <row r="5" spans="1:9" ht="29" customHeight="1" x14ac:dyDescent="0.15">
      <c r="A5" s="25">
        <v>56054</v>
      </c>
      <c r="B5" s="34">
        <f>Quiz!W5</f>
        <v>0.62564102564102564</v>
      </c>
      <c r="C5" s="50">
        <f>Homework!L5</f>
        <v>0.89624999999999988</v>
      </c>
      <c r="D5" s="43">
        <f>Exams!B5</f>
        <v>53.5</v>
      </c>
      <c r="E5" s="44">
        <f>Exams!C5</f>
        <v>0</v>
      </c>
      <c r="F5" s="34">
        <f t="shared" si="0"/>
        <v>2.8058910256410252</v>
      </c>
      <c r="G5" s="34">
        <f t="shared" si="1"/>
        <v>3</v>
      </c>
      <c r="H5" s="51">
        <f t="shared" si="2"/>
        <v>0</v>
      </c>
    </row>
    <row r="6" spans="1:9" ht="29" customHeight="1" x14ac:dyDescent="0.15">
      <c r="A6" s="25">
        <v>56196</v>
      </c>
      <c r="B6" s="34">
        <f>Quiz!W6</f>
        <v>0.52820512820512822</v>
      </c>
      <c r="C6" s="50">
        <f>Homework!L6</f>
        <v>1.13625</v>
      </c>
      <c r="D6" s="43">
        <f>Exams!B6</f>
        <v>47</v>
      </c>
      <c r="E6" s="44">
        <f>Exams!C6</f>
        <v>0</v>
      </c>
      <c r="F6" s="34">
        <f t="shared" si="0"/>
        <v>2.7924551282051282</v>
      </c>
      <c r="G6" s="34">
        <f t="shared" si="1"/>
        <v>3</v>
      </c>
      <c r="H6" s="51">
        <f t="shared" si="2"/>
        <v>0</v>
      </c>
    </row>
    <row r="7" spans="1:9" ht="29" customHeight="1" x14ac:dyDescent="0.15">
      <c r="A7" s="25">
        <v>58426</v>
      </c>
      <c r="B7" s="34">
        <f>Quiz!W7</f>
        <v>0.50769230769230766</v>
      </c>
      <c r="C7" s="50">
        <f>Homework!L7</f>
        <v>0.14499999999999999</v>
      </c>
      <c r="D7" s="43">
        <f>Exams!B7</f>
        <v>50</v>
      </c>
      <c r="E7" s="44">
        <f>Exams!C7</f>
        <v>0</v>
      </c>
      <c r="F7" s="34">
        <f t="shared" si="0"/>
        <v>1.8526923076923079</v>
      </c>
      <c r="G7" s="34">
        <f t="shared" si="1"/>
        <v>2</v>
      </c>
      <c r="H7" s="51">
        <f t="shared" si="2"/>
        <v>0</v>
      </c>
    </row>
    <row r="8" spans="1:9" ht="29" customHeight="1" x14ac:dyDescent="0.15">
      <c r="A8" s="25">
        <v>63795</v>
      </c>
      <c r="B8" s="34">
        <f>Quiz!W8</f>
        <v>0.5641025641025641</v>
      </c>
      <c r="C8" s="50">
        <f>Homework!L8</f>
        <v>1.29375</v>
      </c>
      <c r="D8" s="43">
        <f>Exams!B8</f>
        <v>49</v>
      </c>
      <c r="E8" s="44">
        <f>Exams!C8</f>
        <v>0</v>
      </c>
      <c r="F8" s="34">
        <f t="shared" si="0"/>
        <v>3.0338525641025642</v>
      </c>
      <c r="G8" s="34">
        <f t="shared" si="1"/>
        <v>3</v>
      </c>
      <c r="H8" s="51">
        <f t="shared" si="2"/>
        <v>0</v>
      </c>
    </row>
    <row r="9" spans="1:9" ht="29" customHeight="1" x14ac:dyDescent="0.15">
      <c r="A9" s="25">
        <v>66015</v>
      </c>
      <c r="B9" s="34">
        <f>Quiz!W9</f>
        <v>0.49230769230769234</v>
      </c>
      <c r="C9" s="50">
        <f>Homework!L9</f>
        <v>1.4400000000000002</v>
      </c>
      <c r="D9" s="43">
        <f>Exams!B9</f>
        <v>64</v>
      </c>
      <c r="E9" s="44">
        <f>Exams!C9</f>
        <v>0</v>
      </c>
      <c r="F9" s="34">
        <f t="shared" si="0"/>
        <v>3.4683076923076923</v>
      </c>
      <c r="G9" s="34">
        <f t="shared" si="1"/>
        <v>3.5</v>
      </c>
      <c r="H9" s="51">
        <f t="shared" si="2"/>
        <v>0</v>
      </c>
    </row>
    <row r="10" spans="1:9" ht="29" customHeight="1" x14ac:dyDescent="0.15">
      <c r="A10" s="25">
        <v>67210</v>
      </c>
      <c r="B10" s="34">
        <f>Quiz!W10</f>
        <v>0.50256410256410255</v>
      </c>
      <c r="C10" s="50">
        <f>Homework!L10</f>
        <v>1.2600000000000002</v>
      </c>
      <c r="D10" s="43">
        <f>Exams!B10</f>
        <v>17</v>
      </c>
      <c r="E10" s="44">
        <f>Exams!C10</f>
        <v>0</v>
      </c>
      <c r="F10" s="34">
        <f t="shared" si="0"/>
        <v>2.1705641025641027</v>
      </c>
      <c r="G10" s="34">
        <f t="shared" si="1"/>
        <v>2</v>
      </c>
      <c r="H10" s="51">
        <f t="shared" si="2"/>
        <v>0</v>
      </c>
    </row>
    <row r="11" spans="1:9" ht="29" customHeight="1" x14ac:dyDescent="0.15">
      <c r="A11" s="25">
        <v>68473</v>
      </c>
      <c r="B11" s="34">
        <f>Quiz!W11</f>
        <v>0.22564102564102564</v>
      </c>
      <c r="C11" s="50">
        <f>Homework!L11</f>
        <v>0.27249999999999996</v>
      </c>
      <c r="D11" s="43">
        <f>Exams!B11</f>
        <v>42.5</v>
      </c>
      <c r="E11" s="44">
        <f>Exams!C11</f>
        <v>0</v>
      </c>
      <c r="F11" s="34">
        <f t="shared" si="0"/>
        <v>1.5181410256410257</v>
      </c>
      <c r="G11" s="34">
        <f t="shared" si="1"/>
        <v>1.5</v>
      </c>
      <c r="H11" s="51">
        <f t="shared" si="2"/>
        <v>0</v>
      </c>
    </row>
    <row r="12" spans="1:9" ht="29" customHeight="1" x14ac:dyDescent="0.15">
      <c r="A12" s="25">
        <v>69408</v>
      </c>
      <c r="B12" s="34">
        <f>Quiz!W12</f>
        <v>0.57948717948717954</v>
      </c>
      <c r="C12" s="50">
        <f>Homework!L12</f>
        <v>0.52749999999999997</v>
      </c>
      <c r="D12" s="43">
        <f>Exams!B12</f>
        <v>45</v>
      </c>
      <c r="E12" s="44">
        <f>Exams!C12</f>
        <v>0</v>
      </c>
      <c r="F12" s="34">
        <f t="shared" si="0"/>
        <v>2.1869871794871796</v>
      </c>
      <c r="G12" s="34">
        <f t="shared" si="1"/>
        <v>2</v>
      </c>
      <c r="H12" s="51">
        <f t="shared" si="2"/>
        <v>0</v>
      </c>
    </row>
    <row r="13" spans="1:9" ht="29" customHeight="1" x14ac:dyDescent="0.15">
      <c r="A13" s="25">
        <v>69764</v>
      </c>
      <c r="B13" s="34">
        <f>Quiz!W13</f>
        <v>0.90769230769230769</v>
      </c>
      <c r="C13" s="50">
        <f>Homework!L13</f>
        <v>1.4174999999999998</v>
      </c>
      <c r="D13" s="43">
        <f>Exams!B13</f>
        <v>115</v>
      </c>
      <c r="E13" s="44">
        <f>Exams!C13</f>
        <v>0</v>
      </c>
      <c r="F13" s="34">
        <f t="shared" si="0"/>
        <v>5.0851923076923082</v>
      </c>
      <c r="G13" s="34">
        <f t="shared" si="1"/>
        <v>5</v>
      </c>
      <c r="H13" s="51">
        <f t="shared" si="2"/>
        <v>1</v>
      </c>
    </row>
    <row r="14" spans="1:9" ht="29" customHeight="1" x14ac:dyDescent="0.15">
      <c r="A14" s="25">
        <v>69810</v>
      </c>
      <c r="B14" s="34">
        <f>Quiz!W14</f>
        <v>0.83076923076923082</v>
      </c>
      <c r="C14" s="50">
        <f>Homework!L14</f>
        <v>1.2224999999999999</v>
      </c>
      <c r="D14" s="43">
        <f>Exams!B14</f>
        <v>52.5</v>
      </c>
      <c r="E14" s="44">
        <f>Exams!C14</f>
        <v>0</v>
      </c>
      <c r="F14" s="34">
        <f t="shared" si="0"/>
        <v>3.3132692307692304</v>
      </c>
      <c r="G14" s="34">
        <f t="shared" si="1"/>
        <v>3.5</v>
      </c>
      <c r="H14" s="51">
        <f t="shared" si="2"/>
        <v>0</v>
      </c>
    </row>
    <row r="15" spans="1:9" ht="29" customHeight="1" x14ac:dyDescent="0.15">
      <c r="A15" s="25">
        <v>69951</v>
      </c>
      <c r="B15" s="34">
        <f>Quiz!W15</f>
        <v>6.6666666666666666E-2</v>
      </c>
      <c r="C15" s="50">
        <f>Homework!L15</f>
        <v>8.8749999999999996E-2</v>
      </c>
      <c r="D15" s="43">
        <f>Exams!B15</f>
        <v>0</v>
      </c>
      <c r="E15" s="44">
        <f>Exams!C15</f>
        <v>0</v>
      </c>
      <c r="F15" s="34">
        <f t="shared" si="0"/>
        <v>0.15541666666666665</v>
      </c>
      <c r="G15" s="34">
        <f t="shared" si="1"/>
        <v>0</v>
      </c>
      <c r="H15" s="51">
        <f t="shared" si="2"/>
        <v>0</v>
      </c>
    </row>
    <row r="16" spans="1:9" ht="29" customHeight="1" x14ac:dyDescent="0.15">
      <c r="A16" s="25">
        <v>69999</v>
      </c>
      <c r="B16" s="34">
        <f>Quiz!W16</f>
        <v>0.8</v>
      </c>
      <c r="C16" s="50">
        <f>Homework!L16</f>
        <v>1.4124999999999999</v>
      </c>
      <c r="D16" s="43">
        <f>Exams!B16</f>
        <v>100</v>
      </c>
      <c r="E16" s="44">
        <f>Exams!C16</f>
        <v>0</v>
      </c>
      <c r="F16" s="34">
        <f t="shared" si="0"/>
        <v>4.6125000000000007</v>
      </c>
      <c r="G16" s="34">
        <f t="shared" si="1"/>
        <v>4.5</v>
      </c>
      <c r="H16" s="51">
        <f t="shared" si="2"/>
        <v>0</v>
      </c>
    </row>
    <row r="17" spans="1:8" ht="29" customHeight="1" x14ac:dyDescent="0.15">
      <c r="A17" s="25">
        <v>70050</v>
      </c>
      <c r="B17" s="34">
        <f>Quiz!W17</f>
        <v>0.50256410256410255</v>
      </c>
      <c r="C17" s="50">
        <f>Homework!L17</f>
        <v>1.2124999999999999</v>
      </c>
      <c r="D17" s="43">
        <f>Exams!B17</f>
        <v>30</v>
      </c>
      <c r="E17" s="44">
        <f>Exams!C17</f>
        <v>0</v>
      </c>
      <c r="F17" s="34">
        <f t="shared" si="0"/>
        <v>2.4350641025641027</v>
      </c>
      <c r="G17" s="34">
        <f t="shared" si="1"/>
        <v>2.5</v>
      </c>
      <c r="H17" s="51">
        <f t="shared" si="2"/>
        <v>0</v>
      </c>
    </row>
    <row r="18" spans="1:8" ht="29" customHeight="1" x14ac:dyDescent="0.15">
      <c r="A18" s="25">
        <v>70065</v>
      </c>
      <c r="B18" s="34">
        <f>Quiz!W18</f>
        <v>0.50256410256410255</v>
      </c>
      <c r="C18" s="50">
        <f>Homework!L18</f>
        <v>0.87</v>
      </c>
      <c r="D18" s="43">
        <f>Exams!B18</f>
        <v>28.5</v>
      </c>
      <c r="E18" s="44">
        <f>Exams!C18</f>
        <v>0</v>
      </c>
      <c r="F18" s="34">
        <f>$B18+$C18+($D18/100)*3+($E18/$E$41)*4.5</f>
        <v>2.2275641025641026</v>
      </c>
      <c r="G18" s="34">
        <f t="shared" si="1"/>
        <v>2</v>
      </c>
      <c r="H18" s="51">
        <f t="shared" si="2"/>
        <v>0</v>
      </c>
    </row>
    <row r="19" spans="1:8" ht="29" customHeight="1" x14ac:dyDescent="0.15">
      <c r="A19" s="25">
        <v>70173</v>
      </c>
      <c r="B19" s="34">
        <f>Quiz!W19</f>
        <v>0.75897435897435894</v>
      </c>
      <c r="C19" s="50">
        <f>Homework!L19</f>
        <v>1.2624999999999997</v>
      </c>
      <c r="D19" s="43">
        <f>Exams!B19</f>
        <v>58.5</v>
      </c>
      <c r="E19" s="44">
        <f>Exams!C19</f>
        <v>0</v>
      </c>
      <c r="F19" s="34">
        <f t="shared" ref="F19:F39" si="3">$B19+$C19+($D19/$D$41)*3+($E19/$E$41)*4.5</f>
        <v>3.425474358974359</v>
      </c>
      <c r="G19" s="34">
        <f t="shared" si="1"/>
        <v>3.5</v>
      </c>
      <c r="H19" s="51">
        <f t="shared" si="2"/>
        <v>0</v>
      </c>
    </row>
    <row r="20" spans="1:8" ht="29" customHeight="1" x14ac:dyDescent="0.15">
      <c r="A20" s="25">
        <v>70179</v>
      </c>
      <c r="B20" s="34">
        <f>Quiz!W20</f>
        <v>0.70256410256410251</v>
      </c>
      <c r="C20" s="50">
        <f>Homework!L20</f>
        <v>1.26</v>
      </c>
      <c r="D20" s="43">
        <f>Exams!B20</f>
        <v>61</v>
      </c>
      <c r="E20" s="44">
        <f>Exams!C20</f>
        <v>0</v>
      </c>
      <c r="F20" s="34">
        <f t="shared" si="3"/>
        <v>3.4265641025641025</v>
      </c>
      <c r="G20" s="34">
        <f t="shared" ref="G20:G25" si="4">0.5*INT(F20/0.5)+INT( ((F20-INT(F20/0.5)*0.5)/0.25))*0.5</f>
        <v>3.5</v>
      </c>
      <c r="H20" s="51">
        <f t="shared" ref="H20:H25" si="5">IF(G20&gt;4.75,1,0)</f>
        <v>0</v>
      </c>
    </row>
    <row r="21" spans="1:8" ht="29" customHeight="1" x14ac:dyDescent="0.15">
      <c r="A21" s="25">
        <v>70267</v>
      </c>
      <c r="B21" s="34">
        <f>Quiz!W21</f>
        <v>0.23076923076923078</v>
      </c>
      <c r="C21" s="50">
        <f>Homework!L21</f>
        <v>0.61124999999999996</v>
      </c>
      <c r="D21" s="43">
        <f>Exams!B21</f>
        <v>36.5</v>
      </c>
      <c r="E21" s="44">
        <f>Exams!C21</f>
        <v>0</v>
      </c>
      <c r="F21" s="34">
        <f t="shared" si="3"/>
        <v>1.7180192307692306</v>
      </c>
      <c r="G21" s="34">
        <f t="shared" si="4"/>
        <v>1.5</v>
      </c>
      <c r="H21" s="51">
        <f t="shared" si="5"/>
        <v>0</v>
      </c>
    </row>
    <row r="22" spans="1:8" ht="29" customHeight="1" x14ac:dyDescent="0.15">
      <c r="A22" s="25">
        <v>70299</v>
      </c>
      <c r="B22" s="34">
        <f>Quiz!W22</f>
        <v>0.87692307692307692</v>
      </c>
      <c r="C22" s="50">
        <f>Homework!L22</f>
        <v>1.3875</v>
      </c>
      <c r="D22" s="43">
        <f>Exams!B22</f>
        <v>102.5</v>
      </c>
      <c r="E22" s="44">
        <f>Exams!C22</f>
        <v>0</v>
      </c>
      <c r="F22" s="34">
        <f t="shared" si="3"/>
        <v>4.7244230769230766</v>
      </c>
      <c r="G22" s="34">
        <f t="shared" si="4"/>
        <v>4.5</v>
      </c>
      <c r="H22" s="51">
        <f t="shared" si="5"/>
        <v>0</v>
      </c>
    </row>
    <row r="23" spans="1:8" ht="29" customHeight="1" x14ac:dyDescent="0.15">
      <c r="A23" s="25">
        <v>70339</v>
      </c>
      <c r="B23" s="34">
        <f>Quiz!W23</f>
        <v>0.81538461538461537</v>
      </c>
      <c r="C23" s="50">
        <f>Homework!L23</f>
        <v>1.2062499999999998</v>
      </c>
      <c r="D23" s="43">
        <f>Exams!B23</f>
        <v>36</v>
      </c>
      <c r="E23" s="44">
        <f>Exams!C23</f>
        <v>0</v>
      </c>
      <c r="F23" s="34">
        <f t="shared" si="3"/>
        <v>2.8856346153846149</v>
      </c>
      <c r="G23" s="34">
        <f t="shared" si="4"/>
        <v>3</v>
      </c>
      <c r="H23" s="51">
        <f t="shared" si="5"/>
        <v>0</v>
      </c>
    </row>
    <row r="24" spans="1:8" ht="29" customHeight="1" x14ac:dyDescent="0.15">
      <c r="A24" s="25">
        <v>70503</v>
      </c>
      <c r="B24" s="34">
        <f>Quiz!W24</f>
        <v>0.61538461538461542</v>
      </c>
      <c r="C24" s="50">
        <f>Homework!L24</f>
        <v>0.61624999999999996</v>
      </c>
      <c r="D24" s="43">
        <f>Exams!B24</f>
        <v>73</v>
      </c>
      <c r="E24" s="44">
        <f>Exams!C24</f>
        <v>0</v>
      </c>
      <c r="F24" s="34">
        <f t="shared" si="3"/>
        <v>2.9836346153846152</v>
      </c>
      <c r="G24" s="34">
        <f t="shared" si="4"/>
        <v>3</v>
      </c>
      <c r="H24" s="51">
        <f t="shared" si="5"/>
        <v>0</v>
      </c>
    </row>
    <row r="25" spans="1:8" ht="29" customHeight="1" x14ac:dyDescent="0.15">
      <c r="A25" s="25">
        <v>70556</v>
      </c>
      <c r="B25" s="34">
        <f>Quiz!W25</f>
        <v>0.61538461538461542</v>
      </c>
      <c r="C25" s="50">
        <f>Homework!L25</f>
        <v>0.97000000000000008</v>
      </c>
      <c r="D25" s="43">
        <f>Exams!B25</f>
        <v>25.5</v>
      </c>
      <c r="E25" s="44">
        <f>Exams!C25</f>
        <v>0</v>
      </c>
      <c r="F25" s="34">
        <f t="shared" si="3"/>
        <v>2.1973846153846157</v>
      </c>
      <c r="G25" s="34">
        <f t="shared" si="4"/>
        <v>2</v>
      </c>
      <c r="H25" s="51">
        <f t="shared" si="5"/>
        <v>0</v>
      </c>
    </row>
    <row r="26" spans="1:8" ht="29" customHeight="1" x14ac:dyDescent="0.15">
      <c r="A26" s="25">
        <v>70632</v>
      </c>
      <c r="B26" s="34">
        <f>Quiz!W26</f>
        <v>0.58974358974358976</v>
      </c>
      <c r="C26" s="50">
        <f>Homework!L26</f>
        <v>0.72875000000000012</v>
      </c>
      <c r="D26" s="43">
        <f>Exams!B26</f>
        <v>36</v>
      </c>
      <c r="E26" s="44">
        <f>Exams!C26</f>
        <v>0</v>
      </c>
      <c r="F26" s="34">
        <f t="shared" si="3"/>
        <v>2.18249358974359</v>
      </c>
      <c r="G26" s="34">
        <f t="shared" ref="G26:G39" si="6">0.5*INT(F26/0.5)+INT( ((F26-INT(F26/0.5)*0.5)/0.25))*0.5</f>
        <v>2</v>
      </c>
      <c r="H26" s="51">
        <f t="shared" ref="H26:H32" si="7">IF(G26&gt;4.75,1,0)</f>
        <v>0</v>
      </c>
    </row>
    <row r="27" spans="1:8" ht="29" customHeight="1" x14ac:dyDescent="0.15">
      <c r="A27" s="25">
        <v>70734</v>
      </c>
      <c r="B27" s="34">
        <f>Quiz!W27</f>
        <v>0.55384615384615388</v>
      </c>
      <c r="C27" s="50">
        <f>Homework!L27</f>
        <v>0.91500000000000004</v>
      </c>
      <c r="D27" s="43">
        <f>Exams!B27</f>
        <v>30.5</v>
      </c>
      <c r="E27" s="44">
        <f>Exams!C27</f>
        <v>0</v>
      </c>
      <c r="F27" s="34">
        <f t="shared" si="3"/>
        <v>2.2008461538461539</v>
      </c>
      <c r="G27" s="34">
        <f t="shared" si="6"/>
        <v>2</v>
      </c>
      <c r="H27" s="51">
        <f t="shared" si="7"/>
        <v>0</v>
      </c>
    </row>
    <row r="28" spans="1:8" ht="29" customHeight="1" x14ac:dyDescent="0.15">
      <c r="A28" s="25">
        <v>70896</v>
      </c>
      <c r="B28" s="34">
        <f>Quiz!W28</f>
        <v>0.47179487179487178</v>
      </c>
      <c r="C28" s="50">
        <f>Homework!L28</f>
        <v>0.625</v>
      </c>
      <c r="D28" s="43">
        <f>Exams!B28</f>
        <v>27.5</v>
      </c>
      <c r="E28" s="44">
        <f>Exams!C28</f>
        <v>0</v>
      </c>
      <c r="F28" s="34">
        <f t="shared" si="3"/>
        <v>1.756794871794872</v>
      </c>
      <c r="G28" s="34">
        <f t="shared" si="6"/>
        <v>2</v>
      </c>
      <c r="H28" s="51">
        <f t="shared" si="7"/>
        <v>0</v>
      </c>
    </row>
    <row r="29" spans="1:8" ht="29" customHeight="1" x14ac:dyDescent="0.15">
      <c r="A29" s="25">
        <v>71032</v>
      </c>
      <c r="B29" s="34">
        <f>Quiz!W29</f>
        <v>0.50769230769230766</v>
      </c>
      <c r="C29" s="50">
        <f>Homework!L29</f>
        <v>0.57874999999999999</v>
      </c>
      <c r="D29" s="43">
        <f>Exams!B29</f>
        <v>11</v>
      </c>
      <c r="E29" s="44">
        <f>Exams!C29</f>
        <v>0</v>
      </c>
      <c r="F29" s="34">
        <f t="shared" si="3"/>
        <v>1.3504423076923076</v>
      </c>
      <c r="G29" s="34">
        <f t="shared" si="6"/>
        <v>1.5</v>
      </c>
      <c r="H29" s="51">
        <f t="shared" si="7"/>
        <v>0</v>
      </c>
    </row>
    <row r="30" spans="1:8" ht="29" customHeight="1" x14ac:dyDescent="0.15">
      <c r="A30" s="25">
        <v>71099</v>
      </c>
      <c r="B30" s="34">
        <f>Quiz!W30</f>
        <v>0.47692307692307695</v>
      </c>
      <c r="C30" s="50">
        <f>Homework!L30</f>
        <v>1.0287500000000001</v>
      </c>
      <c r="D30" s="43">
        <f>Exams!B30</f>
        <v>26</v>
      </c>
      <c r="E30" s="44">
        <f>Exams!C30</f>
        <v>0</v>
      </c>
      <c r="F30" s="34">
        <f t="shared" si="3"/>
        <v>2.1296730769230772</v>
      </c>
      <c r="G30" s="34">
        <f t="shared" si="6"/>
        <v>2</v>
      </c>
      <c r="H30" s="51">
        <f t="shared" si="7"/>
        <v>0</v>
      </c>
    </row>
    <row r="31" spans="1:8" ht="29" customHeight="1" x14ac:dyDescent="0.15">
      <c r="A31" s="25">
        <v>71304</v>
      </c>
      <c r="B31" s="34">
        <f>Quiz!W31</f>
        <v>0.50256410256410255</v>
      </c>
      <c r="C31" s="50">
        <f>Homework!L31</f>
        <v>1.2537499999999999</v>
      </c>
      <c r="D31" s="43">
        <f>Exams!B31</f>
        <v>24.5</v>
      </c>
      <c r="E31" s="44">
        <f>Exams!C31</f>
        <v>0</v>
      </c>
      <c r="F31" s="34">
        <f t="shared" si="3"/>
        <v>2.3443141025641028</v>
      </c>
      <c r="G31" s="34">
        <f t="shared" si="6"/>
        <v>2.5</v>
      </c>
      <c r="H31" s="51">
        <f t="shared" si="7"/>
        <v>0</v>
      </c>
    </row>
    <row r="32" spans="1:8" ht="29" customHeight="1" x14ac:dyDescent="0.15">
      <c r="A32" s="25">
        <v>71308</v>
      </c>
      <c r="B32" s="34">
        <f>Quiz!W32</f>
        <v>0.67179487179487174</v>
      </c>
      <c r="C32" s="50">
        <f>Homework!L32</f>
        <v>1.2224999999999999</v>
      </c>
      <c r="D32" s="43">
        <f>Exams!B32</f>
        <v>52.5</v>
      </c>
      <c r="E32" s="44">
        <f>Exams!C32</f>
        <v>0</v>
      </c>
      <c r="F32" s="34">
        <f t="shared" si="3"/>
        <v>3.154294871794872</v>
      </c>
      <c r="G32" s="34">
        <f t="shared" si="6"/>
        <v>3</v>
      </c>
      <c r="H32" s="51">
        <f t="shared" si="7"/>
        <v>0</v>
      </c>
    </row>
    <row r="33" spans="1:8" ht="29" customHeight="1" x14ac:dyDescent="0.15">
      <c r="A33" s="25">
        <v>71312</v>
      </c>
      <c r="B33" s="34">
        <f>Quiz!W33</f>
        <v>0.41538461538461541</v>
      </c>
      <c r="C33" s="50">
        <f>Homework!L33</f>
        <v>0.75249999999999995</v>
      </c>
      <c r="D33" s="43">
        <f>Exams!B33</f>
        <v>44.5</v>
      </c>
      <c r="E33" s="44">
        <f>Exams!C33</f>
        <v>0</v>
      </c>
      <c r="F33" s="34">
        <f t="shared" si="3"/>
        <v>2.2358846153846157</v>
      </c>
      <c r="G33" s="34">
        <f t="shared" si="6"/>
        <v>2</v>
      </c>
      <c r="H33" s="51">
        <f>IF(G33&gt;4.75,1,0)</f>
        <v>0</v>
      </c>
    </row>
    <row r="34" spans="1:8" ht="29" customHeight="1" x14ac:dyDescent="0.15">
      <c r="A34" s="25">
        <v>71340</v>
      </c>
      <c r="B34" s="34">
        <f>Quiz!W34</f>
        <v>0.67692307692307696</v>
      </c>
      <c r="C34" s="50">
        <f>Homework!L34</f>
        <v>0.24749999999999997</v>
      </c>
      <c r="D34" s="43">
        <f>Exams!B34</f>
        <v>61</v>
      </c>
      <c r="E34" s="44">
        <f>Exams!C34</f>
        <v>0</v>
      </c>
      <c r="F34" s="34">
        <f t="shared" si="3"/>
        <v>2.3884230769230768</v>
      </c>
      <c r="G34" s="34">
        <f t="shared" si="6"/>
        <v>2.5</v>
      </c>
      <c r="H34" s="51">
        <f t="shared" ref="H34:H39" si="8">IF(G34&gt;4.75,1,0)</f>
        <v>0</v>
      </c>
    </row>
    <row r="35" spans="1:8" ht="29" customHeight="1" x14ac:dyDescent="0.15">
      <c r="A35" s="25">
        <v>71428</v>
      </c>
      <c r="B35" s="34">
        <f>Quiz!W35</f>
        <v>0.88717948717948714</v>
      </c>
      <c r="C35" s="50">
        <f>Homework!L35</f>
        <v>1.4087500000000002</v>
      </c>
      <c r="D35" s="43">
        <f>Exams!B35</f>
        <v>121.5</v>
      </c>
      <c r="E35" s="44">
        <f>Exams!C35</f>
        <v>0</v>
      </c>
      <c r="F35" s="34">
        <f t="shared" si="3"/>
        <v>5.2119294871794875</v>
      </c>
      <c r="G35" s="34">
        <f t="shared" si="6"/>
        <v>5</v>
      </c>
      <c r="H35" s="51">
        <f t="shared" si="8"/>
        <v>1</v>
      </c>
    </row>
    <row r="36" spans="1:8" ht="29" customHeight="1" x14ac:dyDescent="0.15">
      <c r="A36" s="25">
        <v>71431</v>
      </c>
      <c r="B36" s="34">
        <f>Quiz!W36</f>
        <v>0.55384615384615388</v>
      </c>
      <c r="C36" s="50">
        <f>Homework!L36</f>
        <v>0.95374999999999999</v>
      </c>
      <c r="D36" s="43">
        <f>Exams!B36</f>
        <v>32.5</v>
      </c>
      <c r="E36" s="44">
        <f>Exams!C36</f>
        <v>0</v>
      </c>
      <c r="F36" s="34">
        <f t="shared" si="3"/>
        <v>2.2875961538461542</v>
      </c>
      <c r="G36" s="34">
        <f t="shared" si="6"/>
        <v>2.5</v>
      </c>
      <c r="H36" s="51">
        <f t="shared" si="8"/>
        <v>0</v>
      </c>
    </row>
    <row r="37" spans="1:8" ht="29" customHeight="1" x14ac:dyDescent="0.15">
      <c r="A37" s="25">
        <v>71474</v>
      </c>
      <c r="B37" s="34">
        <f>Quiz!W37</f>
        <v>0.6974358974358974</v>
      </c>
      <c r="C37" s="50">
        <f>Homework!L37</f>
        <v>0.64375000000000004</v>
      </c>
      <c r="D37" s="43">
        <f>Exams!B37</f>
        <v>60.5</v>
      </c>
      <c r="E37" s="44">
        <f>Exams!C37</f>
        <v>0</v>
      </c>
      <c r="F37" s="34">
        <f t="shared" si="3"/>
        <v>2.7931858974358974</v>
      </c>
      <c r="G37" s="34">
        <f t="shared" si="6"/>
        <v>3</v>
      </c>
      <c r="H37" s="51">
        <f t="shared" si="8"/>
        <v>0</v>
      </c>
    </row>
    <row r="38" spans="1:8" ht="29" customHeight="1" x14ac:dyDescent="0.15">
      <c r="A38" s="25">
        <v>71553</v>
      </c>
      <c r="B38" s="34">
        <f>Quiz!W38</f>
        <v>0.24615384615384617</v>
      </c>
      <c r="C38" s="50">
        <f>Homework!L38</f>
        <v>0.45999999999999996</v>
      </c>
      <c r="D38" s="43">
        <f>Exams!B38</f>
        <v>11</v>
      </c>
      <c r="E38" s="44">
        <f>Exams!C38</f>
        <v>0</v>
      </c>
      <c r="F38" s="34">
        <f t="shared" si="3"/>
        <v>0.97015384615384614</v>
      </c>
      <c r="G38" s="34">
        <f t="shared" si="6"/>
        <v>1</v>
      </c>
      <c r="H38" s="51">
        <f t="shared" si="8"/>
        <v>0</v>
      </c>
    </row>
    <row r="39" spans="1:8" ht="29" customHeight="1" x14ac:dyDescent="0.15">
      <c r="A39" s="25">
        <v>71671</v>
      </c>
      <c r="B39" s="34">
        <f>Quiz!W39</f>
        <v>0.43076923076923079</v>
      </c>
      <c r="C39" s="50">
        <f>Homework!L39</f>
        <v>0.72499999999999998</v>
      </c>
      <c r="D39" s="43">
        <f>Exams!B39</f>
        <v>21</v>
      </c>
      <c r="E39" s="44">
        <f>Exams!C39</f>
        <v>0</v>
      </c>
      <c r="F39" s="34">
        <f t="shared" si="3"/>
        <v>1.6597692307692307</v>
      </c>
      <c r="G39" s="34">
        <f t="shared" si="6"/>
        <v>1.5</v>
      </c>
      <c r="H39" s="51">
        <f t="shared" si="8"/>
        <v>0</v>
      </c>
    </row>
    <row r="40" spans="1:8" ht="29" customHeight="1" x14ac:dyDescent="0.15">
      <c r="A40" s="10"/>
      <c r="B40" s="13"/>
      <c r="C40" s="14"/>
      <c r="D40" s="14"/>
      <c r="E40" s="9"/>
      <c r="F40" s="4"/>
      <c r="G40" s="4"/>
      <c r="H40" s="3"/>
    </row>
    <row r="41" spans="1:8" ht="29" customHeight="1" x14ac:dyDescent="0.15">
      <c r="A41" s="26" t="s">
        <v>32</v>
      </c>
      <c r="B41" s="45">
        <f>Quiz!W41</f>
        <v>1</v>
      </c>
      <c r="C41" s="45">
        <f>Homework!L41</f>
        <v>1.5</v>
      </c>
      <c r="D41" s="27">
        <f>Exams!B41</f>
        <v>125</v>
      </c>
      <c r="E41" s="40">
        <v>100</v>
      </c>
      <c r="F41" s="40">
        <v>10</v>
      </c>
      <c r="G41" s="40">
        <v>10</v>
      </c>
      <c r="H41" s="40">
        <f>SUM(H2:H33)</f>
        <v>1</v>
      </c>
    </row>
    <row r="42" spans="1:8" ht="29" customHeight="1" x14ac:dyDescent="0.15">
      <c r="A42" s="29" t="s">
        <v>33</v>
      </c>
      <c r="B42" s="30">
        <f>AVERAGE(B$2:B$39)</f>
        <v>0.55168690958164635</v>
      </c>
      <c r="C42" s="30">
        <f t="shared" ref="C42:H42" si="9">AVERAGE(C$2:C$39)</f>
        <v>0.9228947368421051</v>
      </c>
      <c r="D42" s="30">
        <f t="shared" si="9"/>
        <v>47.092105263157897</v>
      </c>
      <c r="E42" s="30">
        <f t="shared" si="9"/>
        <v>0</v>
      </c>
      <c r="F42" s="30">
        <f t="shared" si="9"/>
        <v>2.6092921727395417</v>
      </c>
      <c r="G42" s="30">
        <f t="shared" si="9"/>
        <v>2.5921052631578947</v>
      </c>
      <c r="H42" s="30">
        <f t="shared" si="9"/>
        <v>5.2631578947368418E-2</v>
      </c>
    </row>
    <row r="43" spans="1:8" ht="29" customHeight="1" x14ac:dyDescent="0.15">
      <c r="A43" s="31" t="s">
        <v>34</v>
      </c>
      <c r="B43" s="30">
        <f>STDEV(B$2:B$39)</f>
        <v>0.20396981157228605</v>
      </c>
      <c r="C43" s="30">
        <f t="shared" ref="C43:H43" si="10">STDEV(C$2:C$39)</f>
        <v>0.38653215064864166</v>
      </c>
      <c r="D43" s="30">
        <f t="shared" si="10"/>
        <v>27.274841209723792</v>
      </c>
      <c r="E43" s="30">
        <f t="shared" si="10"/>
        <v>0</v>
      </c>
      <c r="F43" s="30">
        <f t="shared" si="10"/>
        <v>1.058233848322593</v>
      </c>
      <c r="G43" s="30">
        <f t="shared" si="10"/>
        <v>1.0581425794050294</v>
      </c>
      <c r="H43" s="30">
        <f t="shared" si="10"/>
        <v>0.22629428592141426</v>
      </c>
    </row>
    <row r="44" spans="1:8" ht="29" customHeight="1" x14ac:dyDescent="0.15">
      <c r="A44" s="31" t="s">
        <v>35</v>
      </c>
      <c r="B44" s="30">
        <f>MEDIAN(B$2:B$39)</f>
        <v>0.5410256410256411</v>
      </c>
      <c r="C44" s="30">
        <f t="shared" ref="C44:H44" si="11">MEDIAN(C$2:C$39)</f>
        <v>0.96187500000000004</v>
      </c>
      <c r="D44" s="30">
        <f t="shared" si="11"/>
        <v>45</v>
      </c>
      <c r="E44" s="30">
        <f t="shared" si="11"/>
        <v>0</v>
      </c>
      <c r="F44" s="30">
        <f t="shared" si="11"/>
        <v>2.3663685897435895</v>
      </c>
      <c r="G44" s="30">
        <f t="shared" si="11"/>
        <v>2.5</v>
      </c>
      <c r="H44" s="30">
        <f t="shared" si="11"/>
        <v>0</v>
      </c>
    </row>
    <row r="45" spans="1:8" ht="29" customHeight="1" x14ac:dyDescent="0.15">
      <c r="B45"/>
    </row>
    <row r="46" spans="1:8" ht="29" customHeight="1" x14ac:dyDescent="0.15">
      <c r="B46"/>
    </row>
    <row r="47" spans="1:8" ht="29" customHeight="1" x14ac:dyDescent="0.15">
      <c r="B47"/>
    </row>
    <row r="48" spans="1:8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29" customHeight="1" x14ac:dyDescent="0.15">
      <c r="B58"/>
    </row>
    <row r="59" spans="2:2" ht="28" customHeight="1" x14ac:dyDescent="0.15">
      <c r="B59"/>
    </row>
    <row r="60" spans="2:2" ht="28" customHeight="1" x14ac:dyDescent="0.15">
      <c r="B60"/>
    </row>
    <row r="61" spans="2:2" ht="28" customHeight="1" x14ac:dyDescent="0.15">
      <c r="B61"/>
    </row>
    <row r="62" spans="2:2" ht="28" customHeight="1" x14ac:dyDescent="0.15">
      <c r="B62"/>
    </row>
    <row r="63" spans="2:2" ht="28" customHeight="1" x14ac:dyDescent="0.15">
      <c r="B63"/>
    </row>
    <row r="64" spans="2:2" x14ac:dyDescent="0.15">
      <c r="B64"/>
    </row>
    <row r="65" spans="2:2" x14ac:dyDescent="0.15">
      <c r="B65"/>
    </row>
    <row r="66" spans="2:2" x14ac:dyDescent="0.15">
      <c r="B66"/>
    </row>
    <row r="67" spans="2:2" x14ac:dyDescent="0.15">
      <c r="B67"/>
    </row>
    <row r="68" spans="2:2" x14ac:dyDescent="0.15">
      <c r="B68"/>
    </row>
    <row r="69" spans="2:2" x14ac:dyDescent="0.15">
      <c r="B69"/>
    </row>
    <row r="70" spans="2:2" x14ac:dyDescent="0.15">
      <c r="B70"/>
    </row>
    <row r="71" spans="2:2" x14ac:dyDescent="0.15">
      <c r="B71"/>
    </row>
    <row r="72" spans="2:2" x14ac:dyDescent="0.15">
      <c r="B72"/>
    </row>
    <row r="73" spans="2:2" x14ac:dyDescent="0.15">
      <c r="B73"/>
    </row>
    <row r="74" spans="2:2" x14ac:dyDescent="0.15">
      <c r="B74"/>
    </row>
    <row r="75" spans="2:2" x14ac:dyDescent="0.15">
      <c r="B75"/>
    </row>
    <row r="76" spans="2:2" x14ac:dyDescent="0.15">
      <c r="B76"/>
    </row>
    <row r="77" spans="2:2" x14ac:dyDescent="0.15">
      <c r="B77"/>
    </row>
    <row r="78" spans="2:2" x14ac:dyDescent="0.15">
      <c r="B78"/>
    </row>
    <row r="79" spans="2:2" x14ac:dyDescent="0.15">
      <c r="B79"/>
    </row>
    <row r="80" spans="2:2" x14ac:dyDescent="0.15">
      <c r="B80"/>
    </row>
    <row r="81" spans="2:2" x14ac:dyDescent="0.15">
      <c r="B81"/>
    </row>
    <row r="82" spans="2:2" x14ac:dyDescent="0.15">
      <c r="B82"/>
    </row>
    <row r="83" spans="2:2" x14ac:dyDescent="0.15">
      <c r="B83"/>
    </row>
    <row r="84" spans="2:2" x14ac:dyDescent="0.15">
      <c r="B84"/>
    </row>
    <row r="85" spans="2:2" x14ac:dyDescent="0.15">
      <c r="B85"/>
    </row>
    <row r="86" spans="2:2" x14ac:dyDescent="0.15">
      <c r="B86"/>
    </row>
    <row r="87" spans="2:2" x14ac:dyDescent="0.15">
      <c r="B87"/>
    </row>
    <row r="88" spans="2:2" x14ac:dyDescent="0.15">
      <c r="B88"/>
    </row>
    <row r="89" spans="2:2" x14ac:dyDescent="0.15">
      <c r="B89"/>
    </row>
    <row r="90" spans="2:2" x14ac:dyDescent="0.15">
      <c r="B90"/>
    </row>
    <row r="91" spans="2:2" x14ac:dyDescent="0.15">
      <c r="B91"/>
    </row>
    <row r="92" spans="2:2" x14ac:dyDescent="0.15">
      <c r="B92"/>
    </row>
    <row r="93" spans="2:2" x14ac:dyDescent="0.15">
      <c r="B93"/>
    </row>
    <row r="94" spans="2:2" x14ac:dyDescent="0.15">
      <c r="B94"/>
    </row>
    <row r="95" spans="2:2" x14ac:dyDescent="0.15">
      <c r="B95"/>
    </row>
    <row r="96" spans="2:2" x14ac:dyDescent="0.15">
      <c r="B96"/>
    </row>
    <row r="97" spans="2:2" x14ac:dyDescent="0.15">
      <c r="B97"/>
    </row>
    <row r="98" spans="2:2" x14ac:dyDescent="0.15">
      <c r="B98"/>
    </row>
    <row r="99" spans="2:2" x14ac:dyDescent="0.15">
      <c r="B99"/>
    </row>
    <row r="100" spans="2:2" x14ac:dyDescent="0.15">
      <c r="B100"/>
    </row>
    <row r="101" spans="2:2" x14ac:dyDescent="0.15">
      <c r="B101"/>
    </row>
    <row r="102" spans="2:2" x14ac:dyDescent="0.15">
      <c r="B102"/>
    </row>
    <row r="103" spans="2:2" x14ac:dyDescent="0.15">
      <c r="B103"/>
    </row>
    <row r="104" spans="2:2" x14ac:dyDescent="0.15">
      <c r="B104"/>
    </row>
    <row r="105" spans="2:2" x14ac:dyDescent="0.15">
      <c r="B105"/>
    </row>
    <row r="106" spans="2:2" x14ac:dyDescent="0.15">
      <c r="B106"/>
    </row>
    <row r="107" spans="2:2" x14ac:dyDescent="0.15">
      <c r="B107"/>
    </row>
    <row r="108" spans="2:2" x14ac:dyDescent="0.15">
      <c r="B108"/>
    </row>
    <row r="109" spans="2:2" x14ac:dyDescent="0.15">
      <c r="B109"/>
    </row>
    <row r="110" spans="2:2" x14ac:dyDescent="0.15">
      <c r="B110"/>
    </row>
    <row r="111" spans="2:2" x14ac:dyDescent="0.15">
      <c r="B111"/>
    </row>
    <row r="112" spans="2:2" x14ac:dyDescent="0.15">
      <c r="B112"/>
    </row>
    <row r="113" spans="2:2" x14ac:dyDescent="0.15">
      <c r="B113"/>
    </row>
    <row r="114" spans="2:2" x14ac:dyDescent="0.15">
      <c r="B114"/>
    </row>
    <row r="115" spans="2:2" x14ac:dyDescent="0.15">
      <c r="B115"/>
    </row>
    <row r="116" spans="2:2" x14ac:dyDescent="0.15">
      <c r="B116"/>
    </row>
    <row r="117" spans="2:2" x14ac:dyDescent="0.15">
      <c r="B117"/>
    </row>
    <row r="118" spans="2:2" x14ac:dyDescent="0.15">
      <c r="B118"/>
    </row>
    <row r="119" spans="2:2" x14ac:dyDescent="0.15">
      <c r="B119"/>
    </row>
    <row r="120" spans="2:2" x14ac:dyDescent="0.15">
      <c r="B120"/>
    </row>
    <row r="121" spans="2:2" x14ac:dyDescent="0.15">
      <c r="B121"/>
    </row>
    <row r="122" spans="2:2" x14ac:dyDescent="0.15">
      <c r="B122"/>
    </row>
    <row r="123" spans="2:2" x14ac:dyDescent="0.15">
      <c r="B123"/>
    </row>
    <row r="124" spans="2:2" x14ac:dyDescent="0.15">
      <c r="B124"/>
    </row>
    <row r="125" spans="2:2" x14ac:dyDescent="0.15">
      <c r="B125"/>
    </row>
    <row r="126" spans="2:2" x14ac:dyDescent="0.15">
      <c r="B126"/>
    </row>
    <row r="127" spans="2:2" x14ac:dyDescent="0.15">
      <c r="B127"/>
    </row>
    <row r="128" spans="2:2" x14ac:dyDescent="0.15">
      <c r="B128"/>
    </row>
    <row r="129" spans="2:2" x14ac:dyDescent="0.15">
      <c r="B129"/>
    </row>
    <row r="130" spans="2:2" x14ac:dyDescent="0.15">
      <c r="B130"/>
    </row>
    <row r="131" spans="2:2" x14ac:dyDescent="0.15">
      <c r="B131"/>
    </row>
    <row r="132" spans="2:2" x14ac:dyDescent="0.15">
      <c r="B132"/>
    </row>
    <row r="133" spans="2:2" x14ac:dyDescent="0.15">
      <c r="B133"/>
    </row>
    <row r="134" spans="2:2" x14ac:dyDescent="0.15">
      <c r="B134"/>
    </row>
    <row r="135" spans="2:2" x14ac:dyDescent="0.15">
      <c r="B135"/>
    </row>
    <row r="136" spans="2:2" x14ac:dyDescent="0.15">
      <c r="B136"/>
    </row>
    <row r="137" spans="2:2" x14ac:dyDescent="0.15">
      <c r="B137"/>
    </row>
    <row r="138" spans="2:2" x14ac:dyDescent="0.15">
      <c r="B138"/>
    </row>
    <row r="139" spans="2:2" x14ac:dyDescent="0.15">
      <c r="B139"/>
    </row>
    <row r="140" spans="2:2" x14ac:dyDescent="0.15">
      <c r="B140"/>
    </row>
  </sheetData>
  <phoneticPr fontId="4" type="noConversion"/>
  <pageMargins left="0.75" right="0.75" top="1" bottom="1" header="0.5" footer="0.5"/>
  <pageSetup paperSize="10" scale="51" fitToHeight="2" orientation="portrait" horizontalDpi="4294967292" verticalDpi="4294967292"/>
  <headerFooter alignWithMargins="0"/>
  <colBreaks count="1" manualBreakCount="1">
    <brk id="8" max="1048575" man="1"/>
  </colBreaks>
  <ignoredErrors>
    <ignoredError sqref="F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</vt:lpstr>
      <vt:lpstr>Homework</vt:lpstr>
      <vt:lpstr>Exams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 ptohos</dc:creator>
  <cp:lastModifiedBy>Fotis Ptochos</cp:lastModifiedBy>
  <cp:lastPrinted>2022-10-20T07:26:46Z</cp:lastPrinted>
  <dcterms:created xsi:type="dcterms:W3CDTF">2008-09-16T13:43:39Z</dcterms:created>
  <dcterms:modified xsi:type="dcterms:W3CDTF">2024-11-11T11:38:31Z</dcterms:modified>
</cp:coreProperties>
</file>