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1/Grades/"/>
    </mc:Choice>
  </mc:AlternateContent>
  <xr:revisionPtr revIDLastSave="0" documentId="13_ncr:1_{1CB6E92D-A839-3747-B0B3-355C500BD1C4}" xr6:coauthVersionLast="47" xr6:coauthVersionMax="47" xr10:uidLastSave="{00000000-0000-0000-0000-000000000000}"/>
  <bookViews>
    <workbookView xWindow="2940" yWindow="500" windowWidth="32900" windowHeight="19240" tabRatio="334" activeTab="3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C18" i="3"/>
  <c r="B18" i="3"/>
  <c r="B17" i="3"/>
  <c r="B16" i="3"/>
  <c r="C14" i="3"/>
  <c r="E14" i="2" s="1"/>
  <c r="B14" i="3"/>
  <c r="C13" i="3"/>
  <c r="E13" i="2" s="1"/>
  <c r="B13" i="3"/>
  <c r="B12" i="3"/>
  <c r="C11" i="3"/>
  <c r="E11" i="2" s="1"/>
  <c r="B11" i="3"/>
  <c r="B10" i="3"/>
  <c r="B9" i="3"/>
  <c r="C8" i="3"/>
  <c r="B8" i="3"/>
  <c r="C7" i="3"/>
  <c r="B7" i="3"/>
  <c r="C6" i="3"/>
  <c r="B6" i="3"/>
  <c r="C5" i="3"/>
  <c r="E5" i="2" s="1"/>
  <c r="B5" i="3"/>
  <c r="C4" i="3"/>
  <c r="B4" i="3"/>
  <c r="C3" i="3"/>
  <c r="B3" i="3"/>
  <c r="C2" i="3"/>
  <c r="B2" i="3"/>
  <c r="E22" i="2"/>
  <c r="C26" i="1"/>
  <c r="E20" i="2"/>
  <c r="E19" i="2"/>
  <c r="E18" i="2"/>
  <c r="E17" i="2"/>
  <c r="E16" i="2"/>
  <c r="E15" i="2"/>
  <c r="E12" i="2"/>
  <c r="E10" i="2"/>
  <c r="E9" i="2"/>
  <c r="E8" i="2"/>
  <c r="E7" i="2"/>
  <c r="E6" i="2"/>
  <c r="E4" i="2"/>
  <c r="E3" i="2"/>
  <c r="E2" i="2"/>
  <c r="D11" i="2" l="1"/>
  <c r="D6" i="2"/>
  <c r="D5" i="2"/>
  <c r="D4" i="2"/>
  <c r="D18" i="2"/>
  <c r="D3" i="2"/>
  <c r="D7" i="2"/>
  <c r="D8" i="2"/>
  <c r="D9" i="2"/>
  <c r="D10" i="2"/>
  <c r="D20" i="2"/>
  <c r="D19" i="2"/>
  <c r="D17" i="2"/>
  <c r="D16" i="2"/>
  <c r="D15" i="2"/>
  <c r="D14" i="2"/>
  <c r="D13" i="2"/>
  <c r="D12" i="2"/>
  <c r="K26" i="5" l="1"/>
  <c r="J26" i="5"/>
  <c r="I26" i="5"/>
  <c r="H26" i="5"/>
  <c r="G26" i="5"/>
  <c r="F26" i="5"/>
  <c r="C26" i="5"/>
  <c r="E26" i="5"/>
  <c r="D26" i="5" l="1"/>
  <c r="B26" i="5" l="1"/>
  <c r="B22" i="2"/>
  <c r="C22" i="2"/>
  <c r="D22" i="2"/>
  <c r="J25" i="1"/>
  <c r="K25" i="1"/>
  <c r="L25" i="1"/>
  <c r="P25" i="1"/>
  <c r="O25" i="1"/>
  <c r="N25" i="1"/>
  <c r="M25" i="1"/>
  <c r="B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D2" i="2"/>
  <c r="G24" i="5"/>
  <c r="G23" i="5"/>
  <c r="B24" i="3"/>
  <c r="B25" i="3"/>
  <c r="B25" i="5"/>
  <c r="C25" i="3"/>
  <c r="C24" i="3"/>
  <c r="C23" i="3"/>
  <c r="B23" i="3"/>
  <c r="I25" i="1"/>
  <c r="H25" i="1"/>
  <c r="G25" i="1"/>
  <c r="F25" i="1"/>
  <c r="E25" i="1"/>
  <c r="D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25" i="1"/>
  <c r="B24" i="1"/>
  <c r="B23" i="1"/>
  <c r="C25" i="1"/>
  <c r="C24" i="1"/>
  <c r="C23" i="1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F24" i="5"/>
  <c r="E24" i="5"/>
  <c r="D24" i="5"/>
  <c r="C24" i="5"/>
  <c r="K23" i="5"/>
  <c r="J23" i="5"/>
  <c r="I23" i="5"/>
  <c r="H23" i="5"/>
  <c r="F23" i="5"/>
  <c r="E23" i="5"/>
  <c r="D23" i="5"/>
  <c r="C23" i="5"/>
  <c r="B24" i="5"/>
  <c r="B23" i="5"/>
  <c r="L16" i="5" l="1"/>
  <c r="C16" i="2" s="1"/>
  <c r="L15" i="5"/>
  <c r="C15" i="2" s="1"/>
  <c r="L14" i="5"/>
  <c r="C14" i="2" s="1"/>
  <c r="L13" i="5"/>
  <c r="C13" i="2" s="1"/>
  <c r="L12" i="5"/>
  <c r="C12" i="2" s="1"/>
  <c r="L8" i="5"/>
  <c r="C8" i="2" s="1"/>
  <c r="L7" i="5"/>
  <c r="C7" i="2" s="1"/>
  <c r="L6" i="5"/>
  <c r="C6" i="2" s="1"/>
  <c r="L5" i="5"/>
  <c r="C5" i="2" s="1"/>
  <c r="L4" i="5"/>
  <c r="C4" i="2" s="1"/>
  <c r="L3" i="5"/>
  <c r="C3" i="2" s="1"/>
  <c r="L2" i="5"/>
  <c r="L11" i="5"/>
  <c r="C11" i="2" s="1"/>
  <c r="L10" i="5"/>
  <c r="C10" i="2" s="1"/>
  <c r="L9" i="5"/>
  <c r="C9" i="2" s="1"/>
  <c r="L20" i="5"/>
  <c r="C20" i="2" s="1"/>
  <c r="L19" i="5"/>
  <c r="C19" i="2" s="1"/>
  <c r="L18" i="5"/>
  <c r="C18" i="2" s="1"/>
  <c r="L17" i="5"/>
  <c r="C17" i="2" s="1"/>
  <c r="Q11" i="1"/>
  <c r="B11" i="2" s="1"/>
  <c r="Q8" i="1"/>
  <c r="B8" i="2" s="1"/>
  <c r="Q3" i="1"/>
  <c r="B3" i="2" s="1"/>
  <c r="Q2" i="1"/>
  <c r="B2" i="2" s="1"/>
  <c r="E25" i="2"/>
  <c r="D25" i="2"/>
  <c r="E24" i="2"/>
  <c r="E23" i="2"/>
  <c r="D24" i="2"/>
  <c r="D23" i="2"/>
  <c r="Q17" i="1"/>
  <c r="B17" i="2" s="1"/>
  <c r="Q4" i="1"/>
  <c r="B4" i="2" s="1"/>
  <c r="Q14" i="1"/>
  <c r="B14" i="2" s="1"/>
  <c r="Q12" i="1"/>
  <c r="B12" i="2" s="1"/>
  <c r="Q6" i="1"/>
  <c r="B6" i="2" s="1"/>
  <c r="Q18" i="1"/>
  <c r="B18" i="2" s="1"/>
  <c r="Q20" i="1"/>
  <c r="B20" i="2" s="1"/>
  <c r="Q19" i="1"/>
  <c r="B19" i="2" s="1"/>
  <c r="Q16" i="1"/>
  <c r="B16" i="2" s="1"/>
  <c r="Q15" i="1"/>
  <c r="B15" i="2" s="1"/>
  <c r="Q13" i="1"/>
  <c r="B13" i="2" s="1"/>
  <c r="Q10" i="1"/>
  <c r="B10" i="2" s="1"/>
  <c r="Q9" i="1"/>
  <c r="B9" i="2" s="1"/>
  <c r="Q7" i="1"/>
  <c r="B7" i="2" s="1"/>
  <c r="Q5" i="1"/>
  <c r="B5" i="2" s="1"/>
  <c r="F16" i="2" l="1"/>
  <c r="G16" i="2" s="1"/>
  <c r="H16" i="2" s="1"/>
  <c r="F10" i="2"/>
  <c r="G10" i="2" s="1"/>
  <c r="H10" i="2" s="1"/>
  <c r="F15" i="2"/>
  <c r="G15" i="2" s="1"/>
  <c r="H15" i="2" s="1"/>
  <c r="F18" i="2"/>
  <c r="G18" i="2" s="1"/>
  <c r="H18" i="2" s="1"/>
  <c r="F3" i="2"/>
  <c r="G3" i="2" s="1"/>
  <c r="H3" i="2" s="1"/>
  <c r="F13" i="2"/>
  <c r="G13" i="2" s="1"/>
  <c r="H13" i="2" s="1"/>
  <c r="F19" i="2"/>
  <c r="G19" i="2" s="1"/>
  <c r="H19" i="2" s="1"/>
  <c r="F20" i="2"/>
  <c r="G20" i="2" s="1"/>
  <c r="H20" i="2" s="1"/>
  <c r="F6" i="2"/>
  <c r="G6" i="2" s="1"/>
  <c r="H6" i="2" s="1"/>
  <c r="F5" i="2"/>
  <c r="G5" i="2" s="1"/>
  <c r="H5" i="2" s="1"/>
  <c r="F12" i="2"/>
  <c r="G12" i="2" s="1"/>
  <c r="H12" i="2" s="1"/>
  <c r="F7" i="2"/>
  <c r="G7" i="2" s="1"/>
  <c r="H7" i="2" s="1"/>
  <c r="F14" i="2"/>
  <c r="G14" i="2" s="1"/>
  <c r="H14" i="2" s="1"/>
  <c r="F9" i="2"/>
  <c r="G9" i="2" s="1"/>
  <c r="H9" i="2" s="1"/>
  <c r="F4" i="2"/>
  <c r="G4" i="2" s="1"/>
  <c r="H4" i="2" s="1"/>
  <c r="F17" i="2"/>
  <c r="G17" i="2" s="1"/>
  <c r="H17" i="2" s="1"/>
  <c r="F8" i="2"/>
  <c r="G8" i="2" s="1"/>
  <c r="H8" i="2" s="1"/>
  <c r="F11" i="2"/>
  <c r="G11" i="2" s="1"/>
  <c r="H11" i="2" s="1"/>
  <c r="L25" i="5"/>
  <c r="C2" i="2"/>
  <c r="L23" i="5"/>
  <c r="L24" i="5"/>
  <c r="Q23" i="1"/>
  <c r="Q25" i="1"/>
  <c r="Q24" i="1"/>
  <c r="C25" i="2" l="1"/>
  <c r="C24" i="2"/>
  <c r="C23" i="2"/>
  <c r="B23" i="2"/>
  <c r="B24" i="2"/>
  <c r="F2" i="2"/>
  <c r="B25" i="2"/>
  <c r="F24" i="2" l="1"/>
  <c r="F23" i="2"/>
  <c r="G2" i="2"/>
  <c r="F25" i="2"/>
  <c r="G24" i="2" l="1"/>
  <c r="G25" i="2"/>
  <c r="G23" i="2"/>
  <c r="H2" i="2"/>
  <c r="H22" i="2" l="1"/>
  <c r="H23" i="2"/>
  <c r="H24" i="2"/>
  <c r="H25" i="2"/>
</calcChain>
</file>

<file path=xl/sharedStrings.xml><?xml version="1.0" encoding="utf-8"?>
<sst xmlns="http://schemas.openxmlformats.org/spreadsheetml/2006/main" count="64" uniqueCount="43">
  <si>
    <t>Quiz Total</t>
  </si>
  <si>
    <t>Τελική Εξέταση</t>
    <phoneticPr fontId="6"/>
  </si>
  <si>
    <t>Βαθμός</t>
    <phoneticPr fontId="6"/>
  </si>
  <si>
    <t>Passed</t>
    <phoneticPr fontId="6"/>
  </si>
  <si>
    <t>Τελικός Βαθμός</t>
    <phoneticPr fontId="6"/>
  </si>
  <si>
    <t>Αρ. Ταυτότητας</t>
  </si>
  <si>
    <t>Quiz Total</t>
    <phoneticPr fontId="6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</si>
  <si>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</si>
  <si>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</si>
  <si>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</si>
  <si>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</si>
  <si>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</si>
  <si>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</si>
  <si>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</si>
  <si>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</si>
  <si>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</si>
  <si>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</si>
  <si>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</si>
  <si>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</si>
  <si>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</si>
  <si>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</si>
  <si>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</si>
  <si>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</si>
  <si>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</si>
  <si>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</si>
  <si>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</si>
  <si>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</si>
  <si>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</si>
  <si>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</si>
  <si>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</si>
  <si>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</si>
  <si>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</si>
  <si>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</si>
  <si>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</si>
  <si>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</si>
  <si>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</si>
  <si>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</si>
  <si>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6"/>
  </si>
  <si>
    <t>Valid</t>
  </si>
  <si>
    <t>Quizzes  not counted</t>
  </si>
  <si>
    <t>Πρόοδος</t>
  </si>
  <si>
    <t xml:space="preserve"> </t>
  </si>
  <si>
    <t>05423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</si>
</sst>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1"/>
      <name val="Verdana"/>
      <family val="2"/>
    </font>
    <font>
      <b/>
      <sz val="12"/>
      <color indexed="10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b/>
      <sz val="12"/>
      <color indexed="17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3"/>
      <color theme="1"/>
      <name val="Verdana"/>
      <family val="2"/>
    </font>
    <font>
      <sz val="14"/>
      <name val="Arial"/>
      <family val="2"/>
    </font>
    <font>
      <sz val="14"/>
      <color rgb="FF1516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 vertical="center"/>
    </xf>
    <xf numFmtId="0" fontId="8" fillId="0" borderId="0" xfId="0" applyFont="1"/>
    <xf numFmtId="1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" fontId="3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3" xfId="0" applyBorder="1"/>
    <xf numFmtId="2" fontId="4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14" fillId="0" borderId="0" xfId="0" applyFont="1" applyBorder="1"/>
    <xf numFmtId="1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" fontId="11" fillId="7" borderId="3" xfId="0" applyNumberFormat="1" applyFont="1" applyFill="1" applyBorder="1" applyAlignment="1">
      <alignment horizontal="center" vertical="center"/>
    </xf>
    <xf numFmtId="164" fontId="11" fillId="8" borderId="4" xfId="0" applyNumberFormat="1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5" fillId="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zoomScaleNormal="100" workbookViewId="0">
      <selection activeCell="R1" sqref="R1"/>
    </sheetView>
  </sheetViews>
  <sheetFormatPr baseColWidth="10" defaultRowHeight="16" x14ac:dyDescent="0.15"/>
  <cols>
    <col min="1" max="1" width="30.83203125" customWidth="1"/>
    <col min="2" max="2" width="9.83203125" style="11" customWidth="1"/>
    <col min="3" max="16" width="9.83203125" style="12" customWidth="1"/>
    <col min="17" max="17" width="12.83203125" style="12" customWidth="1"/>
    <col min="18" max="18" width="12.6640625" style="13" customWidth="1"/>
  </cols>
  <sheetData>
    <row r="1" spans="1:18" ht="29" customHeight="1" x14ac:dyDescent="0.15">
      <c r="A1" s="17" t="s">
        <v>5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15</v>
      </c>
      <c r="H1" s="3" t="s">
        <v>16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4" t="s">
        <v>6</v>
      </c>
      <c r="R1"/>
    </row>
    <row r="2" spans="1:18" ht="29" customHeight="1" x14ac:dyDescent="0.15">
      <c r="A2" s="57" t="s">
        <v>42</v>
      </c>
      <c r="B2" s="33">
        <v>5</v>
      </c>
      <c r="C2" s="33">
        <v>3</v>
      </c>
      <c r="D2" s="33">
        <v>7</v>
      </c>
      <c r="E2" s="33">
        <v>3</v>
      </c>
      <c r="F2" s="34">
        <v>3</v>
      </c>
      <c r="G2" s="34">
        <v>15</v>
      </c>
      <c r="H2" s="34">
        <v>9</v>
      </c>
      <c r="I2" s="34">
        <v>3</v>
      </c>
      <c r="J2" s="34">
        <v>11</v>
      </c>
      <c r="K2" s="34">
        <v>9</v>
      </c>
      <c r="L2" s="34">
        <v>8</v>
      </c>
      <c r="M2" s="34">
        <v>0</v>
      </c>
      <c r="N2" s="34">
        <v>3</v>
      </c>
      <c r="O2" s="34">
        <v>0</v>
      </c>
      <c r="P2" s="34">
        <v>0</v>
      </c>
      <c r="Q2" s="37">
        <f t="shared" ref="Q2:Q20" si="0">$Q$22 * ( (SUM(B2:P2))/((SUM($B$26:$P$26)-$B$27)*$B$22) )</f>
        <v>0.3511111111111111</v>
      </c>
      <c r="R2"/>
    </row>
    <row r="3" spans="1:18" ht="29" customHeight="1" x14ac:dyDescent="0.15">
      <c r="A3" s="56">
        <v>18335</v>
      </c>
      <c r="B3" s="33">
        <v>0</v>
      </c>
      <c r="C3" s="33">
        <v>11</v>
      </c>
      <c r="D3" s="33">
        <v>7</v>
      </c>
      <c r="E3" s="33">
        <v>3</v>
      </c>
      <c r="F3" s="34">
        <v>15</v>
      </c>
      <c r="G3" s="34">
        <v>15</v>
      </c>
      <c r="H3" s="34">
        <v>3</v>
      </c>
      <c r="I3" s="34">
        <v>3</v>
      </c>
      <c r="J3" s="34">
        <v>9</v>
      </c>
      <c r="K3" s="34">
        <v>3</v>
      </c>
      <c r="L3" s="34">
        <v>8</v>
      </c>
      <c r="M3" s="34">
        <v>15</v>
      </c>
      <c r="N3" s="34">
        <v>3</v>
      </c>
      <c r="O3" s="34">
        <v>3</v>
      </c>
      <c r="P3" s="34">
        <v>8</v>
      </c>
      <c r="Q3" s="37">
        <f t="shared" si="0"/>
        <v>0.47111111111111109</v>
      </c>
      <c r="R3"/>
    </row>
    <row r="4" spans="1:18" ht="29" customHeight="1" x14ac:dyDescent="0.15">
      <c r="A4" s="55">
        <v>23156</v>
      </c>
      <c r="B4" s="33">
        <v>9</v>
      </c>
      <c r="C4" s="33">
        <v>15</v>
      </c>
      <c r="D4" s="33">
        <v>7</v>
      </c>
      <c r="E4" s="33">
        <v>5</v>
      </c>
      <c r="F4" s="34">
        <v>5</v>
      </c>
      <c r="G4" s="34">
        <v>0</v>
      </c>
      <c r="H4" s="34">
        <v>5</v>
      </c>
      <c r="I4" s="34">
        <v>0</v>
      </c>
      <c r="J4" s="34">
        <v>15</v>
      </c>
      <c r="K4" s="34">
        <v>0</v>
      </c>
      <c r="L4" s="34">
        <v>0</v>
      </c>
      <c r="M4" s="34">
        <v>15</v>
      </c>
      <c r="N4" s="34">
        <v>0</v>
      </c>
      <c r="O4" s="34">
        <v>0</v>
      </c>
      <c r="P4" s="34">
        <v>0</v>
      </c>
      <c r="Q4" s="37">
        <f t="shared" si="0"/>
        <v>0.33777777777777779</v>
      </c>
      <c r="R4"/>
    </row>
    <row r="5" spans="1:18" ht="29" customHeight="1" x14ac:dyDescent="0.15">
      <c r="A5" s="55">
        <v>24164</v>
      </c>
      <c r="B5" s="33">
        <v>9</v>
      </c>
      <c r="C5" s="33">
        <v>3</v>
      </c>
      <c r="D5" s="33">
        <v>11</v>
      </c>
      <c r="E5" s="33">
        <v>7</v>
      </c>
      <c r="F5" s="34">
        <v>0</v>
      </c>
      <c r="G5" s="34">
        <v>3</v>
      </c>
      <c r="H5" s="34">
        <v>6</v>
      </c>
      <c r="I5" s="34">
        <v>15</v>
      </c>
      <c r="J5" s="34">
        <v>13</v>
      </c>
      <c r="K5" s="34">
        <v>15</v>
      </c>
      <c r="L5" s="34">
        <v>12</v>
      </c>
      <c r="M5" s="34">
        <v>9</v>
      </c>
      <c r="N5" s="34">
        <v>0</v>
      </c>
      <c r="O5" s="34">
        <v>0</v>
      </c>
      <c r="P5" s="34">
        <v>0</v>
      </c>
      <c r="Q5" s="37">
        <f t="shared" si="0"/>
        <v>0.45777777777777778</v>
      </c>
      <c r="R5"/>
    </row>
    <row r="6" spans="1:18" ht="29" customHeight="1" x14ac:dyDescent="0.15">
      <c r="A6" s="55">
        <v>28431</v>
      </c>
      <c r="B6" s="33">
        <v>9</v>
      </c>
      <c r="C6" s="33">
        <v>3</v>
      </c>
      <c r="D6" s="33">
        <v>7</v>
      </c>
      <c r="E6" s="33">
        <v>11</v>
      </c>
      <c r="F6" s="34">
        <v>5</v>
      </c>
      <c r="G6" s="34">
        <v>3</v>
      </c>
      <c r="H6" s="34">
        <v>6</v>
      </c>
      <c r="I6" s="34">
        <v>15</v>
      </c>
      <c r="J6" s="34">
        <v>9</v>
      </c>
      <c r="K6" s="34">
        <v>6</v>
      </c>
      <c r="L6" s="34">
        <v>3</v>
      </c>
      <c r="M6" s="34">
        <v>10</v>
      </c>
      <c r="N6" s="34">
        <v>9</v>
      </c>
      <c r="O6" s="34">
        <v>5</v>
      </c>
      <c r="P6" s="34">
        <v>8</v>
      </c>
      <c r="Q6" s="37">
        <f t="shared" si="0"/>
        <v>0.48444444444444446</v>
      </c>
      <c r="R6"/>
    </row>
    <row r="7" spans="1:18" ht="29" customHeight="1" x14ac:dyDescent="0.15">
      <c r="A7" s="55">
        <v>28745</v>
      </c>
      <c r="B7" s="33">
        <v>3</v>
      </c>
      <c r="C7" s="33">
        <v>6</v>
      </c>
      <c r="D7" s="33">
        <v>11</v>
      </c>
      <c r="E7" s="33">
        <v>9</v>
      </c>
      <c r="F7" s="34">
        <v>5</v>
      </c>
      <c r="G7" s="34">
        <v>3</v>
      </c>
      <c r="H7" s="34">
        <v>6</v>
      </c>
      <c r="I7" s="34">
        <v>15</v>
      </c>
      <c r="J7" s="34">
        <v>9</v>
      </c>
      <c r="K7" s="34">
        <v>15</v>
      </c>
      <c r="L7" s="34">
        <v>6</v>
      </c>
      <c r="M7" s="34">
        <v>15</v>
      </c>
      <c r="N7" s="34">
        <v>15</v>
      </c>
      <c r="O7" s="34">
        <v>3</v>
      </c>
      <c r="P7" s="34">
        <v>8</v>
      </c>
      <c r="Q7" s="37">
        <f t="shared" si="0"/>
        <v>0.57333333333333336</v>
      </c>
      <c r="R7"/>
    </row>
    <row r="8" spans="1:18" ht="29" customHeight="1" x14ac:dyDescent="0.15">
      <c r="A8" s="55">
        <v>30063</v>
      </c>
      <c r="B8" s="33">
        <v>3</v>
      </c>
      <c r="C8" s="33">
        <v>15</v>
      </c>
      <c r="D8" s="33">
        <v>6</v>
      </c>
      <c r="E8" s="33">
        <v>7</v>
      </c>
      <c r="F8" s="34">
        <v>0</v>
      </c>
      <c r="G8" s="34">
        <v>3</v>
      </c>
      <c r="H8" s="34">
        <v>15</v>
      </c>
      <c r="I8" s="34">
        <v>3</v>
      </c>
      <c r="J8" s="34">
        <v>0</v>
      </c>
      <c r="K8" s="34">
        <v>9</v>
      </c>
      <c r="L8" s="34">
        <v>3</v>
      </c>
      <c r="M8" s="34">
        <v>10</v>
      </c>
      <c r="N8" s="34">
        <v>9</v>
      </c>
      <c r="O8" s="34">
        <v>0</v>
      </c>
      <c r="P8" s="34">
        <v>0</v>
      </c>
      <c r="Q8" s="37">
        <f t="shared" si="0"/>
        <v>0.36888888888888888</v>
      </c>
      <c r="R8"/>
    </row>
    <row r="9" spans="1:18" ht="29" customHeight="1" x14ac:dyDescent="0.15">
      <c r="A9" s="55">
        <v>37840</v>
      </c>
      <c r="B9" s="33">
        <v>3</v>
      </c>
      <c r="C9" s="33">
        <v>3</v>
      </c>
      <c r="D9" s="33">
        <v>0</v>
      </c>
      <c r="E9" s="33">
        <v>15</v>
      </c>
      <c r="F9" s="34">
        <v>3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7">
        <f t="shared" si="0"/>
        <v>0.10666666666666667</v>
      </c>
      <c r="R9"/>
    </row>
    <row r="10" spans="1:18" ht="29" customHeight="1" x14ac:dyDescent="0.15">
      <c r="A10" s="55">
        <v>42830</v>
      </c>
      <c r="B10" s="33">
        <v>15</v>
      </c>
      <c r="C10" s="33">
        <v>3</v>
      </c>
      <c r="D10" s="33">
        <v>11</v>
      </c>
      <c r="E10" s="33">
        <v>15</v>
      </c>
      <c r="F10" s="34">
        <v>0</v>
      </c>
      <c r="G10" s="34">
        <v>0</v>
      </c>
      <c r="H10" s="34">
        <v>10</v>
      </c>
      <c r="I10" s="34">
        <v>15</v>
      </c>
      <c r="J10" s="34">
        <v>9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7">
        <f t="shared" si="0"/>
        <v>0.34666666666666668</v>
      </c>
      <c r="R10"/>
    </row>
    <row r="11" spans="1:18" ht="29" customHeight="1" x14ac:dyDescent="0.15">
      <c r="A11" s="55">
        <v>43868</v>
      </c>
      <c r="B11" s="33">
        <v>3</v>
      </c>
      <c r="C11" s="33">
        <v>3</v>
      </c>
      <c r="D11" s="33">
        <v>7</v>
      </c>
      <c r="E11" s="33">
        <v>15</v>
      </c>
      <c r="F11" s="34">
        <v>15</v>
      </c>
      <c r="G11" s="34">
        <v>15</v>
      </c>
      <c r="H11" s="34">
        <v>3</v>
      </c>
      <c r="I11" s="34">
        <v>15</v>
      </c>
      <c r="J11" s="34">
        <v>15</v>
      </c>
      <c r="K11" s="34">
        <v>15</v>
      </c>
      <c r="L11" s="34">
        <v>9</v>
      </c>
      <c r="M11" s="34">
        <v>15</v>
      </c>
      <c r="N11" s="34">
        <v>3</v>
      </c>
      <c r="O11" s="34">
        <v>8</v>
      </c>
      <c r="P11" s="34">
        <v>15</v>
      </c>
      <c r="Q11" s="37">
        <f t="shared" si="0"/>
        <v>0.69333333333333336</v>
      </c>
      <c r="R11"/>
    </row>
    <row r="12" spans="1:18" ht="29" customHeight="1" x14ac:dyDescent="0.15">
      <c r="A12" s="55">
        <v>48461</v>
      </c>
      <c r="B12" s="33">
        <v>5</v>
      </c>
      <c r="C12" s="33">
        <v>3</v>
      </c>
      <c r="D12" s="33">
        <v>0</v>
      </c>
      <c r="E12" s="33">
        <v>15</v>
      </c>
      <c r="F12" s="34">
        <v>3</v>
      </c>
      <c r="G12" s="34">
        <v>3</v>
      </c>
      <c r="H12" s="34">
        <v>15</v>
      </c>
      <c r="I12" s="34">
        <v>0</v>
      </c>
      <c r="J12" s="34">
        <v>0</v>
      </c>
      <c r="K12" s="34">
        <v>0</v>
      </c>
      <c r="L12" s="34">
        <v>0</v>
      </c>
      <c r="M12" s="34">
        <v>3</v>
      </c>
      <c r="N12" s="34">
        <v>0</v>
      </c>
      <c r="O12" s="34">
        <v>0</v>
      </c>
      <c r="P12" s="34">
        <v>0</v>
      </c>
      <c r="Q12" s="37">
        <f t="shared" si="0"/>
        <v>0.2088888888888889</v>
      </c>
      <c r="R12"/>
    </row>
    <row r="13" spans="1:18" ht="29" customHeight="1" x14ac:dyDescent="0.15">
      <c r="A13" s="55">
        <v>50925</v>
      </c>
      <c r="B13" s="33">
        <v>3</v>
      </c>
      <c r="C13" s="33">
        <v>3</v>
      </c>
      <c r="D13" s="33">
        <v>11</v>
      </c>
      <c r="E13" s="33">
        <v>9</v>
      </c>
      <c r="F13" s="34">
        <v>15</v>
      </c>
      <c r="G13" s="34">
        <v>3</v>
      </c>
      <c r="H13" s="34">
        <v>6</v>
      </c>
      <c r="I13" s="34">
        <v>15</v>
      </c>
      <c r="J13" s="34">
        <v>9</v>
      </c>
      <c r="K13" s="34">
        <v>9</v>
      </c>
      <c r="L13" s="34">
        <v>3</v>
      </c>
      <c r="M13" s="34">
        <v>3</v>
      </c>
      <c r="N13" s="34">
        <v>3</v>
      </c>
      <c r="O13" s="34">
        <v>0</v>
      </c>
      <c r="P13" s="34">
        <v>8</v>
      </c>
      <c r="Q13" s="37">
        <f t="shared" si="0"/>
        <v>0.44444444444444442</v>
      </c>
      <c r="R13"/>
    </row>
    <row r="14" spans="1:18" s="7" customFormat="1" ht="29" customHeight="1" x14ac:dyDescent="0.15">
      <c r="A14" s="55">
        <v>52252</v>
      </c>
      <c r="B14" s="33">
        <v>3</v>
      </c>
      <c r="C14" s="33">
        <v>6</v>
      </c>
      <c r="D14" s="33">
        <v>11</v>
      </c>
      <c r="E14" s="33">
        <v>15</v>
      </c>
      <c r="F14" s="34">
        <v>9</v>
      </c>
      <c r="G14" s="34">
        <v>3</v>
      </c>
      <c r="H14" s="34">
        <v>9</v>
      </c>
      <c r="I14" s="34">
        <v>5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7">
        <f t="shared" si="0"/>
        <v>0.27111111111111114</v>
      </c>
    </row>
    <row r="15" spans="1:18" ht="29" customHeight="1" x14ac:dyDescent="0.15">
      <c r="A15" s="55">
        <v>58506</v>
      </c>
      <c r="B15" s="33">
        <v>6</v>
      </c>
      <c r="C15" s="33">
        <v>8</v>
      </c>
      <c r="D15" s="33">
        <v>0</v>
      </c>
      <c r="E15" s="33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7">
        <f t="shared" si="0"/>
        <v>6.222222222222222E-2</v>
      </c>
      <c r="R15"/>
    </row>
    <row r="16" spans="1:18" ht="29" customHeight="1" x14ac:dyDescent="0.15">
      <c r="A16" s="56">
        <v>59392</v>
      </c>
      <c r="B16" s="33">
        <v>9</v>
      </c>
      <c r="C16" s="33">
        <v>3</v>
      </c>
      <c r="D16" s="33">
        <v>11</v>
      </c>
      <c r="E16" s="33">
        <v>11</v>
      </c>
      <c r="F16" s="34">
        <v>9</v>
      </c>
      <c r="G16" s="34">
        <v>3</v>
      </c>
      <c r="H16" s="34">
        <v>6</v>
      </c>
      <c r="I16" s="34">
        <v>5</v>
      </c>
      <c r="J16" s="34">
        <v>9</v>
      </c>
      <c r="K16" s="34">
        <v>9</v>
      </c>
      <c r="L16" s="34">
        <v>6</v>
      </c>
      <c r="M16" s="34">
        <v>10</v>
      </c>
      <c r="N16" s="34">
        <v>9</v>
      </c>
      <c r="O16" s="34">
        <v>8</v>
      </c>
      <c r="P16" s="34">
        <v>6</v>
      </c>
      <c r="Q16" s="37">
        <f t="shared" si="0"/>
        <v>0.50666666666666671</v>
      </c>
      <c r="R16"/>
    </row>
    <row r="17" spans="1:18" ht="29" customHeight="1" x14ac:dyDescent="0.15">
      <c r="A17" s="55">
        <v>61767</v>
      </c>
      <c r="B17" s="33">
        <v>9</v>
      </c>
      <c r="C17" s="33">
        <v>3</v>
      </c>
      <c r="D17" s="33">
        <v>3</v>
      </c>
      <c r="E17" s="33">
        <v>7</v>
      </c>
      <c r="F17" s="34">
        <v>5</v>
      </c>
      <c r="G17" s="34">
        <v>3</v>
      </c>
      <c r="H17" s="34">
        <v>3</v>
      </c>
      <c r="I17" s="34">
        <v>3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7">
        <f t="shared" si="0"/>
        <v>0.16</v>
      </c>
      <c r="R17"/>
    </row>
    <row r="18" spans="1:18" ht="29" customHeight="1" x14ac:dyDescent="0.15">
      <c r="A18" s="55">
        <v>62166</v>
      </c>
      <c r="B18" s="33">
        <v>9</v>
      </c>
      <c r="C18" s="33">
        <v>3</v>
      </c>
      <c r="D18" s="33">
        <v>9</v>
      </c>
      <c r="E18" s="33">
        <v>11</v>
      </c>
      <c r="F18" s="34">
        <v>0</v>
      </c>
      <c r="G18" s="34">
        <v>3</v>
      </c>
      <c r="H18" s="34">
        <v>3</v>
      </c>
      <c r="I18" s="34">
        <v>15</v>
      </c>
      <c r="J18" s="34">
        <v>15</v>
      </c>
      <c r="K18" s="34">
        <v>9</v>
      </c>
      <c r="L18" s="34">
        <v>9</v>
      </c>
      <c r="M18" s="34">
        <v>15</v>
      </c>
      <c r="N18" s="34">
        <v>3</v>
      </c>
      <c r="O18" s="34">
        <v>3</v>
      </c>
      <c r="P18" s="34">
        <v>15</v>
      </c>
      <c r="Q18" s="37">
        <f t="shared" si="0"/>
        <v>0.54222222222222227</v>
      </c>
      <c r="R18"/>
    </row>
    <row r="19" spans="1:18" ht="29" customHeight="1" x14ac:dyDescent="0.15">
      <c r="A19" s="55">
        <v>62943</v>
      </c>
      <c r="B19" s="33">
        <v>9</v>
      </c>
      <c r="C19" s="33">
        <v>8</v>
      </c>
      <c r="D19" s="33">
        <v>3</v>
      </c>
      <c r="E19" s="33">
        <v>5</v>
      </c>
      <c r="F19" s="34">
        <v>9</v>
      </c>
      <c r="G19" s="34">
        <v>15</v>
      </c>
      <c r="H19" s="34">
        <v>0</v>
      </c>
      <c r="I19" s="34">
        <v>5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7">
        <f t="shared" si="0"/>
        <v>0.24</v>
      </c>
      <c r="R19"/>
    </row>
    <row r="20" spans="1:18" ht="29" customHeight="1" x14ac:dyDescent="0.15">
      <c r="A20" s="55">
        <v>64244</v>
      </c>
      <c r="B20" s="33">
        <v>3</v>
      </c>
      <c r="C20" s="33">
        <v>3</v>
      </c>
      <c r="D20" s="33">
        <v>8</v>
      </c>
      <c r="E20" s="33">
        <v>5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7">
        <f t="shared" si="0"/>
        <v>8.4444444444444447E-2</v>
      </c>
      <c r="R20"/>
    </row>
    <row r="21" spans="1:18" ht="29" customHeight="1" x14ac:dyDescent="0.15">
      <c r="A21" s="26"/>
      <c r="B21" s="2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5"/>
      <c r="R21"/>
    </row>
    <row r="22" spans="1:18" ht="29" customHeight="1" x14ac:dyDescent="0.15">
      <c r="A22" s="18" t="s">
        <v>34</v>
      </c>
      <c r="B22" s="38">
        <v>15</v>
      </c>
      <c r="C22" s="38">
        <v>15</v>
      </c>
      <c r="D22" s="38">
        <v>15</v>
      </c>
      <c r="E22" s="38">
        <v>15</v>
      </c>
      <c r="F22" s="38">
        <v>15</v>
      </c>
      <c r="G22" s="38">
        <v>15</v>
      </c>
      <c r="H22" s="38">
        <v>15</v>
      </c>
      <c r="I22" s="38">
        <v>15</v>
      </c>
      <c r="J22" s="38">
        <v>15</v>
      </c>
      <c r="K22" s="38">
        <v>15</v>
      </c>
      <c r="L22" s="38">
        <v>15</v>
      </c>
      <c r="M22" s="38">
        <v>15</v>
      </c>
      <c r="N22" s="38">
        <v>15</v>
      </c>
      <c r="O22" s="38">
        <v>15</v>
      </c>
      <c r="P22" s="38">
        <v>15</v>
      </c>
      <c r="Q22" s="40">
        <v>1</v>
      </c>
      <c r="R22"/>
    </row>
    <row r="23" spans="1:18" ht="29" customHeight="1" x14ac:dyDescent="0.15">
      <c r="A23" s="19" t="s">
        <v>35</v>
      </c>
      <c r="B23" s="41">
        <f t="shared" ref="B23:Q23" si="1">AVERAGE(B$3:B$20)</f>
        <v>6.1111111111111107</v>
      </c>
      <c r="C23" s="41">
        <f t="shared" si="1"/>
        <v>5.666666666666667</v>
      </c>
      <c r="D23" s="41">
        <f t="shared" si="1"/>
        <v>6.833333333333333</v>
      </c>
      <c r="E23" s="41">
        <f t="shared" si="1"/>
        <v>9.1666666666666661</v>
      </c>
      <c r="F23" s="41">
        <f t="shared" si="1"/>
        <v>5.4444444444444446</v>
      </c>
      <c r="G23" s="41">
        <f t="shared" si="1"/>
        <v>4.166666666666667</v>
      </c>
      <c r="H23" s="41">
        <f t="shared" si="1"/>
        <v>5.333333333333333</v>
      </c>
      <c r="I23" s="41">
        <f t="shared" si="1"/>
        <v>7.166666666666667</v>
      </c>
      <c r="J23" s="41">
        <f t="shared" si="1"/>
        <v>6.2222222222222223</v>
      </c>
      <c r="K23" s="41">
        <f t="shared" si="1"/>
        <v>5</v>
      </c>
      <c r="L23" s="41">
        <f t="shared" si="1"/>
        <v>3.2777777777777777</v>
      </c>
      <c r="M23" s="41">
        <f t="shared" si="1"/>
        <v>6.666666666666667</v>
      </c>
      <c r="N23" s="41">
        <f t="shared" si="1"/>
        <v>3</v>
      </c>
      <c r="O23" s="41">
        <f t="shared" si="1"/>
        <v>1.6666666666666667</v>
      </c>
      <c r="P23" s="41">
        <f t="shared" si="1"/>
        <v>3.7777777777777777</v>
      </c>
      <c r="Q23" s="41">
        <f t="shared" si="1"/>
        <v>0.35333333333333333</v>
      </c>
      <c r="R23"/>
    </row>
    <row r="24" spans="1:18" ht="29" customHeight="1" x14ac:dyDescent="0.15">
      <c r="A24" s="20" t="s">
        <v>36</v>
      </c>
      <c r="B24" s="41">
        <f t="shared" ref="B24:Q24" si="2">STDEV(B$3:B$20)</f>
        <v>3.7868019859831268</v>
      </c>
      <c r="C24" s="41">
        <f t="shared" si="2"/>
        <v>4.1444505773667144</v>
      </c>
      <c r="D24" s="41">
        <f t="shared" si="2"/>
        <v>4.0620192023179804</v>
      </c>
      <c r="E24" s="41">
        <f t="shared" si="2"/>
        <v>4.6557996722620372</v>
      </c>
      <c r="F24" s="41">
        <f t="shared" si="2"/>
        <v>5.4365021434333638</v>
      </c>
      <c r="G24" s="41">
        <f t="shared" si="2"/>
        <v>5.1592293086103016</v>
      </c>
      <c r="H24" s="41">
        <f t="shared" si="2"/>
        <v>4.6017899330842225</v>
      </c>
      <c r="I24" s="41">
        <f t="shared" si="2"/>
        <v>6.6531726178082096</v>
      </c>
      <c r="J24" s="41">
        <f t="shared" si="2"/>
        <v>6.1026084640389202</v>
      </c>
      <c r="K24" s="41">
        <f t="shared" si="2"/>
        <v>5.9111061968626677</v>
      </c>
      <c r="L24" s="41">
        <f t="shared" si="2"/>
        <v>4.0264647397752773</v>
      </c>
      <c r="M24" s="41">
        <f t="shared" si="2"/>
        <v>6.5259662345217233</v>
      </c>
      <c r="N24" s="41">
        <f t="shared" si="2"/>
        <v>4.4852700095784117</v>
      </c>
      <c r="O24" s="41">
        <f t="shared" si="2"/>
        <v>2.765331593774861</v>
      </c>
      <c r="P24" s="41">
        <f t="shared" si="2"/>
        <v>5.3419048767661801</v>
      </c>
      <c r="Q24" s="41">
        <f t="shared" si="2"/>
        <v>0.18306675013128695</v>
      </c>
      <c r="R24"/>
    </row>
    <row r="25" spans="1:18" ht="29" customHeight="1" x14ac:dyDescent="0.15">
      <c r="A25" s="20" t="s">
        <v>37</v>
      </c>
      <c r="B25" s="41">
        <f t="shared" ref="B25:Q25" si="3">MEDIAN(B$3:B$20)</f>
        <v>5.5</v>
      </c>
      <c r="C25" s="41">
        <f t="shared" si="3"/>
        <v>3</v>
      </c>
      <c r="D25" s="41">
        <f t="shared" si="3"/>
        <v>7</v>
      </c>
      <c r="E25" s="41">
        <f t="shared" si="3"/>
        <v>9</v>
      </c>
      <c r="F25" s="41">
        <f t="shared" si="3"/>
        <v>5</v>
      </c>
      <c r="G25" s="41">
        <f t="shared" si="3"/>
        <v>3</v>
      </c>
      <c r="H25" s="41">
        <f t="shared" si="3"/>
        <v>5.5</v>
      </c>
      <c r="I25" s="41">
        <f t="shared" si="3"/>
        <v>5</v>
      </c>
      <c r="J25" s="41">
        <f t="shared" si="3"/>
        <v>9</v>
      </c>
      <c r="K25" s="41">
        <f t="shared" si="3"/>
        <v>1.5</v>
      </c>
      <c r="L25" s="41">
        <f t="shared" si="3"/>
        <v>1.5</v>
      </c>
      <c r="M25" s="41">
        <f t="shared" si="3"/>
        <v>6</v>
      </c>
      <c r="N25" s="41">
        <f t="shared" si="3"/>
        <v>0</v>
      </c>
      <c r="O25" s="41">
        <f t="shared" si="3"/>
        <v>0</v>
      </c>
      <c r="P25" s="41">
        <f t="shared" si="3"/>
        <v>0</v>
      </c>
      <c r="Q25" s="41">
        <f t="shared" si="3"/>
        <v>0.35777777777777775</v>
      </c>
      <c r="R25"/>
    </row>
    <row r="26" spans="1:18" ht="29" customHeight="1" x14ac:dyDescent="0.15">
      <c r="A26" s="21" t="s">
        <v>38</v>
      </c>
      <c r="B26" s="42">
        <f t="shared" ref="B26:P26" si="4">IF(SUM(B3:B20)&gt;0,1,0)</f>
        <v>1</v>
      </c>
      <c r="C26" s="42">
        <f>IF(SUM(C2:C20)&gt;0,1,0)</f>
        <v>1</v>
      </c>
      <c r="D26" s="42">
        <f t="shared" si="4"/>
        <v>1</v>
      </c>
      <c r="E26" s="42">
        <f t="shared" si="4"/>
        <v>1</v>
      </c>
      <c r="F26" s="42">
        <f t="shared" si="4"/>
        <v>1</v>
      </c>
      <c r="G26" s="42">
        <f t="shared" si="4"/>
        <v>1</v>
      </c>
      <c r="H26" s="42">
        <f t="shared" si="4"/>
        <v>1</v>
      </c>
      <c r="I26" s="42">
        <f t="shared" si="4"/>
        <v>1</v>
      </c>
      <c r="J26" s="42">
        <f t="shared" si="4"/>
        <v>1</v>
      </c>
      <c r="K26" s="42">
        <f t="shared" si="4"/>
        <v>1</v>
      </c>
      <c r="L26" s="42">
        <f t="shared" si="4"/>
        <v>1</v>
      </c>
      <c r="M26" s="42">
        <f t="shared" si="4"/>
        <v>1</v>
      </c>
      <c r="N26" s="42">
        <f t="shared" si="4"/>
        <v>1</v>
      </c>
      <c r="O26" s="42">
        <f t="shared" si="4"/>
        <v>1</v>
      </c>
      <c r="P26" s="42">
        <f t="shared" si="4"/>
        <v>1</v>
      </c>
      <c r="Q26" s="39"/>
      <c r="R26"/>
    </row>
    <row r="27" spans="1:18" ht="29" customHeight="1" x14ac:dyDescent="0.15">
      <c r="A27" s="22" t="s">
        <v>39</v>
      </c>
      <c r="B27" s="23">
        <v>0</v>
      </c>
      <c r="Q27" s="13"/>
      <c r="R27"/>
    </row>
    <row r="28" spans="1:18" ht="29" customHeight="1" x14ac:dyDescent="0.15">
      <c r="B28"/>
    </row>
    <row r="29" spans="1:18" ht="29" customHeight="1" x14ac:dyDescent="0.15"/>
    <row r="30" spans="1:18" ht="29" customHeight="1" x14ac:dyDescent="0.15"/>
    <row r="31" spans="1:18" ht="29" customHeight="1" x14ac:dyDescent="0.15">
      <c r="B31"/>
    </row>
    <row r="32" spans="1:18" ht="29" customHeight="1" x14ac:dyDescent="0.15">
      <c r="B32"/>
    </row>
    <row r="33" spans="2:2" ht="29" customHeight="1" x14ac:dyDescent="0.15">
      <c r="B33"/>
    </row>
    <row r="34" spans="2:2" ht="29" customHeight="1" x14ac:dyDescent="0.15">
      <c r="B34"/>
    </row>
    <row r="35" spans="2:2" ht="29" customHeight="1" x14ac:dyDescent="0.15">
      <c r="B35"/>
    </row>
    <row r="36" spans="2:2" ht="29" customHeight="1" x14ac:dyDescent="0.15">
      <c r="B36"/>
    </row>
    <row r="37" spans="2:2" ht="29" customHeight="1" x14ac:dyDescent="0.15">
      <c r="B37"/>
    </row>
    <row r="38" spans="2:2" ht="29" customHeight="1" x14ac:dyDescent="0.15">
      <c r="B38"/>
    </row>
    <row r="39" spans="2:2" ht="29" customHeight="1" x14ac:dyDescent="0.15">
      <c r="B39"/>
    </row>
    <row r="40" spans="2:2" ht="29" customHeight="1" x14ac:dyDescent="0.15">
      <c r="B40"/>
    </row>
    <row r="41" spans="2:2" ht="29" customHeight="1" x14ac:dyDescent="0.15">
      <c r="B41"/>
    </row>
    <row r="42" spans="2:2" ht="29" customHeight="1" x14ac:dyDescent="0.15">
      <c r="B42"/>
    </row>
    <row r="43" spans="2:2" ht="29" customHeight="1" x14ac:dyDescent="0.15">
      <c r="B43"/>
    </row>
    <row r="44" spans="2:2" ht="29" customHeight="1" x14ac:dyDescent="0.15">
      <c r="B44"/>
    </row>
    <row r="45" spans="2:2" ht="29" customHeight="1" x14ac:dyDescent="0.15">
      <c r="B45"/>
    </row>
    <row r="46" spans="2:2" ht="40" customHeight="1" x14ac:dyDescent="0.15">
      <c r="B46"/>
    </row>
    <row r="47" spans="2:2" ht="14" x14ac:dyDescent="0.15">
      <c r="B47"/>
    </row>
    <row r="48" spans="2:2" ht="14" x14ac:dyDescent="0.15">
      <c r="B48"/>
    </row>
    <row r="49" spans="2:2" ht="14" x14ac:dyDescent="0.15">
      <c r="B49"/>
    </row>
    <row r="50" spans="2:2" ht="14" x14ac:dyDescent="0.15">
      <c r="B50"/>
    </row>
    <row r="51" spans="2:2" ht="14" x14ac:dyDescent="0.15">
      <c r="B51"/>
    </row>
    <row r="52" spans="2:2" ht="14" x14ac:dyDescent="0.15">
      <c r="B52"/>
    </row>
    <row r="53" spans="2:2" ht="14" x14ac:dyDescent="0.15">
      <c r="B53"/>
    </row>
    <row r="54" spans="2:2" ht="14" x14ac:dyDescent="0.15">
      <c r="B54"/>
    </row>
    <row r="55" spans="2:2" ht="14" x14ac:dyDescent="0.15">
      <c r="B55"/>
    </row>
    <row r="56" spans="2:2" ht="14" x14ac:dyDescent="0.15">
      <c r="B56"/>
    </row>
    <row r="57" spans="2:2" ht="14" x14ac:dyDescent="0.15">
      <c r="B57"/>
    </row>
    <row r="58" spans="2:2" ht="14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</sheetData>
  <phoneticPr fontId="6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A2" numberStoredAsText="1"/>
    <ignoredError sqref="B26 Q3:Q20" formulaRange="1"/>
    <ignoredError sqref="C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5"/>
  <sheetViews>
    <sheetView zoomScaleNormal="100" workbookViewId="0">
      <selection activeCell="F6" sqref="F6"/>
    </sheetView>
  </sheetViews>
  <sheetFormatPr baseColWidth="10" defaultRowHeight="13" x14ac:dyDescent="0.15"/>
  <cols>
    <col min="1" max="1" width="30.83203125" customWidth="1"/>
    <col min="2" max="2" width="10.83203125" customWidth="1"/>
    <col min="12" max="12" width="12.83203125" customWidth="1"/>
  </cols>
  <sheetData>
    <row r="1" spans="1:12" ht="24" customHeight="1" x14ac:dyDescent="0.15">
      <c r="A1" s="1" t="s">
        <v>5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4" t="s">
        <v>33</v>
      </c>
    </row>
    <row r="2" spans="1:12" ht="29" customHeight="1" x14ac:dyDescent="0.15">
      <c r="A2" s="57" t="s">
        <v>42</v>
      </c>
      <c r="B2" s="34">
        <v>0</v>
      </c>
      <c r="C2" s="50">
        <v>28</v>
      </c>
      <c r="D2" s="52">
        <v>0</v>
      </c>
      <c r="E2" s="33">
        <v>37.5</v>
      </c>
      <c r="F2" s="50">
        <v>43.5</v>
      </c>
      <c r="G2" s="50">
        <v>0</v>
      </c>
      <c r="H2" s="50">
        <v>38</v>
      </c>
      <c r="I2" s="50">
        <v>0</v>
      </c>
      <c r="J2" s="50">
        <v>0</v>
      </c>
      <c r="K2" s="50">
        <v>31</v>
      </c>
      <c r="L2" s="37">
        <f>IF(SUM($B$26:$K$26)&gt;0,1.5*(B2/$B$22+C2/$C$22+D2/$D$22+E2/$E$22+F2/$F$22+G2/$G$22+H2/$H$22+I2/$I$22+J2/$J$22+K2/$K$22)/SUM($B$26:$K$26),0)</f>
        <v>0.27862500000000001</v>
      </c>
    </row>
    <row r="3" spans="1:12" ht="29" customHeight="1" x14ac:dyDescent="0.15">
      <c r="A3" s="56">
        <v>18335</v>
      </c>
      <c r="B3" s="34">
        <v>0</v>
      </c>
      <c r="C3" s="50">
        <v>0</v>
      </c>
      <c r="D3" s="34">
        <v>29</v>
      </c>
      <c r="E3" s="33">
        <v>18</v>
      </c>
      <c r="F3" s="50">
        <v>36.5</v>
      </c>
      <c r="G3" s="50">
        <v>30</v>
      </c>
      <c r="H3" s="50">
        <v>46</v>
      </c>
      <c r="I3" s="50">
        <v>0</v>
      </c>
      <c r="J3" s="50">
        <v>20</v>
      </c>
      <c r="K3" s="50">
        <v>0</v>
      </c>
      <c r="L3" s="37">
        <f t="shared" ref="L3:L20" si="0">IF(SUM($B$26:$K$26)&gt;0,1.5*(B3/$B$22+C3/$C$22+D3/$D$22+E3/$E$22+F3/$F$22+G3/$G$22+H3/$H$22+I3/$I$22+J3/$J$22+K3/$K$22)/SUM($B$26:$K$26),0)</f>
        <v>0.27424999999999999</v>
      </c>
    </row>
    <row r="4" spans="1:12" ht="29" customHeight="1" x14ac:dyDescent="0.15">
      <c r="A4" s="55">
        <v>23156</v>
      </c>
      <c r="B4" s="34">
        <v>46</v>
      </c>
      <c r="C4" s="50">
        <v>17</v>
      </c>
      <c r="D4" s="52">
        <v>0</v>
      </c>
      <c r="E4" s="33">
        <v>0</v>
      </c>
      <c r="F4" s="50">
        <v>0</v>
      </c>
      <c r="G4" s="50">
        <v>0</v>
      </c>
      <c r="H4" s="50">
        <v>0</v>
      </c>
      <c r="I4" s="50">
        <v>0</v>
      </c>
      <c r="J4" s="50">
        <v>0</v>
      </c>
      <c r="K4" s="50">
        <v>0</v>
      </c>
      <c r="L4" s="37">
        <f t="shared" si="0"/>
        <v>8.3000000000000004E-2</v>
      </c>
    </row>
    <row r="5" spans="1:12" ht="29" customHeight="1" x14ac:dyDescent="0.15">
      <c r="A5" s="55">
        <v>24164</v>
      </c>
      <c r="B5" s="34">
        <v>56</v>
      </c>
      <c r="C5" s="50">
        <v>44</v>
      </c>
      <c r="D5" s="50">
        <v>0</v>
      </c>
      <c r="E5" s="33">
        <v>0</v>
      </c>
      <c r="F5" s="50">
        <v>50</v>
      </c>
      <c r="G5" s="50">
        <v>0</v>
      </c>
      <c r="H5" s="50">
        <v>0</v>
      </c>
      <c r="I5" s="50">
        <v>0</v>
      </c>
      <c r="J5" s="50">
        <v>0</v>
      </c>
      <c r="K5" s="50">
        <v>0</v>
      </c>
      <c r="L5" s="37">
        <f t="shared" si="0"/>
        <v>0.21100000000000002</v>
      </c>
    </row>
    <row r="6" spans="1:12" ht="29" customHeight="1" x14ac:dyDescent="0.15">
      <c r="A6" s="55">
        <v>28431</v>
      </c>
      <c r="B6" s="34">
        <v>62</v>
      </c>
      <c r="C6" s="50">
        <v>17</v>
      </c>
      <c r="D6" s="34">
        <v>47</v>
      </c>
      <c r="E6" s="33">
        <v>43</v>
      </c>
      <c r="F6" s="50">
        <v>36.5</v>
      </c>
      <c r="G6" s="50">
        <v>61</v>
      </c>
      <c r="H6" s="50">
        <v>64.5</v>
      </c>
      <c r="I6" s="50">
        <v>0</v>
      </c>
      <c r="J6" s="50">
        <v>12.5</v>
      </c>
      <c r="K6" s="50">
        <v>36.5</v>
      </c>
      <c r="L6" s="37">
        <f t="shared" si="0"/>
        <v>0.57835416666666661</v>
      </c>
    </row>
    <row r="7" spans="1:12" ht="29" customHeight="1" x14ac:dyDescent="0.15">
      <c r="A7" s="55">
        <v>28745</v>
      </c>
      <c r="B7" s="34">
        <v>35</v>
      </c>
      <c r="C7" s="50">
        <v>13</v>
      </c>
      <c r="D7" s="52">
        <v>13</v>
      </c>
      <c r="E7" s="33">
        <v>11.5</v>
      </c>
      <c r="F7" s="50">
        <v>9</v>
      </c>
      <c r="G7" s="50">
        <v>26.5</v>
      </c>
      <c r="H7" s="50">
        <v>25.5</v>
      </c>
      <c r="I7" s="50">
        <v>14</v>
      </c>
      <c r="J7" s="50">
        <v>0</v>
      </c>
      <c r="K7" s="50">
        <v>0</v>
      </c>
      <c r="L7" s="37">
        <f t="shared" si="0"/>
        <v>0.21691666666666665</v>
      </c>
    </row>
    <row r="8" spans="1:12" ht="29" customHeight="1" x14ac:dyDescent="0.15">
      <c r="A8" s="55">
        <v>30063</v>
      </c>
      <c r="B8" s="34">
        <v>0</v>
      </c>
      <c r="C8" s="50">
        <v>0</v>
      </c>
      <c r="D8" s="52">
        <v>0</v>
      </c>
      <c r="E8" s="33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37">
        <f t="shared" si="0"/>
        <v>0</v>
      </c>
    </row>
    <row r="9" spans="1:12" ht="29" customHeight="1" x14ac:dyDescent="0.15">
      <c r="A9" s="55">
        <v>37840</v>
      </c>
      <c r="B9" s="34">
        <v>48</v>
      </c>
      <c r="C9" s="50">
        <v>0</v>
      </c>
      <c r="D9" s="52">
        <v>0</v>
      </c>
      <c r="E9" s="33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37">
        <f t="shared" si="0"/>
        <v>6.0000000000000012E-2</v>
      </c>
    </row>
    <row r="10" spans="1:12" ht="29" customHeight="1" x14ac:dyDescent="0.15">
      <c r="A10" s="55">
        <v>42830</v>
      </c>
      <c r="B10" s="34">
        <v>92</v>
      </c>
      <c r="C10" s="50">
        <v>61</v>
      </c>
      <c r="D10" s="52">
        <v>70.5</v>
      </c>
      <c r="E10" s="33">
        <v>28</v>
      </c>
      <c r="F10" s="50">
        <v>73</v>
      </c>
      <c r="G10" s="50">
        <v>66</v>
      </c>
      <c r="H10" s="50">
        <v>61.5</v>
      </c>
      <c r="I10" s="50">
        <v>0</v>
      </c>
      <c r="J10" s="50">
        <v>0</v>
      </c>
      <c r="K10" s="50">
        <v>0</v>
      </c>
      <c r="L10" s="37">
        <f t="shared" si="0"/>
        <v>0.66599999999999993</v>
      </c>
    </row>
    <row r="11" spans="1:12" ht="29" customHeight="1" x14ac:dyDescent="0.15">
      <c r="A11" s="55">
        <v>43868</v>
      </c>
      <c r="B11" s="34">
        <v>34</v>
      </c>
      <c r="C11" s="50">
        <v>0</v>
      </c>
      <c r="D11" s="52">
        <v>0</v>
      </c>
      <c r="E11" s="33">
        <v>0</v>
      </c>
      <c r="F11" s="50">
        <v>0</v>
      </c>
      <c r="G11" s="34">
        <v>69.5</v>
      </c>
      <c r="H11" s="50">
        <v>68.5</v>
      </c>
      <c r="I11" s="50">
        <v>21.5</v>
      </c>
      <c r="J11" s="50">
        <v>0</v>
      </c>
      <c r="K11" s="50">
        <v>27</v>
      </c>
      <c r="L11" s="37">
        <f t="shared" si="0"/>
        <v>0.34395833333333331</v>
      </c>
    </row>
    <row r="12" spans="1:12" ht="29" customHeight="1" x14ac:dyDescent="0.15">
      <c r="A12" s="55">
        <v>48461</v>
      </c>
      <c r="B12" s="34">
        <v>97</v>
      </c>
      <c r="C12" s="50">
        <v>50</v>
      </c>
      <c r="D12" s="52">
        <v>60</v>
      </c>
      <c r="E12" s="33">
        <v>63.5</v>
      </c>
      <c r="F12" s="50">
        <v>59</v>
      </c>
      <c r="G12" s="50">
        <v>83</v>
      </c>
      <c r="H12" s="50">
        <v>68.5</v>
      </c>
      <c r="I12" s="50">
        <v>71.5</v>
      </c>
      <c r="J12" s="50">
        <v>0</v>
      </c>
      <c r="K12" s="50">
        <v>0</v>
      </c>
      <c r="L12" s="37">
        <f t="shared" si="0"/>
        <v>0.81833333333333336</v>
      </c>
    </row>
    <row r="13" spans="1:12" ht="29" customHeight="1" x14ac:dyDescent="0.15">
      <c r="A13" s="55">
        <v>50925</v>
      </c>
      <c r="B13" s="34">
        <v>74</v>
      </c>
      <c r="C13" s="50">
        <v>19</v>
      </c>
      <c r="D13" s="52">
        <v>44</v>
      </c>
      <c r="E13" s="33">
        <v>33</v>
      </c>
      <c r="F13" s="50">
        <v>62.5</v>
      </c>
      <c r="G13" s="50">
        <v>61.5</v>
      </c>
      <c r="H13" s="50">
        <v>57.5</v>
      </c>
      <c r="I13" s="50">
        <v>0</v>
      </c>
      <c r="J13" s="50">
        <v>21.5</v>
      </c>
      <c r="K13" s="50">
        <v>37</v>
      </c>
      <c r="L13" s="37">
        <f t="shared" si="0"/>
        <v>0.62062500000000009</v>
      </c>
    </row>
    <row r="14" spans="1:12" ht="29" customHeight="1" x14ac:dyDescent="0.15">
      <c r="A14" s="55">
        <v>52252</v>
      </c>
      <c r="B14" s="34">
        <v>0</v>
      </c>
      <c r="C14" s="50">
        <v>0</v>
      </c>
      <c r="D14" s="53">
        <v>0</v>
      </c>
      <c r="E14" s="33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37">
        <f t="shared" si="0"/>
        <v>0</v>
      </c>
    </row>
    <row r="15" spans="1:12" ht="29" customHeight="1" x14ac:dyDescent="0.15">
      <c r="A15" s="55">
        <v>58506</v>
      </c>
      <c r="B15" s="34">
        <v>9</v>
      </c>
      <c r="C15" s="50">
        <v>0</v>
      </c>
      <c r="D15" s="52">
        <v>0</v>
      </c>
      <c r="E15" s="33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37">
        <f t="shared" si="0"/>
        <v>1.125E-2</v>
      </c>
    </row>
    <row r="16" spans="1:12" ht="29" customHeight="1" x14ac:dyDescent="0.15">
      <c r="A16" s="56">
        <v>59392</v>
      </c>
      <c r="B16" s="34">
        <v>77</v>
      </c>
      <c r="C16" s="50">
        <v>65</v>
      </c>
      <c r="D16" s="52">
        <v>49</v>
      </c>
      <c r="E16" s="34">
        <v>45.5</v>
      </c>
      <c r="F16" s="50">
        <v>59</v>
      </c>
      <c r="G16" s="50">
        <v>56</v>
      </c>
      <c r="H16" s="50">
        <v>46.5</v>
      </c>
      <c r="I16" s="50">
        <v>74</v>
      </c>
      <c r="J16" s="50">
        <v>59</v>
      </c>
      <c r="K16" s="50">
        <v>35</v>
      </c>
      <c r="L16" s="37">
        <f t="shared" si="0"/>
        <v>0.85220833333333323</v>
      </c>
    </row>
    <row r="17" spans="1:24" ht="29" customHeight="1" x14ac:dyDescent="0.15">
      <c r="A17" s="55">
        <v>61767</v>
      </c>
      <c r="B17" s="34">
        <v>55</v>
      </c>
      <c r="C17" s="50">
        <v>10</v>
      </c>
      <c r="D17" s="52">
        <v>12</v>
      </c>
      <c r="E17" s="33">
        <v>8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37">
        <f t="shared" si="0"/>
        <v>0.11374999999999999</v>
      </c>
    </row>
    <row r="18" spans="1:24" ht="29" customHeight="1" x14ac:dyDescent="0.15">
      <c r="A18" s="55">
        <v>62166</v>
      </c>
      <c r="B18" s="34">
        <v>17</v>
      </c>
      <c r="C18" s="50">
        <v>0</v>
      </c>
      <c r="D18" s="52">
        <v>11</v>
      </c>
      <c r="E18" s="33">
        <v>5</v>
      </c>
      <c r="F18" s="50">
        <v>12</v>
      </c>
      <c r="G18" s="50">
        <v>39.5</v>
      </c>
      <c r="H18" s="50">
        <v>0</v>
      </c>
      <c r="I18" s="50">
        <v>20</v>
      </c>
      <c r="J18" s="50">
        <v>0</v>
      </c>
      <c r="K18" s="50">
        <v>10</v>
      </c>
      <c r="L18" s="37">
        <f t="shared" si="0"/>
        <v>0.17783333333333334</v>
      </c>
    </row>
    <row r="19" spans="1:24" ht="29" customHeight="1" x14ac:dyDescent="0.15">
      <c r="A19" s="55">
        <v>62943</v>
      </c>
      <c r="B19" s="34">
        <v>58</v>
      </c>
      <c r="C19" s="50">
        <v>12</v>
      </c>
      <c r="D19" s="52">
        <v>0</v>
      </c>
      <c r="E19" s="33">
        <v>10</v>
      </c>
      <c r="F19" s="50">
        <v>14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37">
        <f t="shared" si="0"/>
        <v>0.1265</v>
      </c>
    </row>
    <row r="20" spans="1:24" ht="29" customHeight="1" x14ac:dyDescent="0.15">
      <c r="A20" s="55">
        <v>64244</v>
      </c>
      <c r="B20" s="34">
        <v>67</v>
      </c>
      <c r="C20" s="50">
        <v>21</v>
      </c>
      <c r="D20" s="52">
        <v>0</v>
      </c>
      <c r="E20" s="33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37">
        <f t="shared" si="0"/>
        <v>0.11524999999999999</v>
      </c>
    </row>
    <row r="21" spans="1:24" ht="29" customHeight="1" x14ac:dyDescent="0.15">
      <c r="A21" s="26"/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24" ht="29" customHeight="1" x14ac:dyDescent="0.15">
      <c r="A22" s="18" t="s">
        <v>34</v>
      </c>
      <c r="B22" s="39">
        <v>120</v>
      </c>
      <c r="C22" s="39">
        <v>100</v>
      </c>
      <c r="D22" s="39">
        <v>100</v>
      </c>
      <c r="E22" s="39">
        <v>100</v>
      </c>
      <c r="F22" s="39">
        <v>100</v>
      </c>
      <c r="G22" s="39">
        <v>90</v>
      </c>
      <c r="H22" s="39">
        <v>100</v>
      </c>
      <c r="I22" s="39">
        <v>100</v>
      </c>
      <c r="J22" s="39">
        <v>100</v>
      </c>
      <c r="K22" s="39">
        <v>80</v>
      </c>
      <c r="L22" s="40">
        <v>1.5</v>
      </c>
    </row>
    <row r="23" spans="1:24" ht="29" customHeight="1" x14ac:dyDescent="0.15">
      <c r="A23" s="19" t="s">
        <v>35</v>
      </c>
      <c r="B23" s="41">
        <f t="shared" ref="B23:L23" si="1">AVERAGE(B$2:B$20)</f>
        <v>43.526315789473685</v>
      </c>
      <c r="C23" s="41">
        <f t="shared" si="1"/>
        <v>18.789473684210527</v>
      </c>
      <c r="D23" s="41">
        <f t="shared" si="1"/>
        <v>17.657894736842106</v>
      </c>
      <c r="E23" s="41">
        <f t="shared" si="1"/>
        <v>15.947368421052632</v>
      </c>
      <c r="F23" s="41">
        <f t="shared" si="1"/>
        <v>23.94736842105263</v>
      </c>
      <c r="G23" s="41">
        <f t="shared" si="1"/>
        <v>25.94736842105263</v>
      </c>
      <c r="H23" s="41">
        <f t="shared" si="1"/>
        <v>25.078947368421051</v>
      </c>
      <c r="I23" s="41">
        <f t="shared" si="1"/>
        <v>10.578947368421053</v>
      </c>
      <c r="J23" s="41">
        <f t="shared" si="1"/>
        <v>5.9473684210526319</v>
      </c>
      <c r="K23" s="41">
        <f t="shared" si="1"/>
        <v>9.2894736842105257</v>
      </c>
      <c r="L23" s="41">
        <f t="shared" si="1"/>
        <v>0.2919923245614035</v>
      </c>
    </row>
    <row r="24" spans="1:24" ht="29" customHeight="1" x14ac:dyDescent="0.15">
      <c r="A24" s="20" t="s">
        <v>36</v>
      </c>
      <c r="B24" s="41">
        <f t="shared" ref="B24:L24" si="2">STDEV(B$2:B$20)</f>
        <v>31.894563140051577</v>
      </c>
      <c r="C24" s="41">
        <f t="shared" si="2"/>
        <v>21.41022327811444</v>
      </c>
      <c r="D24" s="41">
        <f t="shared" si="2"/>
        <v>24.114341417262551</v>
      </c>
      <c r="E24" s="41">
        <f t="shared" si="2"/>
        <v>19.782072928708082</v>
      </c>
      <c r="F24" s="41">
        <f t="shared" si="2"/>
        <v>26.644727817484576</v>
      </c>
      <c r="G24" s="41">
        <f t="shared" si="2"/>
        <v>30.808501143191929</v>
      </c>
      <c r="H24" s="41">
        <f t="shared" si="2"/>
        <v>28.92099542906826</v>
      </c>
      <c r="I24" s="41">
        <f t="shared" si="2"/>
        <v>22.997743342128363</v>
      </c>
      <c r="J24" s="41">
        <f t="shared" si="2"/>
        <v>14.582042549392067</v>
      </c>
      <c r="K24" s="41">
        <f t="shared" si="2"/>
        <v>15.049285503041226</v>
      </c>
      <c r="L24" s="41">
        <f t="shared" si="2"/>
        <v>0.27753006308996064</v>
      </c>
    </row>
    <row r="25" spans="1:24" ht="29" customHeight="1" x14ac:dyDescent="0.15">
      <c r="A25" s="20" t="s">
        <v>37</v>
      </c>
      <c r="B25" s="41">
        <f t="shared" ref="B25:L25" si="3">MEDIAN(B$2:B$20)</f>
        <v>48</v>
      </c>
      <c r="C25" s="41">
        <f t="shared" si="3"/>
        <v>13</v>
      </c>
      <c r="D25" s="41">
        <f t="shared" si="3"/>
        <v>0</v>
      </c>
      <c r="E25" s="41">
        <f t="shared" si="3"/>
        <v>8</v>
      </c>
      <c r="F25" s="41">
        <f t="shared" si="3"/>
        <v>12</v>
      </c>
      <c r="G25" s="41">
        <f t="shared" si="3"/>
        <v>0</v>
      </c>
      <c r="H25" s="41">
        <f t="shared" si="3"/>
        <v>0</v>
      </c>
      <c r="I25" s="41">
        <f t="shared" si="3"/>
        <v>0</v>
      </c>
      <c r="J25" s="41">
        <f t="shared" si="3"/>
        <v>0</v>
      </c>
      <c r="K25" s="41">
        <f t="shared" si="3"/>
        <v>0</v>
      </c>
      <c r="L25" s="41">
        <f t="shared" si="3"/>
        <v>0.21100000000000002</v>
      </c>
    </row>
    <row r="26" spans="1:24" ht="29" customHeight="1" x14ac:dyDescent="0.15">
      <c r="A26" s="21" t="s">
        <v>38</v>
      </c>
      <c r="B26" s="42">
        <f t="shared" ref="B26:K26" si="4">IF(SUM(B2:B20)&gt;0,1,0)</f>
        <v>1</v>
      </c>
      <c r="C26" s="42">
        <f t="shared" si="4"/>
        <v>1</v>
      </c>
      <c r="D26" s="42">
        <f t="shared" si="4"/>
        <v>1</v>
      </c>
      <c r="E26" s="42">
        <f t="shared" si="4"/>
        <v>1</v>
      </c>
      <c r="F26" s="42">
        <f t="shared" si="4"/>
        <v>1</v>
      </c>
      <c r="G26" s="42">
        <f t="shared" si="4"/>
        <v>1</v>
      </c>
      <c r="H26" s="42">
        <f t="shared" si="4"/>
        <v>1</v>
      </c>
      <c r="I26" s="42">
        <f t="shared" si="4"/>
        <v>1</v>
      </c>
      <c r="J26" s="42">
        <f t="shared" si="4"/>
        <v>1</v>
      </c>
      <c r="K26" s="42">
        <f t="shared" si="4"/>
        <v>1</v>
      </c>
      <c r="L26" s="39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2"/>
    </row>
    <row r="27" spans="1:24" ht="29" customHeight="1" x14ac:dyDescent="0.15"/>
    <row r="28" spans="1:24" ht="29" customHeight="1" x14ac:dyDescent="0.15"/>
    <row r="29" spans="1:24" ht="29" customHeight="1" x14ac:dyDescent="0.15"/>
    <row r="30" spans="1:24" ht="29" customHeight="1" x14ac:dyDescent="0.15"/>
    <row r="31" spans="1:24" ht="29" customHeight="1" x14ac:dyDescent="0.15"/>
    <row r="32" spans="1:24" ht="29" customHeight="1" x14ac:dyDescent="0.15"/>
    <row r="33" ht="29" customHeight="1" x14ac:dyDescent="0.15"/>
    <row r="34" ht="29" customHeight="1" x14ac:dyDescent="0.15"/>
    <row r="35" ht="29" customHeight="1" x14ac:dyDescent="0.15"/>
    <row r="36" ht="29" customHeight="1" x14ac:dyDescent="0.15"/>
    <row r="37" ht="29" customHeight="1" x14ac:dyDescent="0.15"/>
    <row r="38" ht="29" customHeight="1" x14ac:dyDescent="0.15"/>
    <row r="39" ht="29" customHeight="1" x14ac:dyDescent="0.15"/>
    <row r="40" ht="24" customHeight="1" x14ac:dyDescent="0.15"/>
    <row r="41" ht="25" customHeight="1" x14ac:dyDescent="0.15"/>
    <row r="42" ht="25" customHeight="1" x14ac:dyDescent="0.15"/>
    <row r="43" ht="25" customHeight="1" x14ac:dyDescent="0.15"/>
    <row r="44" ht="25" customHeight="1" x14ac:dyDescent="0.15"/>
    <row r="45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  <ignoredErrors>
    <ignoredError sqref="A2:A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4"/>
  <sheetViews>
    <sheetView workbookViewId="0">
      <selection activeCell="D1" sqref="D1"/>
    </sheetView>
  </sheetViews>
  <sheetFormatPr baseColWidth="10" defaultRowHeight="13" x14ac:dyDescent="0.15"/>
  <cols>
    <col min="1" max="1" width="30.83203125" customWidth="1"/>
    <col min="2" max="3" width="19.83203125" customWidth="1"/>
    <col min="4" max="4" width="18" customWidth="1"/>
    <col min="6" max="15" width="5.6640625" customWidth="1"/>
  </cols>
  <sheetData>
    <row r="1" spans="1:24" ht="25" customHeight="1" x14ac:dyDescent="0.15">
      <c r="A1" s="1" t="s">
        <v>5</v>
      </c>
      <c r="B1" s="3" t="s">
        <v>40</v>
      </c>
      <c r="C1" s="6" t="s">
        <v>1</v>
      </c>
      <c r="E1" s="58"/>
      <c r="F1" s="58"/>
      <c r="G1" s="58"/>
      <c r="H1" s="58"/>
      <c r="I1" s="58"/>
      <c r="J1" s="58"/>
      <c r="K1" s="58"/>
      <c r="L1" s="58"/>
      <c r="M1" s="58"/>
      <c r="N1" s="58"/>
      <c r="Q1" s="49"/>
      <c r="R1" s="49"/>
    </row>
    <row r="2" spans="1:24" ht="29" customHeight="1" x14ac:dyDescent="0.15">
      <c r="A2" s="57" t="s">
        <v>42</v>
      </c>
      <c r="B2" s="50">
        <f>15+8+2+4+15+22</f>
        <v>66</v>
      </c>
      <c r="C2" s="50">
        <f>6+5+4+2+1</f>
        <v>18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Q2" s="46"/>
      <c r="R2" s="46"/>
    </row>
    <row r="3" spans="1:24" ht="29" customHeight="1" x14ac:dyDescent="0.15">
      <c r="A3" s="56">
        <v>18335</v>
      </c>
      <c r="B3" s="50">
        <f>3+15+8+14+4+12</f>
        <v>56</v>
      </c>
      <c r="C3" s="50">
        <f>1+7+8+6+1</f>
        <v>23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Q3" s="46"/>
      <c r="R3" s="46"/>
    </row>
    <row r="4" spans="1:24" ht="29" customHeight="1" x14ac:dyDescent="0.15">
      <c r="A4" s="55">
        <v>23156</v>
      </c>
      <c r="B4" s="50">
        <f>15+2+4+7+1+16</f>
        <v>45</v>
      </c>
      <c r="C4" s="50">
        <f>4.5+4.5+3+5+2</f>
        <v>19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Q4" s="46"/>
      <c r="R4" s="46"/>
    </row>
    <row r="5" spans="1:24" ht="29" customHeight="1" x14ac:dyDescent="0.15">
      <c r="A5" s="55">
        <v>24164</v>
      </c>
      <c r="B5" s="50">
        <f>0+8+14+17+19+22</f>
        <v>80</v>
      </c>
      <c r="C5" s="50">
        <f>7+6+10+7+5</f>
        <v>35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Q5" s="46"/>
      <c r="R5" s="46"/>
    </row>
    <row r="6" spans="1:24" ht="29" customHeight="1" x14ac:dyDescent="0.15">
      <c r="A6" s="55">
        <v>28431</v>
      </c>
      <c r="B6" s="50">
        <f>5+3+5+12+5+8</f>
        <v>38</v>
      </c>
      <c r="C6" s="50">
        <f>(2.5+2+6.5+6+2)</f>
        <v>19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Q6" s="46"/>
      <c r="R6" s="46"/>
    </row>
    <row r="7" spans="1:24" ht="29" customHeight="1" x14ac:dyDescent="0.15">
      <c r="A7" s="55">
        <v>28745</v>
      </c>
      <c r="B7" s="50">
        <f>5+8+6+10+5+10</f>
        <v>44</v>
      </c>
      <c r="C7" s="50">
        <f>3+7+1+1+2</f>
        <v>14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Q7" s="46"/>
      <c r="R7" s="46"/>
    </row>
    <row r="8" spans="1:24" ht="29" customHeight="1" x14ac:dyDescent="0.15">
      <c r="A8" s="55">
        <v>30063</v>
      </c>
      <c r="B8" s="50">
        <f>0+2+8+9+2+8</f>
        <v>29</v>
      </c>
      <c r="C8" s="50">
        <f>(1+2+2+1+2)</f>
        <v>8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Q8" s="46"/>
      <c r="R8" s="46"/>
    </row>
    <row r="9" spans="1:24" ht="29" customHeight="1" x14ac:dyDescent="0.15">
      <c r="A9" s="55">
        <v>37840</v>
      </c>
      <c r="B9" s="50">
        <f>10+10+10+0+3+0</f>
        <v>33</v>
      </c>
      <c r="C9" s="50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Q9" s="46"/>
      <c r="R9" s="46"/>
    </row>
    <row r="10" spans="1:24" ht="29" customHeight="1" x14ac:dyDescent="0.15">
      <c r="A10" s="55">
        <v>42830</v>
      </c>
      <c r="B10" s="50">
        <f>5+15+14+14+15+22</f>
        <v>85</v>
      </c>
      <c r="C10" s="50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Q10" s="46"/>
      <c r="R10" s="46"/>
    </row>
    <row r="11" spans="1:24" ht="29" customHeight="1" x14ac:dyDescent="0.15">
      <c r="A11" s="55">
        <v>43868</v>
      </c>
      <c r="B11" s="50">
        <f>5+15+1+17+3+9</f>
        <v>50</v>
      </c>
      <c r="C11" s="50">
        <f>3.5+8+9+10+6</f>
        <v>36.5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Q11" s="46"/>
      <c r="R11" s="46"/>
    </row>
    <row r="12" spans="1:24" ht="29" customHeight="1" x14ac:dyDescent="0.15">
      <c r="A12" s="55">
        <v>48461</v>
      </c>
      <c r="B12" s="50">
        <f>5+10+3+13+4+13</f>
        <v>48</v>
      </c>
      <c r="C12" s="50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Q12" s="46"/>
      <c r="R12" s="46"/>
    </row>
    <row r="13" spans="1:24" ht="29" customHeight="1" x14ac:dyDescent="0.15">
      <c r="A13" s="55">
        <v>50925</v>
      </c>
      <c r="B13" s="50">
        <f>10+4+2+10+9+13</f>
        <v>48</v>
      </c>
      <c r="C13" s="50">
        <f>8+7+7+6+5</f>
        <v>33</v>
      </c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Q13" s="46"/>
      <c r="R13" s="46"/>
    </row>
    <row r="14" spans="1:24" ht="29" customHeight="1" x14ac:dyDescent="0.15">
      <c r="A14" s="55">
        <v>52252</v>
      </c>
      <c r="B14" s="50">
        <f>2+3+2+10+3+4</f>
        <v>24</v>
      </c>
      <c r="C14" s="50">
        <f>2.5+2+1+0.5+1</f>
        <v>7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Q14" s="46"/>
      <c r="R14" s="46"/>
    </row>
    <row r="15" spans="1:24" ht="29" customHeight="1" x14ac:dyDescent="0.15">
      <c r="A15" s="55">
        <v>58506</v>
      </c>
      <c r="B15" s="50"/>
      <c r="C15" s="50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Q15" s="46"/>
      <c r="R15" s="46"/>
      <c r="X15" t="s">
        <v>41</v>
      </c>
    </row>
    <row r="16" spans="1:24" ht="29" customHeight="1" x14ac:dyDescent="0.15">
      <c r="A16" s="56">
        <v>59392</v>
      </c>
      <c r="B16" s="50">
        <f>(0+2+4+10+2+9)</f>
        <v>27</v>
      </c>
      <c r="C16" s="50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Q16" s="46"/>
      <c r="R16" s="46"/>
    </row>
    <row r="17" spans="1:25" ht="29" customHeight="1" x14ac:dyDescent="0.15">
      <c r="A17" s="55">
        <v>61767</v>
      </c>
      <c r="B17" s="34">
        <f>8+1+0+0+0+0</f>
        <v>9</v>
      </c>
      <c r="C17" s="50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Q17" s="46"/>
      <c r="R17" s="46"/>
    </row>
    <row r="18" spans="1:25" ht="29" customHeight="1" x14ac:dyDescent="0.15">
      <c r="A18" s="55">
        <v>62166</v>
      </c>
      <c r="B18" s="34">
        <f>11+11+6+14+7+22</f>
        <v>71</v>
      </c>
      <c r="C18" s="50">
        <f>8+10+3+6+7</f>
        <v>34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</row>
    <row r="19" spans="1:25" ht="29" customHeight="1" x14ac:dyDescent="0.15">
      <c r="A19" s="55">
        <v>62943</v>
      </c>
      <c r="B19" s="50">
        <f>(0+1+6+3+3+9)</f>
        <v>22</v>
      </c>
      <c r="C19" s="50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</row>
    <row r="20" spans="1:25" ht="29" customHeight="1" x14ac:dyDescent="0.15">
      <c r="A20" s="55">
        <v>64244</v>
      </c>
      <c r="B20" s="50"/>
      <c r="C20" s="50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</row>
    <row r="21" spans="1:25" ht="29" customHeight="1" x14ac:dyDescent="0.15">
      <c r="A21" s="24"/>
      <c r="B21" s="27"/>
      <c r="C21" s="27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</row>
    <row r="22" spans="1:25" ht="29" customHeight="1" x14ac:dyDescent="0.15">
      <c r="A22" s="18" t="s">
        <v>34</v>
      </c>
      <c r="B22" s="43">
        <v>120</v>
      </c>
      <c r="C22" s="43">
        <v>50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</row>
    <row r="23" spans="1:25" ht="29" customHeight="1" x14ac:dyDescent="0.15">
      <c r="A23" s="19" t="s">
        <v>35</v>
      </c>
      <c r="B23" s="44">
        <f>AVERAGE(B$2:B$20)</f>
        <v>45.588235294117645</v>
      </c>
      <c r="C23" s="44">
        <f>AVERAGE(C$2:C$20)</f>
        <v>22.40909090909091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</row>
    <row r="24" spans="1:25" ht="29" customHeight="1" x14ac:dyDescent="0.15">
      <c r="A24" s="20" t="s">
        <v>36</v>
      </c>
      <c r="B24" s="44">
        <f>STDEV(B$2:B$20)</f>
        <v>21.124804210718182</v>
      </c>
      <c r="C24" s="44">
        <f>STDEV(C$2:C$20)</f>
        <v>10.781507737367214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25" ht="29" customHeight="1" x14ac:dyDescent="0.15">
      <c r="A25" s="20" t="s">
        <v>37</v>
      </c>
      <c r="B25" s="44">
        <f>MEDIAN(B$2:B$20)</f>
        <v>45</v>
      </c>
      <c r="C25" s="44">
        <f>MEDIAN(C$2:C$20)</f>
        <v>19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25" ht="29" customHeight="1" x14ac:dyDescent="0.2">
      <c r="E26" s="30"/>
      <c r="F26" s="47"/>
      <c r="G26" s="48"/>
      <c r="H26" s="48"/>
      <c r="I26" s="48"/>
      <c r="J26" s="48"/>
      <c r="K26" s="48"/>
      <c r="L26" s="48"/>
      <c r="M26" s="48"/>
      <c r="N26" s="48"/>
      <c r="O26" s="48"/>
      <c r="P26" s="46"/>
      <c r="Q26" s="31"/>
      <c r="R26" s="31"/>
      <c r="S26" s="31"/>
      <c r="T26" s="31"/>
      <c r="U26" s="31"/>
      <c r="V26" s="31"/>
      <c r="W26" s="31"/>
      <c r="X26" s="31"/>
      <c r="Y26" s="32"/>
    </row>
    <row r="27" spans="1:25" ht="29" customHeight="1" x14ac:dyDescent="0.15"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25" ht="29" customHeight="1" x14ac:dyDescent="0.15"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</row>
    <row r="29" spans="1:25" ht="29" customHeight="1" x14ac:dyDescent="0.15"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</row>
    <row r="30" spans="1:25" ht="29" customHeight="1" x14ac:dyDescent="0.15"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25" ht="29" customHeight="1" x14ac:dyDescent="0.15"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25" ht="29" customHeight="1" x14ac:dyDescent="0.15"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</row>
    <row r="33" spans="6:16" ht="29" customHeight="1" x14ac:dyDescent="0.15"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6:16" ht="29" customHeight="1" x14ac:dyDescent="0.15"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</row>
    <row r="35" spans="6:16" ht="29" customHeight="1" x14ac:dyDescent="0.15"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</row>
    <row r="36" spans="6:16" ht="29" customHeight="1" x14ac:dyDescent="0.15"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6:16" ht="29" customHeight="1" x14ac:dyDescent="0.15"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6:16" ht="29" customHeight="1" x14ac:dyDescent="0.15"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6:16" ht="29" customHeight="1" x14ac:dyDescent="0.15"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6:16" ht="25" customHeight="1" x14ac:dyDescent="0.15"/>
    <row r="41" spans="6:16" ht="25" customHeight="1" x14ac:dyDescent="0.15"/>
    <row r="42" spans="6:16" ht="25" customHeight="1" x14ac:dyDescent="0.15">
      <c r="F42" s="51"/>
      <c r="G42" s="51"/>
      <c r="H42" s="51"/>
      <c r="I42" s="51"/>
      <c r="J42" s="51"/>
      <c r="K42" s="51"/>
      <c r="L42" s="51"/>
      <c r="M42" s="51"/>
      <c r="N42" s="51"/>
      <c r="O42" s="51"/>
    </row>
    <row r="43" spans="6:16" ht="25" customHeight="1" x14ac:dyDescent="0.15"/>
    <row r="44" spans="6:16" ht="25" customHeight="1" x14ac:dyDescent="0.15"/>
  </sheetData>
  <mergeCells count="1">
    <mergeCell ref="E1:N1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1"/>
  <sheetViews>
    <sheetView tabSelected="1" zoomScaleNormal="100" workbookViewId="0">
      <selection activeCell="I1" sqref="I1"/>
    </sheetView>
  </sheetViews>
  <sheetFormatPr baseColWidth="10" defaultRowHeight="13" x14ac:dyDescent="0.15"/>
  <cols>
    <col min="1" max="1" width="30.83203125" customWidth="1"/>
    <col min="2" max="2" width="18.83203125" style="15" customWidth="1"/>
    <col min="3" max="7" width="18.83203125" customWidth="1"/>
    <col min="8" max="8" width="15.83203125" customWidth="1"/>
  </cols>
  <sheetData>
    <row r="1" spans="1:9" ht="24" customHeight="1" x14ac:dyDescent="0.15">
      <c r="A1" s="14" t="s">
        <v>5</v>
      </c>
      <c r="B1" s="10" t="s">
        <v>0</v>
      </c>
      <c r="C1" s="10" t="s">
        <v>22</v>
      </c>
      <c r="D1" s="10" t="s">
        <v>40</v>
      </c>
      <c r="E1" s="6" t="s">
        <v>1</v>
      </c>
      <c r="F1" s="6" t="s">
        <v>4</v>
      </c>
      <c r="G1" s="6" t="s">
        <v>2</v>
      </c>
      <c r="H1" s="6" t="s">
        <v>3</v>
      </c>
    </row>
    <row r="2" spans="1:9" ht="29" customHeight="1" x14ac:dyDescent="0.15">
      <c r="A2" s="57" t="s">
        <v>42</v>
      </c>
      <c r="B2" s="37">
        <f>Quiz!Q2</f>
        <v>0.3511111111111111</v>
      </c>
      <c r="C2" s="36">
        <f>Homework!L2</f>
        <v>0.27862500000000001</v>
      </c>
      <c r="D2" s="50">
        <f>Exams!B2</f>
        <v>66</v>
      </c>
      <c r="E2" s="34">
        <f>Exams!C2</f>
        <v>18</v>
      </c>
      <c r="F2" s="37">
        <f>$B2+$C2+($D2/$D$22)*3+($E2/$E$22)*4.5</f>
        <v>3.8997361111111113</v>
      </c>
      <c r="G2" s="37">
        <f>0.5*INT(F2/0.5)+INT( ((F2-INT(F2/0.5)*0.5)/0.25))*0.5</f>
        <v>4</v>
      </c>
      <c r="H2" s="35">
        <f>IF(G2&gt;4.75,1,0)</f>
        <v>0</v>
      </c>
      <c r="I2" s="54"/>
    </row>
    <row r="3" spans="1:9" ht="29" customHeight="1" x14ac:dyDescent="0.15">
      <c r="A3" s="56">
        <v>18335</v>
      </c>
      <c r="B3" s="37">
        <f>Quiz!Q3</f>
        <v>0.47111111111111109</v>
      </c>
      <c r="C3" s="36">
        <f>Homework!L3</f>
        <v>0.27424999999999999</v>
      </c>
      <c r="D3" s="50">
        <f>Exams!B3</f>
        <v>56</v>
      </c>
      <c r="E3" s="34">
        <f>Exams!C3</f>
        <v>23</v>
      </c>
      <c r="F3" s="37">
        <f t="shared" ref="F3:F20" si="0">$B3+$C3+($D3/$D$22)*3+($E3/$E$22)*4.5</f>
        <v>4.2153611111111111</v>
      </c>
      <c r="G3" s="37">
        <f t="shared" ref="G3:G20" si="1">0.5*INT(F3/0.5)+INT( ((F3-INT(F3/0.5)*0.5)/0.25))*0.5</f>
        <v>4</v>
      </c>
      <c r="H3" s="35">
        <f t="shared" ref="H3:H20" si="2">IF(G3&gt;4.75,1,0)</f>
        <v>0</v>
      </c>
    </row>
    <row r="4" spans="1:9" ht="29" customHeight="1" x14ac:dyDescent="0.15">
      <c r="A4" s="55">
        <v>23156</v>
      </c>
      <c r="B4" s="37">
        <f>Quiz!Q4</f>
        <v>0.33777777777777779</v>
      </c>
      <c r="C4" s="36">
        <f>Homework!L4</f>
        <v>8.3000000000000004E-2</v>
      </c>
      <c r="D4" s="50">
        <f>Exams!B4</f>
        <v>45</v>
      </c>
      <c r="E4" s="34">
        <f>Exams!C4</f>
        <v>19</v>
      </c>
      <c r="F4" s="37">
        <f t="shared" si="0"/>
        <v>3.2557777777777779</v>
      </c>
      <c r="G4" s="37">
        <f t="shared" si="1"/>
        <v>3.5</v>
      </c>
      <c r="H4" s="35">
        <f t="shared" si="2"/>
        <v>0</v>
      </c>
    </row>
    <row r="5" spans="1:9" ht="29" customHeight="1" x14ac:dyDescent="0.15">
      <c r="A5" s="55">
        <v>24164</v>
      </c>
      <c r="B5" s="37">
        <f>Quiz!Q5</f>
        <v>0.45777777777777778</v>
      </c>
      <c r="C5" s="36">
        <f>Homework!L5</f>
        <v>0.21100000000000002</v>
      </c>
      <c r="D5" s="50">
        <f>Exams!B5</f>
        <v>80</v>
      </c>
      <c r="E5" s="34">
        <f>Exams!C5</f>
        <v>35</v>
      </c>
      <c r="F5" s="37">
        <f t="shared" si="0"/>
        <v>5.8187777777777772</v>
      </c>
      <c r="G5" s="37">
        <f t="shared" si="1"/>
        <v>6</v>
      </c>
      <c r="H5" s="35">
        <f t="shared" si="2"/>
        <v>1</v>
      </c>
    </row>
    <row r="6" spans="1:9" ht="29" customHeight="1" x14ac:dyDescent="0.15">
      <c r="A6" s="55">
        <v>28431</v>
      </c>
      <c r="B6" s="37">
        <f>Quiz!Q6</f>
        <v>0.48444444444444446</v>
      </c>
      <c r="C6" s="36">
        <f>Homework!L6</f>
        <v>0.57835416666666661</v>
      </c>
      <c r="D6" s="50">
        <f>Exams!B6</f>
        <v>38</v>
      </c>
      <c r="E6" s="34">
        <f>Exams!C6</f>
        <v>19</v>
      </c>
      <c r="F6" s="37">
        <f t="shared" si="0"/>
        <v>3.7227986111111111</v>
      </c>
      <c r="G6" s="37">
        <f t="shared" si="1"/>
        <v>3.5</v>
      </c>
      <c r="H6" s="35">
        <f t="shared" si="2"/>
        <v>0</v>
      </c>
    </row>
    <row r="7" spans="1:9" ht="29" customHeight="1" x14ac:dyDescent="0.15">
      <c r="A7" s="55">
        <v>28745</v>
      </c>
      <c r="B7" s="37">
        <f>Quiz!Q7</f>
        <v>0.57333333333333336</v>
      </c>
      <c r="C7" s="36">
        <f>Homework!L7</f>
        <v>0.21691666666666665</v>
      </c>
      <c r="D7" s="50">
        <f>Exams!B7</f>
        <v>44</v>
      </c>
      <c r="E7" s="34">
        <f>Exams!C7</f>
        <v>14</v>
      </c>
      <c r="F7" s="37">
        <f t="shared" si="0"/>
        <v>3.1502500000000002</v>
      </c>
      <c r="G7" s="37">
        <f t="shared" si="1"/>
        <v>3</v>
      </c>
      <c r="H7" s="35">
        <f t="shared" si="2"/>
        <v>0</v>
      </c>
    </row>
    <row r="8" spans="1:9" ht="29" customHeight="1" x14ac:dyDescent="0.15">
      <c r="A8" s="55">
        <v>30063</v>
      </c>
      <c r="B8" s="37">
        <f>Quiz!Q8</f>
        <v>0.36888888888888888</v>
      </c>
      <c r="C8" s="36">
        <f>Homework!L8</f>
        <v>0</v>
      </c>
      <c r="D8" s="50">
        <f>Exams!B8</f>
        <v>29</v>
      </c>
      <c r="E8" s="34">
        <f>Exams!C8</f>
        <v>8</v>
      </c>
      <c r="F8" s="37">
        <f t="shared" si="0"/>
        <v>1.8138888888888889</v>
      </c>
      <c r="G8" s="37">
        <f t="shared" si="1"/>
        <v>2</v>
      </c>
      <c r="H8" s="35">
        <f t="shared" si="2"/>
        <v>0</v>
      </c>
    </row>
    <row r="9" spans="1:9" ht="29" customHeight="1" x14ac:dyDescent="0.15">
      <c r="A9" s="55">
        <v>37840</v>
      </c>
      <c r="B9" s="37">
        <f>Quiz!Q9</f>
        <v>0.10666666666666667</v>
      </c>
      <c r="C9" s="36">
        <f>Homework!L9</f>
        <v>6.0000000000000012E-2</v>
      </c>
      <c r="D9" s="50">
        <f>Exams!B9</f>
        <v>33</v>
      </c>
      <c r="E9" s="34">
        <f>Exams!C9</f>
        <v>0</v>
      </c>
      <c r="F9" s="37">
        <f t="shared" si="0"/>
        <v>0.9916666666666667</v>
      </c>
      <c r="G9" s="37">
        <f t="shared" si="1"/>
        <v>1</v>
      </c>
      <c r="H9" s="35">
        <f t="shared" si="2"/>
        <v>0</v>
      </c>
    </row>
    <row r="10" spans="1:9" ht="29" customHeight="1" x14ac:dyDescent="0.15">
      <c r="A10" s="55">
        <v>42830</v>
      </c>
      <c r="B10" s="37">
        <f>Quiz!Q10</f>
        <v>0.34666666666666668</v>
      </c>
      <c r="C10" s="36">
        <f>Homework!L10</f>
        <v>0.66599999999999993</v>
      </c>
      <c r="D10" s="50">
        <f>Exams!B10</f>
        <v>85</v>
      </c>
      <c r="E10" s="34">
        <f>Exams!C10</f>
        <v>0</v>
      </c>
      <c r="F10" s="37">
        <f t="shared" si="0"/>
        <v>3.1376666666666666</v>
      </c>
      <c r="G10" s="37">
        <f t="shared" si="1"/>
        <v>3</v>
      </c>
      <c r="H10" s="35">
        <f t="shared" si="2"/>
        <v>0</v>
      </c>
    </row>
    <row r="11" spans="1:9" ht="29" customHeight="1" x14ac:dyDescent="0.15">
      <c r="A11" s="55">
        <v>43868</v>
      </c>
      <c r="B11" s="37">
        <f>Quiz!Q11</f>
        <v>0.69333333333333336</v>
      </c>
      <c r="C11" s="36">
        <f>Homework!L11</f>
        <v>0.34395833333333331</v>
      </c>
      <c r="D11" s="50">
        <f>Exams!B11</f>
        <v>50</v>
      </c>
      <c r="E11" s="34">
        <f>Exams!C11</f>
        <v>36.5</v>
      </c>
      <c r="F11" s="37">
        <f t="shared" si="0"/>
        <v>5.5722916666666666</v>
      </c>
      <c r="G11" s="37">
        <f t="shared" si="1"/>
        <v>5.5</v>
      </c>
      <c r="H11" s="35">
        <f t="shared" si="2"/>
        <v>1</v>
      </c>
    </row>
    <row r="12" spans="1:9" ht="29" customHeight="1" x14ac:dyDescent="0.15">
      <c r="A12" s="55">
        <v>48461</v>
      </c>
      <c r="B12" s="37">
        <f>Quiz!Q12</f>
        <v>0.2088888888888889</v>
      </c>
      <c r="C12" s="36">
        <f>Homework!L12</f>
        <v>0.81833333333333336</v>
      </c>
      <c r="D12" s="50">
        <f>Exams!B12</f>
        <v>48</v>
      </c>
      <c r="E12" s="34">
        <f>Exams!C12</f>
        <v>0</v>
      </c>
      <c r="F12" s="37">
        <f t="shared" si="0"/>
        <v>2.2272222222222222</v>
      </c>
      <c r="G12" s="37">
        <f t="shared" si="1"/>
        <v>2</v>
      </c>
      <c r="H12" s="35">
        <f t="shared" si="2"/>
        <v>0</v>
      </c>
    </row>
    <row r="13" spans="1:9" ht="29" customHeight="1" x14ac:dyDescent="0.15">
      <c r="A13" s="55">
        <v>50925</v>
      </c>
      <c r="B13" s="37">
        <f>Quiz!Q13</f>
        <v>0.44444444444444442</v>
      </c>
      <c r="C13" s="36">
        <f>Homework!L13</f>
        <v>0.62062500000000009</v>
      </c>
      <c r="D13" s="50">
        <f>Exams!B13</f>
        <v>48</v>
      </c>
      <c r="E13" s="34">
        <f>Exams!C13</f>
        <v>33</v>
      </c>
      <c r="F13" s="37">
        <f t="shared" si="0"/>
        <v>5.235069444444445</v>
      </c>
      <c r="G13" s="37">
        <f t="shared" si="1"/>
        <v>5</v>
      </c>
      <c r="H13" s="35">
        <f t="shared" si="2"/>
        <v>1</v>
      </c>
    </row>
    <row r="14" spans="1:9" ht="29" customHeight="1" x14ac:dyDescent="0.15">
      <c r="A14" s="55">
        <v>52252</v>
      </c>
      <c r="B14" s="37">
        <f>Quiz!Q14</f>
        <v>0.27111111111111114</v>
      </c>
      <c r="C14" s="36">
        <f>Homework!L14</f>
        <v>0</v>
      </c>
      <c r="D14" s="50">
        <f>Exams!B14</f>
        <v>24</v>
      </c>
      <c r="E14" s="34">
        <f>Exams!C14</f>
        <v>7</v>
      </c>
      <c r="F14" s="37">
        <f t="shared" si="0"/>
        <v>1.5011111111111113</v>
      </c>
      <c r="G14" s="37">
        <f t="shared" si="1"/>
        <v>1.5</v>
      </c>
      <c r="H14" s="35">
        <f t="shared" si="2"/>
        <v>0</v>
      </c>
    </row>
    <row r="15" spans="1:9" ht="29" customHeight="1" x14ac:dyDescent="0.15">
      <c r="A15" s="55">
        <v>58506</v>
      </c>
      <c r="B15" s="37">
        <f>Quiz!Q15</f>
        <v>6.222222222222222E-2</v>
      </c>
      <c r="C15" s="36">
        <f>Homework!L15</f>
        <v>1.125E-2</v>
      </c>
      <c r="D15" s="50">
        <f>Exams!B15</f>
        <v>0</v>
      </c>
      <c r="E15" s="34">
        <f>Exams!C15</f>
        <v>0</v>
      </c>
      <c r="F15" s="37">
        <f t="shared" si="0"/>
        <v>7.3472222222222217E-2</v>
      </c>
      <c r="G15" s="37">
        <f t="shared" si="1"/>
        <v>0</v>
      </c>
      <c r="H15" s="35">
        <f t="shared" si="2"/>
        <v>0</v>
      </c>
    </row>
    <row r="16" spans="1:9" ht="29" customHeight="1" x14ac:dyDescent="0.15">
      <c r="A16" s="56">
        <v>59392</v>
      </c>
      <c r="B16" s="37">
        <f>Quiz!Q16</f>
        <v>0.50666666666666671</v>
      </c>
      <c r="C16" s="36">
        <f>Homework!L16</f>
        <v>0.85220833333333323</v>
      </c>
      <c r="D16" s="50">
        <f>Exams!B16</f>
        <v>27</v>
      </c>
      <c r="E16" s="34">
        <f>Exams!C16</f>
        <v>0</v>
      </c>
      <c r="F16" s="37">
        <f t="shared" si="0"/>
        <v>2.0338750000000001</v>
      </c>
      <c r="G16" s="37">
        <f t="shared" si="1"/>
        <v>2</v>
      </c>
      <c r="H16" s="35">
        <f t="shared" si="2"/>
        <v>0</v>
      </c>
    </row>
    <row r="17" spans="1:8" ht="29" customHeight="1" x14ac:dyDescent="0.15">
      <c r="A17" s="55">
        <v>61767</v>
      </c>
      <c r="B17" s="37">
        <f>Quiz!Q17</f>
        <v>0.16</v>
      </c>
      <c r="C17" s="36">
        <f>Homework!L17</f>
        <v>0.11374999999999999</v>
      </c>
      <c r="D17" s="50">
        <f>Exams!B17</f>
        <v>9</v>
      </c>
      <c r="E17" s="34">
        <f>Exams!C17</f>
        <v>0</v>
      </c>
      <c r="F17" s="37">
        <f t="shared" si="0"/>
        <v>0.49874999999999997</v>
      </c>
      <c r="G17" s="37">
        <f t="shared" si="1"/>
        <v>0.5</v>
      </c>
      <c r="H17" s="35">
        <f t="shared" si="2"/>
        <v>0</v>
      </c>
    </row>
    <row r="18" spans="1:8" ht="29" customHeight="1" x14ac:dyDescent="0.15">
      <c r="A18" s="55">
        <v>62166</v>
      </c>
      <c r="B18" s="37">
        <f>Quiz!Q18</f>
        <v>0.54222222222222227</v>
      </c>
      <c r="C18" s="36">
        <f>Homework!L18</f>
        <v>0.17783333333333334</v>
      </c>
      <c r="D18" s="50">
        <f>Exams!B18</f>
        <v>71</v>
      </c>
      <c r="E18" s="34">
        <f>Exams!C18</f>
        <v>34</v>
      </c>
      <c r="F18" s="37">
        <f t="shared" si="0"/>
        <v>5.5550555555555556</v>
      </c>
      <c r="G18" s="37">
        <f t="shared" si="1"/>
        <v>5.5</v>
      </c>
      <c r="H18" s="35">
        <f t="shared" si="2"/>
        <v>1</v>
      </c>
    </row>
    <row r="19" spans="1:8" ht="29" customHeight="1" x14ac:dyDescent="0.15">
      <c r="A19" s="55">
        <v>62943</v>
      </c>
      <c r="B19" s="37">
        <f>Quiz!Q19</f>
        <v>0.24</v>
      </c>
      <c r="C19" s="36">
        <f>Homework!L19</f>
        <v>0.1265</v>
      </c>
      <c r="D19" s="50">
        <f>Exams!B19</f>
        <v>22</v>
      </c>
      <c r="E19" s="34">
        <f>Exams!C19</f>
        <v>0</v>
      </c>
      <c r="F19" s="37">
        <f t="shared" si="0"/>
        <v>0.91649999999999987</v>
      </c>
      <c r="G19" s="37">
        <f t="shared" si="1"/>
        <v>1</v>
      </c>
      <c r="H19" s="35">
        <f t="shared" si="2"/>
        <v>0</v>
      </c>
    </row>
    <row r="20" spans="1:8" ht="29" customHeight="1" x14ac:dyDescent="0.15">
      <c r="A20" s="55">
        <v>64244</v>
      </c>
      <c r="B20" s="37">
        <f>Quiz!Q20</f>
        <v>8.4444444444444447E-2</v>
      </c>
      <c r="C20" s="36">
        <f>Homework!L20</f>
        <v>0.11524999999999999</v>
      </c>
      <c r="D20" s="50">
        <f>Exams!B20</f>
        <v>0</v>
      </c>
      <c r="E20" s="34">
        <f>Exams!C20</f>
        <v>0</v>
      </c>
      <c r="F20" s="37">
        <f t="shared" si="0"/>
        <v>0.19969444444444445</v>
      </c>
      <c r="G20" s="37">
        <f t="shared" si="1"/>
        <v>0</v>
      </c>
      <c r="H20" s="35">
        <f t="shared" si="2"/>
        <v>0</v>
      </c>
    </row>
    <row r="21" spans="1:8" ht="29" customHeight="1" x14ac:dyDescent="0.15">
      <c r="A21" s="24"/>
      <c r="B21" s="28"/>
      <c r="C21" s="29"/>
      <c r="D21" s="29"/>
      <c r="E21" s="16"/>
      <c r="F21" s="9"/>
      <c r="G21" s="9"/>
      <c r="H21" s="8"/>
    </row>
    <row r="22" spans="1:8" ht="29" customHeight="1" x14ac:dyDescent="0.15">
      <c r="A22" s="18" t="s">
        <v>34</v>
      </c>
      <c r="B22" s="45">
        <f>Quiz!Q22</f>
        <v>1</v>
      </c>
      <c r="C22" s="45">
        <f>Homework!L22</f>
        <v>1.5</v>
      </c>
      <c r="D22" s="38">
        <f>Exams!B22</f>
        <v>120</v>
      </c>
      <c r="E22" s="38">
        <f>Exams!C22</f>
        <v>50</v>
      </c>
      <c r="F22" s="39">
        <v>10</v>
      </c>
      <c r="G22" s="39">
        <v>10</v>
      </c>
      <c r="H22" s="39">
        <f>SUM(H2:H20)</f>
        <v>4</v>
      </c>
    </row>
    <row r="23" spans="1:8" ht="29" customHeight="1" x14ac:dyDescent="0.15">
      <c r="A23" s="19" t="s">
        <v>35</v>
      </c>
      <c r="B23" s="41">
        <f t="shared" ref="B23:H23" si="3">AVERAGE(B$2:B$20)</f>
        <v>0.35321637426900587</v>
      </c>
      <c r="C23" s="41">
        <f t="shared" si="3"/>
        <v>0.2919923245614035</v>
      </c>
      <c r="D23" s="41">
        <f t="shared" si="3"/>
        <v>40.789473684210527</v>
      </c>
      <c r="E23" s="41">
        <f t="shared" si="3"/>
        <v>12.973684210526315</v>
      </c>
      <c r="F23" s="41">
        <f t="shared" si="3"/>
        <v>2.8325771198830414</v>
      </c>
      <c r="G23" s="41">
        <f t="shared" si="3"/>
        <v>2.7894736842105261</v>
      </c>
      <c r="H23" s="41">
        <f t="shared" si="3"/>
        <v>0.21052631578947367</v>
      </c>
    </row>
    <row r="24" spans="1:8" ht="29" customHeight="1" x14ac:dyDescent="0.15">
      <c r="A24" s="20" t="s">
        <v>36</v>
      </c>
      <c r="B24" s="41">
        <f t="shared" ref="B24:H24" si="4">STDEV(B$2:B$20)</f>
        <v>0.17790963271408661</v>
      </c>
      <c r="C24" s="41">
        <f t="shared" si="4"/>
        <v>0.27753006308996064</v>
      </c>
      <c r="D24" s="41">
        <f t="shared" si="4"/>
        <v>24.561892225714256</v>
      </c>
      <c r="E24" s="41">
        <f t="shared" si="4"/>
        <v>13.920881282178748</v>
      </c>
      <c r="F24" s="41">
        <f t="shared" si="4"/>
        <v>1.8957626284594009</v>
      </c>
      <c r="G24" s="41">
        <f t="shared" si="4"/>
        <v>1.8952850084242989</v>
      </c>
      <c r="H24" s="41">
        <f t="shared" si="4"/>
        <v>0.4188539082916955</v>
      </c>
    </row>
    <row r="25" spans="1:8" ht="29" customHeight="1" x14ac:dyDescent="0.15">
      <c r="A25" s="20" t="s">
        <v>37</v>
      </c>
      <c r="B25" s="41">
        <f t="shared" ref="B25:H25" si="5">MEDIAN(B$2:B$20)</f>
        <v>0.3511111111111111</v>
      </c>
      <c r="C25" s="41">
        <f t="shared" si="5"/>
        <v>0.21100000000000002</v>
      </c>
      <c r="D25" s="41">
        <f t="shared" si="5"/>
        <v>44</v>
      </c>
      <c r="E25" s="41">
        <f t="shared" si="5"/>
        <v>8</v>
      </c>
      <c r="F25" s="41">
        <f t="shared" si="5"/>
        <v>3.1376666666666666</v>
      </c>
      <c r="G25" s="41">
        <f t="shared" si="5"/>
        <v>3</v>
      </c>
      <c r="H25" s="41">
        <f t="shared" si="5"/>
        <v>0</v>
      </c>
    </row>
    <row r="26" spans="1:8" ht="29" customHeight="1" x14ac:dyDescent="0.15">
      <c r="B26"/>
    </row>
    <row r="27" spans="1:8" ht="29" customHeight="1" x14ac:dyDescent="0.15">
      <c r="B27"/>
    </row>
    <row r="28" spans="1:8" ht="29" customHeight="1" x14ac:dyDescent="0.15">
      <c r="B28"/>
    </row>
    <row r="29" spans="1:8" ht="29" customHeight="1" x14ac:dyDescent="0.15">
      <c r="B29"/>
    </row>
    <row r="30" spans="1:8" ht="29" customHeight="1" x14ac:dyDescent="0.15">
      <c r="B30"/>
    </row>
    <row r="31" spans="1:8" ht="29" customHeight="1" x14ac:dyDescent="0.15">
      <c r="B31"/>
    </row>
    <row r="32" spans="1:8" ht="29" customHeight="1" x14ac:dyDescent="0.15">
      <c r="B32"/>
    </row>
    <row r="33" spans="2:2" ht="29" customHeight="1" x14ac:dyDescent="0.15">
      <c r="B33"/>
    </row>
    <row r="34" spans="2:2" ht="29" customHeight="1" x14ac:dyDescent="0.15">
      <c r="B34"/>
    </row>
    <row r="35" spans="2:2" ht="29" customHeight="1" x14ac:dyDescent="0.15">
      <c r="B35"/>
    </row>
    <row r="36" spans="2:2" ht="29" customHeight="1" x14ac:dyDescent="0.15">
      <c r="B36"/>
    </row>
    <row r="37" spans="2:2" ht="29" customHeight="1" x14ac:dyDescent="0.15">
      <c r="B37"/>
    </row>
    <row r="38" spans="2:2" ht="29" customHeight="1" x14ac:dyDescent="0.15">
      <c r="B38"/>
    </row>
    <row r="39" spans="2:2" ht="29" customHeight="1" x14ac:dyDescent="0.15">
      <c r="B39"/>
    </row>
    <row r="40" spans="2:2" ht="28" customHeight="1" x14ac:dyDescent="0.15">
      <c r="B40"/>
    </row>
    <row r="41" spans="2:2" ht="28" customHeight="1" x14ac:dyDescent="0.15">
      <c r="B41"/>
    </row>
    <row r="42" spans="2:2" ht="28" customHeight="1" x14ac:dyDescent="0.15">
      <c r="B42"/>
    </row>
    <row r="43" spans="2:2" ht="28" customHeight="1" x14ac:dyDescent="0.15">
      <c r="B43"/>
    </row>
    <row r="44" spans="2:2" ht="28" customHeight="1" x14ac:dyDescent="0.15">
      <c r="B44"/>
    </row>
    <row r="45" spans="2:2" x14ac:dyDescent="0.15">
      <c r="B45"/>
    </row>
    <row r="46" spans="2:2" x14ac:dyDescent="0.15">
      <c r="B46"/>
    </row>
    <row r="47" spans="2:2" x14ac:dyDescent="0.15">
      <c r="B47"/>
    </row>
    <row r="48" spans="2:2" x14ac:dyDescent="0.15">
      <c r="B48"/>
    </row>
    <row r="49" spans="2:2" x14ac:dyDescent="0.15">
      <c r="B49"/>
    </row>
    <row r="50" spans="2:2" x14ac:dyDescent="0.15">
      <c r="B50"/>
    </row>
    <row r="51" spans="2:2" x14ac:dyDescent="0.15">
      <c r="B51"/>
    </row>
    <row r="52" spans="2:2" x14ac:dyDescent="0.15">
      <c r="B52"/>
    </row>
    <row r="53" spans="2:2" x14ac:dyDescent="0.15">
      <c r="B53"/>
    </row>
    <row r="54" spans="2:2" x14ac:dyDescent="0.15">
      <c r="B54"/>
    </row>
    <row r="55" spans="2:2" x14ac:dyDescent="0.15">
      <c r="B55"/>
    </row>
    <row r="56" spans="2:2" x14ac:dyDescent="0.15">
      <c r="B56"/>
    </row>
    <row r="57" spans="2:2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</sheetData>
  <phoneticPr fontId="6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2020-09-28T05:40:28Z</cp:lastPrinted>
  <dcterms:created xsi:type="dcterms:W3CDTF">2008-09-16T13:43:39Z</dcterms:created>
  <dcterms:modified xsi:type="dcterms:W3CDTF">2021-12-19T12:39:29Z</dcterms:modified>
</cp:coreProperties>
</file>