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370" yWindow="60" windowWidth="7020" windowHeight="7035" tabRatio="914" firstSheet="11" activeTab="17"/>
  </bookViews>
  <sheets>
    <sheet name="Cost Masing3" sheetId="2" state="hidden" r:id="rId1"/>
    <sheet name="Sheet1" sheetId="7" r:id="rId2"/>
    <sheet name="Request Budget Q3" sheetId="10" r:id="rId3"/>
    <sheet name="Request Budget Q2" sheetId="9" r:id="rId4"/>
    <sheet name="Sheet2" sheetId="11" r:id="rId5"/>
    <sheet name="Sheet2 (2)" sheetId="12" r:id="rId6"/>
    <sheet name="Q1 2016" sheetId="14" r:id="rId7"/>
    <sheet name="Q2 2016" sheetId="15" r:id="rId8"/>
    <sheet name="Q3 2016" sheetId="16" r:id="rId9"/>
    <sheet name="Total" sheetId="17" r:id="rId10"/>
    <sheet name="fr ERP Q1" sheetId="18" r:id="rId11"/>
    <sheet name="fr ERP Q2" sheetId="19" r:id="rId12"/>
    <sheet name="fr ERP Q3" sheetId="20" r:id="rId13"/>
    <sheet name="fr ERP Total" sheetId="21" r:id="rId14"/>
    <sheet name="Budget HR 2017" sheetId="13" r:id="rId15"/>
    <sheet name="Emp. Insurance &amp; OH" sheetId="22" r:id="rId16"/>
    <sheet name="ALL COST GA 2016" sheetId="23" r:id="rId17"/>
    <sheet name="FINAL Budget HR 2017" sheetId="24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_may8" localSheetId="14">#REF!</definedName>
    <definedName name="__may8" localSheetId="17">#REF!</definedName>
    <definedName name="__may8" localSheetId="13">#REF!</definedName>
    <definedName name="__may8" localSheetId="3">#REF!</definedName>
    <definedName name="__may8" localSheetId="2">#REF!</definedName>
    <definedName name="__may8" localSheetId="5">#REF!</definedName>
    <definedName name="__may8" localSheetId="9">#REF!</definedName>
    <definedName name="__may8">#REF!</definedName>
    <definedName name="__oct1" localSheetId="14">#REF!</definedName>
    <definedName name="__oct1" localSheetId="17">#REF!</definedName>
    <definedName name="__oct1" localSheetId="13">#REF!</definedName>
    <definedName name="__oct1" localSheetId="3">#REF!</definedName>
    <definedName name="__oct1" localSheetId="2">#REF!</definedName>
    <definedName name="__oct1" localSheetId="5">#REF!</definedName>
    <definedName name="__oct1" localSheetId="9">#REF!</definedName>
    <definedName name="__oct1">#REF!</definedName>
    <definedName name="__oct8" localSheetId="14">#REF!</definedName>
    <definedName name="__oct8" localSheetId="17">#REF!</definedName>
    <definedName name="__oct8" localSheetId="13">#REF!</definedName>
    <definedName name="__oct8" localSheetId="3">#REF!</definedName>
    <definedName name="__oct8" localSheetId="2">#REF!</definedName>
    <definedName name="__oct8" localSheetId="5">#REF!</definedName>
    <definedName name="__oct8" localSheetId="9">#REF!</definedName>
    <definedName name="__oct8">#REF!</definedName>
    <definedName name="__tab10" localSheetId="14">#REF!</definedName>
    <definedName name="__tab10" localSheetId="17">#REF!</definedName>
    <definedName name="__tab10" localSheetId="13">#REF!</definedName>
    <definedName name="__tab10" localSheetId="3">#REF!</definedName>
    <definedName name="__tab10" localSheetId="2">#REF!</definedName>
    <definedName name="__tab10" localSheetId="5">#REF!</definedName>
    <definedName name="__tab10" localSheetId="9">#REF!</definedName>
    <definedName name="__tab10">#REF!</definedName>
    <definedName name="__tab4" localSheetId="14">#REF!</definedName>
    <definedName name="__tab4" localSheetId="17">#REF!</definedName>
    <definedName name="__tab4" localSheetId="13">#REF!</definedName>
    <definedName name="__tab4" localSheetId="3">#REF!</definedName>
    <definedName name="__tab4" localSheetId="2">#REF!</definedName>
    <definedName name="__tab4" localSheetId="5">#REF!</definedName>
    <definedName name="__tab4" localSheetId="9">#REF!</definedName>
    <definedName name="__tab4">#REF!</definedName>
    <definedName name="__tab5" localSheetId="14">#REF!</definedName>
    <definedName name="__tab5" localSheetId="17">#REF!</definedName>
    <definedName name="__tab5" localSheetId="13">#REF!</definedName>
    <definedName name="__tab5" localSheetId="3">#REF!</definedName>
    <definedName name="__tab5" localSheetId="2">#REF!</definedName>
    <definedName name="__tab5" localSheetId="5">#REF!</definedName>
    <definedName name="__tab5" localSheetId="9">#REF!</definedName>
    <definedName name="__tab5">#REF!</definedName>
    <definedName name="__VAT1">1.09</definedName>
    <definedName name="_CTM13" localSheetId="14">#REF!</definedName>
    <definedName name="_CTM13" localSheetId="17">#REF!</definedName>
    <definedName name="_CTM13" localSheetId="13">#REF!</definedName>
    <definedName name="_CTM13" localSheetId="6">#REF!</definedName>
    <definedName name="_CTM13" localSheetId="7">#REF!</definedName>
    <definedName name="_CTM13" localSheetId="8">#REF!</definedName>
    <definedName name="_CTM13" localSheetId="3">#REF!</definedName>
    <definedName name="_CTM13" localSheetId="2">#REF!</definedName>
    <definedName name="_CTM13" localSheetId="5">#REF!</definedName>
    <definedName name="_CTM13" localSheetId="9">#REF!</definedName>
    <definedName name="_CTM13">#REF!</definedName>
    <definedName name="_CTM15" localSheetId="14">#REF!</definedName>
    <definedName name="_CTM15" localSheetId="17">#REF!</definedName>
    <definedName name="_CTM15" localSheetId="13">#REF!</definedName>
    <definedName name="_CTM15" localSheetId="3">#REF!</definedName>
    <definedName name="_CTM15" localSheetId="2">#REF!</definedName>
    <definedName name="_CTM15" localSheetId="5">#REF!</definedName>
    <definedName name="_CTM15" localSheetId="9">#REF!</definedName>
    <definedName name="_CTM15">#REF!</definedName>
    <definedName name="_CTM18" localSheetId="14">#REF!</definedName>
    <definedName name="_CTM18" localSheetId="17">#REF!</definedName>
    <definedName name="_CTM18" localSheetId="13">#REF!</definedName>
    <definedName name="_CTM18" localSheetId="3">#REF!</definedName>
    <definedName name="_CTM18" localSheetId="2">#REF!</definedName>
    <definedName name="_CTM18" localSheetId="5">#REF!</definedName>
    <definedName name="_CTM18" localSheetId="9">#REF!</definedName>
    <definedName name="_CTM18">#REF!</definedName>
    <definedName name="_CTM23" localSheetId="14">#REF!</definedName>
    <definedName name="_CTM23" localSheetId="17">#REF!</definedName>
    <definedName name="_CTM23" localSheetId="13">#REF!</definedName>
    <definedName name="_CTM23" localSheetId="3">#REF!</definedName>
    <definedName name="_CTM23" localSheetId="2">#REF!</definedName>
    <definedName name="_CTM23" localSheetId="5">#REF!</definedName>
    <definedName name="_CTM23" localSheetId="9">#REF!</definedName>
    <definedName name="_CTM23">#REF!</definedName>
    <definedName name="_CTM26" localSheetId="14">#REF!</definedName>
    <definedName name="_CTM26" localSheetId="17">#REF!</definedName>
    <definedName name="_CTM26" localSheetId="13">#REF!</definedName>
    <definedName name="_CTM26" localSheetId="3">#REF!</definedName>
    <definedName name="_CTM26" localSheetId="2">#REF!</definedName>
    <definedName name="_CTM26" localSheetId="5">#REF!</definedName>
    <definedName name="_CTM26" localSheetId="9">#REF!</definedName>
    <definedName name="_CTM26">#REF!</definedName>
    <definedName name="_CTM38" localSheetId="14">#REF!</definedName>
    <definedName name="_CTM38" localSheetId="17">#REF!</definedName>
    <definedName name="_CTM38" localSheetId="13">#REF!</definedName>
    <definedName name="_CTM38" localSheetId="3">#REF!</definedName>
    <definedName name="_CTM38" localSheetId="2">#REF!</definedName>
    <definedName name="_CTM38" localSheetId="5">#REF!</definedName>
    <definedName name="_CTM38" localSheetId="9">#REF!</definedName>
    <definedName name="_CTM38">#REF!</definedName>
    <definedName name="_CTM7" localSheetId="14">#REF!</definedName>
    <definedName name="_CTM7" localSheetId="17">#REF!</definedName>
    <definedName name="_CTM7" localSheetId="13">#REF!</definedName>
    <definedName name="_CTM7" localSheetId="3">#REF!</definedName>
    <definedName name="_CTM7" localSheetId="2">#REF!</definedName>
    <definedName name="_CTM7" localSheetId="5">#REF!</definedName>
    <definedName name="_CTM7" localSheetId="9">#REF!</definedName>
    <definedName name="_CTM7">#REF!</definedName>
    <definedName name="_dec8" localSheetId="14">#REF!</definedName>
    <definedName name="_dec8" localSheetId="17">#REF!</definedName>
    <definedName name="_dec8" localSheetId="13">#REF!</definedName>
    <definedName name="_dec8" localSheetId="3">#REF!</definedName>
    <definedName name="_dec8" localSheetId="2">#REF!</definedName>
    <definedName name="_dec8" localSheetId="5">#REF!</definedName>
    <definedName name="_dec8" localSheetId="9">#REF!</definedName>
    <definedName name="_dec8">#REF!</definedName>
    <definedName name="_iva2" localSheetId="14">#REF!</definedName>
    <definedName name="_iva2" localSheetId="17">#REF!</definedName>
    <definedName name="_iva2" localSheetId="13">#REF!</definedName>
    <definedName name="_iva2" localSheetId="3">#REF!</definedName>
    <definedName name="_iva2" localSheetId="2">#REF!</definedName>
    <definedName name="_iva2" localSheetId="5">#REF!</definedName>
    <definedName name="_iva2" localSheetId="9">#REF!</definedName>
    <definedName name="_iva2">#REF!</definedName>
    <definedName name="_iva3" localSheetId="14">#REF!</definedName>
    <definedName name="_iva3" localSheetId="17">#REF!</definedName>
    <definedName name="_iva3" localSheetId="13">#REF!</definedName>
    <definedName name="_iva3" localSheetId="3">#REF!</definedName>
    <definedName name="_iva3" localSheetId="2">#REF!</definedName>
    <definedName name="_iva3" localSheetId="5">#REF!</definedName>
    <definedName name="_iva3" localSheetId="9">#REF!</definedName>
    <definedName name="_iva3">#REF!</definedName>
    <definedName name="_iva4" localSheetId="14">#REF!</definedName>
    <definedName name="_iva4" localSheetId="17">#REF!</definedName>
    <definedName name="_iva4" localSheetId="13">#REF!</definedName>
    <definedName name="_iva4" localSheetId="3">#REF!</definedName>
    <definedName name="_iva4" localSheetId="2">#REF!</definedName>
    <definedName name="_iva4" localSheetId="5">#REF!</definedName>
    <definedName name="_iva4" localSheetId="9">#REF!</definedName>
    <definedName name="_iva4">#REF!</definedName>
    <definedName name="_iva5" localSheetId="14">#REF!</definedName>
    <definedName name="_iva5" localSheetId="17">#REF!</definedName>
    <definedName name="_iva5" localSheetId="13">#REF!</definedName>
    <definedName name="_iva5" localSheetId="3">#REF!</definedName>
    <definedName name="_iva5" localSheetId="2">#REF!</definedName>
    <definedName name="_iva5" localSheetId="5">#REF!</definedName>
    <definedName name="_iva5" localSheetId="9">#REF!</definedName>
    <definedName name="_iva5">#REF!</definedName>
    <definedName name="_iva6" localSheetId="14">#REF!</definedName>
    <definedName name="_iva6" localSheetId="17">#REF!</definedName>
    <definedName name="_iva6" localSheetId="13">#REF!</definedName>
    <definedName name="_iva6" localSheetId="3">#REF!</definedName>
    <definedName name="_iva6" localSheetId="2">#REF!</definedName>
    <definedName name="_iva6" localSheetId="5">#REF!</definedName>
    <definedName name="_iva6" localSheetId="9">#REF!</definedName>
    <definedName name="_iva6">#REF!</definedName>
    <definedName name="_iva7" localSheetId="14">#REF!</definedName>
    <definedName name="_iva7" localSheetId="17">#REF!</definedName>
    <definedName name="_iva7" localSheetId="13">#REF!</definedName>
    <definedName name="_iva7" localSheetId="3">#REF!</definedName>
    <definedName name="_iva7" localSheetId="2">#REF!</definedName>
    <definedName name="_iva7" localSheetId="5">#REF!</definedName>
    <definedName name="_iva7" localSheetId="9">#REF!</definedName>
    <definedName name="_iva7">#REF!</definedName>
    <definedName name="_jan10" localSheetId="14">#REF!</definedName>
    <definedName name="_jan10" localSheetId="17">#REF!</definedName>
    <definedName name="_jan10" localSheetId="13">#REF!</definedName>
    <definedName name="_jan10" localSheetId="3">#REF!</definedName>
    <definedName name="_jan10" localSheetId="2">#REF!</definedName>
    <definedName name="_jan10" localSheetId="5">#REF!</definedName>
    <definedName name="_jan10" localSheetId="9">#REF!</definedName>
    <definedName name="_jan10">#REF!</definedName>
    <definedName name="_may8" localSheetId="14">#REF!</definedName>
    <definedName name="_may8" localSheetId="17">#REF!</definedName>
    <definedName name="_may8" localSheetId="13">#REF!</definedName>
    <definedName name="_may8" localSheetId="3">#REF!</definedName>
    <definedName name="_may8" localSheetId="2">#REF!</definedName>
    <definedName name="_may8" localSheetId="5">#REF!</definedName>
    <definedName name="_may8" localSheetId="9">#REF!</definedName>
    <definedName name="_may8">#REF!</definedName>
    <definedName name="_MTL13" localSheetId="14">#REF!</definedName>
    <definedName name="_MTL13" localSheetId="17">#REF!</definedName>
    <definedName name="_MTL13" localSheetId="13">#REF!</definedName>
    <definedName name="_MTL13" localSheetId="3">#REF!</definedName>
    <definedName name="_MTL13" localSheetId="2">#REF!</definedName>
    <definedName name="_MTL13" localSheetId="5">#REF!</definedName>
    <definedName name="_MTL13" localSheetId="9">#REF!</definedName>
    <definedName name="_MTL13">#REF!</definedName>
    <definedName name="_MTL15" localSheetId="14">#REF!</definedName>
    <definedName name="_MTL15" localSheetId="17">#REF!</definedName>
    <definedName name="_MTL15" localSheetId="13">#REF!</definedName>
    <definedName name="_MTL15" localSheetId="3">#REF!</definedName>
    <definedName name="_MTL15" localSheetId="2">#REF!</definedName>
    <definedName name="_MTL15" localSheetId="5">#REF!</definedName>
    <definedName name="_MTL15" localSheetId="9">#REF!</definedName>
    <definedName name="_MTL15">#REF!</definedName>
    <definedName name="_MTL18" localSheetId="14">#REF!</definedName>
    <definedName name="_MTL18" localSheetId="17">#REF!</definedName>
    <definedName name="_MTL18" localSheetId="13">#REF!</definedName>
    <definedName name="_MTL18" localSheetId="3">#REF!</definedName>
    <definedName name="_MTL18" localSheetId="2">#REF!</definedName>
    <definedName name="_MTL18" localSheetId="5">#REF!</definedName>
    <definedName name="_MTL18" localSheetId="9">#REF!</definedName>
    <definedName name="_MTL18">#REF!</definedName>
    <definedName name="_MTL23" localSheetId="14">#REF!</definedName>
    <definedName name="_MTL23" localSheetId="17">#REF!</definedName>
    <definedName name="_MTL23" localSheetId="13">#REF!</definedName>
    <definedName name="_MTL23" localSheetId="3">#REF!</definedName>
    <definedName name="_MTL23" localSheetId="2">#REF!</definedName>
    <definedName name="_MTL23" localSheetId="5">#REF!</definedName>
    <definedName name="_MTL23" localSheetId="9">#REF!</definedName>
    <definedName name="_MTL23">#REF!</definedName>
    <definedName name="_MTL26" localSheetId="14">#REF!</definedName>
    <definedName name="_MTL26" localSheetId="17">#REF!</definedName>
    <definedName name="_MTL26" localSheetId="13">#REF!</definedName>
    <definedName name="_MTL26" localSheetId="3">#REF!</definedName>
    <definedName name="_MTL26" localSheetId="2">#REF!</definedName>
    <definedName name="_MTL26" localSheetId="5">#REF!</definedName>
    <definedName name="_MTL26" localSheetId="9">#REF!</definedName>
    <definedName name="_MTL26">#REF!</definedName>
    <definedName name="_MTL38" localSheetId="14">#REF!</definedName>
    <definedName name="_MTL38" localSheetId="17">#REF!</definedName>
    <definedName name="_MTL38" localSheetId="13">#REF!</definedName>
    <definedName name="_MTL38" localSheetId="3">#REF!</definedName>
    <definedName name="_MTL38" localSheetId="2">#REF!</definedName>
    <definedName name="_MTL38" localSheetId="5">#REF!</definedName>
    <definedName name="_MTL38" localSheetId="9">#REF!</definedName>
    <definedName name="_MTL38">#REF!</definedName>
    <definedName name="_MTL7" localSheetId="14">#REF!</definedName>
    <definedName name="_MTL7" localSheetId="17">#REF!</definedName>
    <definedName name="_MTL7" localSheetId="13">#REF!</definedName>
    <definedName name="_MTL7" localSheetId="3">#REF!</definedName>
    <definedName name="_MTL7" localSheetId="2">#REF!</definedName>
    <definedName name="_MTL7" localSheetId="5">#REF!</definedName>
    <definedName name="_MTL7" localSheetId="9">#REF!</definedName>
    <definedName name="_MTL7">#REF!</definedName>
    <definedName name="_oct1" localSheetId="14">#REF!</definedName>
    <definedName name="_oct1" localSheetId="17">#REF!</definedName>
    <definedName name="_oct1" localSheetId="13">#REF!</definedName>
    <definedName name="_oct1" localSheetId="3">#REF!</definedName>
    <definedName name="_oct1" localSheetId="2">#REF!</definedName>
    <definedName name="_oct1" localSheetId="5">#REF!</definedName>
    <definedName name="_oct1" localSheetId="9">#REF!</definedName>
    <definedName name="_oct1">#REF!</definedName>
    <definedName name="_oct8" localSheetId="14">#REF!</definedName>
    <definedName name="_oct8" localSheetId="17">#REF!</definedName>
    <definedName name="_oct8" localSheetId="13">#REF!</definedName>
    <definedName name="_oct8" localSheetId="3">#REF!</definedName>
    <definedName name="_oct8" localSheetId="2">#REF!</definedName>
    <definedName name="_oct8" localSheetId="5">#REF!</definedName>
    <definedName name="_oct8" localSheetId="9">#REF!</definedName>
    <definedName name="_oct8">#REF!</definedName>
    <definedName name="_T55" localSheetId="14">#REF!</definedName>
    <definedName name="_T55" localSheetId="17">#REF!</definedName>
    <definedName name="_T55" localSheetId="13">#REF!</definedName>
    <definedName name="_T55" localSheetId="3">#REF!</definedName>
    <definedName name="_T55" localSheetId="2">#REF!</definedName>
    <definedName name="_T55" localSheetId="5">#REF!</definedName>
    <definedName name="_T55" localSheetId="9">#REF!</definedName>
    <definedName name="_T55">#REF!</definedName>
    <definedName name="_tab1">[1]Tabel!$C$10:$E$59</definedName>
    <definedName name="_tab10" localSheetId="14">#REF!</definedName>
    <definedName name="_tab10" localSheetId="17">#REF!</definedName>
    <definedName name="_tab10" localSheetId="13">#REF!</definedName>
    <definedName name="_tab10" localSheetId="6">#REF!</definedName>
    <definedName name="_tab10" localSheetId="7">#REF!</definedName>
    <definedName name="_tab10" localSheetId="8">#REF!</definedName>
    <definedName name="_tab10" localSheetId="3">#REF!</definedName>
    <definedName name="_tab10" localSheetId="2">#REF!</definedName>
    <definedName name="_tab10" localSheetId="5">#REF!</definedName>
    <definedName name="_tab10" localSheetId="9">#REF!</definedName>
    <definedName name="_tab10">#REF!</definedName>
    <definedName name="_tab4" localSheetId="14">#REF!</definedName>
    <definedName name="_tab4" localSheetId="17">#REF!</definedName>
    <definedName name="_tab4" localSheetId="13">#REF!</definedName>
    <definedName name="_tab4" localSheetId="3">#REF!</definedName>
    <definedName name="_tab4" localSheetId="2">#REF!</definedName>
    <definedName name="_tab4" localSheetId="5">#REF!</definedName>
    <definedName name="_tab4" localSheetId="9">#REF!</definedName>
    <definedName name="_tab4">#REF!</definedName>
    <definedName name="_tab5" localSheetId="14">#REF!</definedName>
    <definedName name="_tab5" localSheetId="17">#REF!</definedName>
    <definedName name="_tab5" localSheetId="13">#REF!</definedName>
    <definedName name="_tab5" localSheetId="3">#REF!</definedName>
    <definedName name="_tab5" localSheetId="2">#REF!</definedName>
    <definedName name="_tab5" localSheetId="5">#REF!</definedName>
    <definedName name="_tab5" localSheetId="9">#REF!</definedName>
    <definedName name="_tab5">#REF!</definedName>
    <definedName name="_tab59" localSheetId="14">#REF!</definedName>
    <definedName name="_tab59" localSheetId="17">#REF!</definedName>
    <definedName name="_tab59" localSheetId="13">#REF!</definedName>
    <definedName name="_tab59" localSheetId="3">#REF!</definedName>
    <definedName name="_tab59" localSheetId="2">#REF!</definedName>
    <definedName name="_tab59" localSheetId="5">#REF!</definedName>
    <definedName name="_tab59" localSheetId="9">#REF!</definedName>
    <definedName name="_tab59">#REF!</definedName>
    <definedName name="_VAT1">1.09</definedName>
    <definedName name="aca" localSheetId="3">#REF!</definedName>
    <definedName name="aca" localSheetId="2">#REF!</definedName>
    <definedName name="aca">'[2]63_Swap'!$I$4</definedName>
    <definedName name="agt" localSheetId="14">#REF!</definedName>
    <definedName name="agt" localSheetId="17">#REF!</definedName>
    <definedName name="agt" localSheetId="13">#REF!</definedName>
    <definedName name="agt" localSheetId="6">#REF!</definedName>
    <definedName name="agt" localSheetId="7">#REF!</definedName>
    <definedName name="agt" localSheetId="8">#REF!</definedName>
    <definedName name="agt" localSheetId="3">#REF!</definedName>
    <definedName name="agt" localSheetId="2">#REF!</definedName>
    <definedName name="agt" localSheetId="5">#REF!</definedName>
    <definedName name="agt" localSheetId="9">#REF!</definedName>
    <definedName name="agt">#REF!</definedName>
    <definedName name="alloc" localSheetId="3">#REF!</definedName>
    <definedName name="alloc" localSheetId="2">#REF!</definedName>
    <definedName name="alloc">'[2]63_Swap'!$I$2</definedName>
    <definedName name="ammg_All" localSheetId="3">[3]AMMARGIN!$E$54</definedName>
    <definedName name="ammg_All" localSheetId="2">[3]AMMARGIN!$E$54</definedName>
    <definedName name="ammg_All">[3]AMMARGIN!$E$54</definedName>
    <definedName name="AnnualSalesYear0" localSheetId="14">#REF!</definedName>
    <definedName name="AnnualSalesYear0" localSheetId="17">#REF!</definedName>
    <definedName name="AnnualSalesYear0" localSheetId="13">#REF!</definedName>
    <definedName name="AnnualSalesYear0" localSheetId="6">#REF!</definedName>
    <definedName name="AnnualSalesYear0" localSheetId="7">#REF!</definedName>
    <definedName name="AnnualSalesYear0" localSheetId="8">#REF!</definedName>
    <definedName name="AnnualSalesYear0" localSheetId="3">#REF!</definedName>
    <definedName name="AnnualSalesYear0" localSheetId="2">#REF!</definedName>
    <definedName name="AnnualSalesYear0" localSheetId="5">#REF!</definedName>
    <definedName name="AnnualSalesYear0" localSheetId="9">#REF!</definedName>
    <definedName name="AnnualSalesYear0">#REF!</definedName>
    <definedName name="AnsalesY0" localSheetId="14">#REF!</definedName>
    <definedName name="AnsalesY0" localSheetId="17">#REF!</definedName>
    <definedName name="AnsalesY0" localSheetId="13">#REF!</definedName>
    <definedName name="AnsalesY0" localSheetId="3">#REF!</definedName>
    <definedName name="AnsalesY0" localSheetId="2">#REF!</definedName>
    <definedName name="AnsalesY0" localSheetId="5">#REF!</definedName>
    <definedName name="AnsalesY0" localSheetId="9">#REF!</definedName>
    <definedName name="AnsalesY0">#REF!</definedName>
    <definedName name="ant_flengths1" localSheetId="14">[4]Antennas!#REF!</definedName>
    <definedName name="ant_flengths1" localSheetId="17">[4]Antennas!#REF!</definedName>
    <definedName name="ant_flengths1" localSheetId="13">[4]Antennas!#REF!</definedName>
    <definedName name="ant_flengths1" localSheetId="3">#REF!</definedName>
    <definedName name="ant_flengths1" localSheetId="2">#REF!</definedName>
    <definedName name="ant_flengths1" localSheetId="5">[4]Antennas!#REF!</definedName>
    <definedName name="ant_flengths1" localSheetId="9">[4]Antennas!#REF!</definedName>
    <definedName name="ant_flengths1">[4]Antennas!#REF!</definedName>
    <definedName name="ant_ftypes1" localSheetId="14">[4]Antennas!#REF!</definedName>
    <definedName name="ant_ftypes1" localSheetId="17">[4]Antennas!#REF!</definedName>
    <definedName name="ant_ftypes1" localSheetId="13">[4]Antennas!#REF!</definedName>
    <definedName name="ant_ftypes1" localSheetId="8">[4]Antennas!#REF!</definedName>
    <definedName name="ant_ftypes1" localSheetId="3">#REF!</definedName>
    <definedName name="ant_ftypes1" localSheetId="2">#REF!</definedName>
    <definedName name="ant_ftypes1" localSheetId="5">[4]Antennas!#REF!</definedName>
    <definedName name="ant_ftypes1" localSheetId="9">[4]Antennas!#REF!</definedName>
    <definedName name="ant_ftypes1">[4]Antennas!#REF!</definedName>
    <definedName name="ant_Prices1" localSheetId="14">[4]Antennas!#REF!</definedName>
    <definedName name="ant_Prices1" localSheetId="17">[4]Antennas!#REF!</definedName>
    <definedName name="ant_Prices1" localSheetId="13">[4]Antennas!#REF!</definedName>
    <definedName name="ant_Prices1" localSheetId="8">[4]Antennas!#REF!</definedName>
    <definedName name="ant_Prices1" localSheetId="3">#REF!</definedName>
    <definedName name="ant_Prices1" localSheetId="2">#REF!</definedName>
    <definedName name="ant_Prices1" localSheetId="5">[4]Antennas!#REF!</definedName>
    <definedName name="ant_Prices1" localSheetId="9">[4]Antennas!#REF!</definedName>
    <definedName name="ant_Prices1">[4]Antennas!#REF!</definedName>
    <definedName name="ant_Types1" localSheetId="14">[4]Antennas!#REF!</definedName>
    <definedName name="ant_Types1" localSheetId="17">[4]Antennas!#REF!</definedName>
    <definedName name="ant_Types1" localSheetId="13">[4]Antennas!#REF!</definedName>
    <definedName name="ant_Types1" localSheetId="8">[4]Antennas!#REF!</definedName>
    <definedName name="ant_Types1" localSheetId="3">#REF!</definedName>
    <definedName name="ant_Types1" localSheetId="2">#REF!</definedName>
    <definedName name="ant_Types1" localSheetId="5">[4]Antennas!#REF!</definedName>
    <definedName name="ant_Types1" localSheetId="9">[4]Antennas!#REF!</definedName>
    <definedName name="ant_Types1">[4]Antennas!#REF!</definedName>
    <definedName name="ANTENNA_tab" localSheetId="14">#REF!</definedName>
    <definedName name="ANTENNA_tab" localSheetId="17">#REF!</definedName>
    <definedName name="ANTENNA_tab" localSheetId="13">#REF!</definedName>
    <definedName name="ANTENNA_tab" localSheetId="6">#REF!</definedName>
    <definedName name="ANTENNA_tab" localSheetId="7">#REF!</definedName>
    <definedName name="ANTENNA_tab" localSheetId="8">#REF!</definedName>
    <definedName name="ANTENNA_tab" localSheetId="3">#REF!</definedName>
    <definedName name="ANTENNA_tab" localSheetId="2">#REF!</definedName>
    <definedName name="ANTENNA_tab" localSheetId="5">#REF!</definedName>
    <definedName name="ANTENNA_tab" localSheetId="9">#REF!</definedName>
    <definedName name="ANTENNA_tab">#REF!</definedName>
    <definedName name="Base_13" localSheetId="14">#REF!</definedName>
    <definedName name="Base_13" localSheetId="17">#REF!</definedName>
    <definedName name="Base_13" localSheetId="13">#REF!</definedName>
    <definedName name="Base_13" localSheetId="3">#REF!</definedName>
    <definedName name="Base_13" localSheetId="2">#REF!</definedName>
    <definedName name="Base_13" localSheetId="5">#REF!</definedName>
    <definedName name="Base_13" localSheetId="9">#REF!</definedName>
    <definedName name="Base_13">#REF!</definedName>
    <definedName name="Base_15" localSheetId="14">#REF!</definedName>
    <definedName name="Base_15" localSheetId="17">#REF!</definedName>
    <definedName name="Base_15" localSheetId="13">#REF!</definedName>
    <definedName name="Base_15" localSheetId="3">#REF!</definedName>
    <definedName name="Base_15" localSheetId="2">#REF!</definedName>
    <definedName name="Base_15" localSheetId="5">#REF!</definedName>
    <definedName name="Base_15" localSheetId="9">#REF!</definedName>
    <definedName name="Base_15">#REF!</definedName>
    <definedName name="Base_18" localSheetId="14">#REF!</definedName>
    <definedName name="Base_18" localSheetId="17">#REF!</definedName>
    <definedName name="Base_18" localSheetId="13">#REF!</definedName>
    <definedName name="Base_18" localSheetId="3">#REF!</definedName>
    <definedName name="Base_18" localSheetId="2">#REF!</definedName>
    <definedName name="Base_18" localSheetId="5">#REF!</definedName>
    <definedName name="Base_18" localSheetId="9">#REF!</definedName>
    <definedName name="Base_18">#REF!</definedName>
    <definedName name="Base_23" localSheetId="14">#REF!</definedName>
    <definedName name="Base_23" localSheetId="17">#REF!</definedName>
    <definedName name="Base_23" localSheetId="13">#REF!</definedName>
    <definedName name="Base_23" localSheetId="3">#REF!</definedName>
    <definedName name="Base_23" localSheetId="2">#REF!</definedName>
    <definedName name="Base_23" localSheetId="5">#REF!</definedName>
    <definedName name="Base_23" localSheetId="9">#REF!</definedName>
    <definedName name="Base_23">#REF!</definedName>
    <definedName name="Base_26" localSheetId="14">#REF!</definedName>
    <definedName name="Base_26" localSheetId="17">#REF!</definedName>
    <definedName name="Base_26" localSheetId="13">#REF!</definedName>
    <definedName name="Base_26" localSheetId="3">#REF!</definedName>
    <definedName name="Base_26" localSheetId="2">#REF!</definedName>
    <definedName name="Base_26" localSheetId="5">#REF!</definedName>
    <definedName name="Base_26" localSheetId="9">#REF!</definedName>
    <definedName name="Base_26">#REF!</definedName>
    <definedName name="Base_38" localSheetId="14">#REF!</definedName>
    <definedName name="Base_38" localSheetId="17">#REF!</definedName>
    <definedName name="Base_38" localSheetId="13">#REF!</definedName>
    <definedName name="Base_38" localSheetId="3">#REF!</definedName>
    <definedName name="Base_38" localSheetId="2">#REF!</definedName>
    <definedName name="Base_38" localSheetId="5">#REF!</definedName>
    <definedName name="Base_38" localSheetId="9">#REF!</definedName>
    <definedName name="Base_38">#REF!</definedName>
    <definedName name="Base_7" localSheetId="14">#REF!</definedName>
    <definedName name="Base_7" localSheetId="17">#REF!</definedName>
    <definedName name="Base_7" localSheetId="13">#REF!</definedName>
    <definedName name="Base_7" localSheetId="3">#REF!</definedName>
    <definedName name="Base_7" localSheetId="2">#REF!</definedName>
    <definedName name="Base_7" localSheetId="5">#REF!</definedName>
    <definedName name="Base_7" localSheetId="9">#REF!</definedName>
    <definedName name="Base_7">#REF!</definedName>
    <definedName name="bearbeiter" localSheetId="14">#REF!</definedName>
    <definedName name="bearbeiter" localSheetId="17">#REF!</definedName>
    <definedName name="bearbeiter" localSheetId="13">#REF!</definedName>
    <definedName name="bearbeiter" localSheetId="6">#REF!</definedName>
    <definedName name="bearbeiter" localSheetId="7">#REF!</definedName>
    <definedName name="bearbeiter" localSheetId="8">#REF!</definedName>
    <definedName name="bearbeiter" localSheetId="3">#REF!</definedName>
    <definedName name="bearbeiter" localSheetId="2">#REF!</definedName>
    <definedName name="bearbeiter" localSheetId="1">#REF!</definedName>
    <definedName name="bearbeiter" localSheetId="5">#REF!</definedName>
    <definedName name="bearbeiter" localSheetId="9">#REF!</definedName>
    <definedName name="bearbeiter">#REF!</definedName>
    <definedName name="bindefrist" localSheetId="14">#REF!</definedName>
    <definedName name="bindefrist" localSheetId="17">#REF!</definedName>
    <definedName name="bindefrist" localSheetId="13">#REF!</definedName>
    <definedName name="bindefrist" localSheetId="6">#REF!</definedName>
    <definedName name="bindefrist" localSheetId="7">#REF!</definedName>
    <definedName name="bindefrist" localSheetId="8">#REF!</definedName>
    <definedName name="bindefrist" localSheetId="3">#REF!</definedName>
    <definedName name="bindefrist" localSheetId="2">#REF!</definedName>
    <definedName name="bindefrist" localSheetId="1">#REF!</definedName>
    <definedName name="bindefrist" localSheetId="5">#REF!</definedName>
    <definedName name="bindefrist" localSheetId="9">#REF!</definedName>
    <definedName name="bindefrist">#REF!</definedName>
    <definedName name="BreakdownYear0" localSheetId="14">[5]Breakdown!#REF!</definedName>
    <definedName name="BreakdownYear0" localSheetId="17">[5]Breakdown!#REF!</definedName>
    <definedName name="BreakdownYear0" localSheetId="13">[5]Breakdown!#REF!</definedName>
    <definedName name="BreakdownYear0" localSheetId="3">#REF!</definedName>
    <definedName name="BreakdownYear0" localSheetId="2">#REF!</definedName>
    <definedName name="BreakdownYear0" localSheetId="5">[5]Breakdown!#REF!</definedName>
    <definedName name="BreakdownYear0" localSheetId="9">[5]Breakdown!#REF!</definedName>
    <definedName name="BreakdownYear0">[5]Breakdown!#REF!</definedName>
    <definedName name="budbinj" localSheetId="14">#REF!</definedName>
    <definedName name="budbinj" localSheetId="17">#REF!</definedName>
    <definedName name="budbinj" localSheetId="13">#REF!</definedName>
    <definedName name="budbinj" localSheetId="6">#REF!</definedName>
    <definedName name="budbinj" localSheetId="7">#REF!</definedName>
    <definedName name="budbinj" localSheetId="8">#REF!</definedName>
    <definedName name="budbinj" localSheetId="3">#REF!</definedName>
    <definedName name="budbinj" localSheetId="2">#REF!</definedName>
    <definedName name="budbinj" localSheetId="1">#REF!</definedName>
    <definedName name="budbinj" localSheetId="5">#REF!</definedName>
    <definedName name="budbinj" localSheetId="9">#REF!</definedName>
    <definedName name="budbinj">#REF!</definedName>
    <definedName name="Burden" localSheetId="14">#REF!</definedName>
    <definedName name="Burden" localSheetId="17">#REF!</definedName>
    <definedName name="Burden" localSheetId="13">#REF!</definedName>
    <definedName name="Burden" localSheetId="3">#REF!</definedName>
    <definedName name="Burden" localSheetId="2">#REF!</definedName>
    <definedName name="Burden" localSheetId="5">#REF!</definedName>
    <definedName name="Burden" localSheetId="9">#REF!</definedName>
    <definedName name="Burden">#REF!</definedName>
    <definedName name="CAB" localSheetId="14">[6]UNITPRICE!#REF!</definedName>
    <definedName name="CAB" localSheetId="17">[6]UNITPRICE!#REF!</definedName>
    <definedName name="CAB" localSheetId="13">[6]UNITPRICE!#REF!</definedName>
    <definedName name="CAB" localSheetId="6">[6]UNITPRICE!#REF!</definedName>
    <definedName name="CAB" localSheetId="7">[6]UNITPRICE!#REF!</definedName>
    <definedName name="CAB" localSheetId="8">[6]UNITPRICE!#REF!</definedName>
    <definedName name="CAB" localSheetId="3">#REF!</definedName>
    <definedName name="CAB" localSheetId="2">#REF!</definedName>
    <definedName name="CAB" localSheetId="1">[6]UNITPRICE!#REF!</definedName>
    <definedName name="CAB" localSheetId="5">[6]UNITPRICE!#REF!</definedName>
    <definedName name="CAB" localSheetId="9">[6]UNITPRICE!#REF!</definedName>
    <definedName name="CAB">[6]UNITPRICE!#REF!</definedName>
    <definedName name="CapacityBBSbeg" localSheetId="14">#REF!</definedName>
    <definedName name="CapacityBBSbeg" localSheetId="17">#REF!</definedName>
    <definedName name="CapacityBBSbeg" localSheetId="13">#REF!</definedName>
    <definedName name="CapacityBBSbeg" localSheetId="6">#REF!</definedName>
    <definedName name="CapacityBBSbeg" localSheetId="7">#REF!</definedName>
    <definedName name="CapacityBBSbeg" localSheetId="8">#REF!</definedName>
    <definedName name="CapacityBBSbeg" localSheetId="3">#REF!</definedName>
    <definedName name="CapacityBBSbeg" localSheetId="2">#REF!</definedName>
    <definedName name="CapacityBBSbeg" localSheetId="5">#REF!</definedName>
    <definedName name="CapacityBBSbeg" localSheetId="9">#REF!</definedName>
    <definedName name="CapacityBBSbeg">#REF!</definedName>
    <definedName name="CapacityBBSend" localSheetId="14">#REF!</definedName>
    <definedName name="CapacityBBSend" localSheetId="17">#REF!</definedName>
    <definedName name="CapacityBBSend" localSheetId="13">#REF!</definedName>
    <definedName name="CapacityBBSend" localSheetId="3">#REF!</definedName>
    <definedName name="CapacityBBSend" localSheetId="2">#REF!</definedName>
    <definedName name="CapacityBBSend" localSheetId="5">#REF!</definedName>
    <definedName name="CapacityBBSend" localSheetId="9">#REF!</definedName>
    <definedName name="CapacityBBSend">#REF!</definedName>
    <definedName name="CapacityCObeg" localSheetId="14">#REF!</definedName>
    <definedName name="CapacityCObeg" localSheetId="17">#REF!</definedName>
    <definedName name="CapacityCObeg" localSheetId="13">#REF!</definedName>
    <definedName name="CapacityCObeg" localSheetId="3">#REF!</definedName>
    <definedName name="CapacityCObeg" localSheetId="2">#REF!</definedName>
    <definedName name="CapacityCObeg" localSheetId="5">#REF!</definedName>
    <definedName name="CapacityCObeg" localSheetId="9">#REF!</definedName>
    <definedName name="CapacityCObeg">#REF!</definedName>
    <definedName name="CapacityCOend" localSheetId="14">#REF!</definedName>
    <definedName name="CapacityCOend" localSheetId="17">#REF!</definedName>
    <definedName name="CapacityCOend" localSheetId="13">#REF!</definedName>
    <definedName name="CapacityCOend" localSheetId="3">#REF!</definedName>
    <definedName name="CapacityCOend" localSheetId="2">#REF!</definedName>
    <definedName name="CapacityCOend" localSheetId="5">#REF!</definedName>
    <definedName name="CapacityCOend" localSheetId="9">#REF!</definedName>
    <definedName name="CapacityCOend">#REF!</definedName>
    <definedName name="CapacityNMPbeg" localSheetId="14">#REF!</definedName>
    <definedName name="CapacityNMPbeg" localSheetId="17">#REF!</definedName>
    <definedName name="CapacityNMPbeg" localSheetId="13">#REF!</definedName>
    <definedName name="CapacityNMPbeg" localSheetId="3">#REF!</definedName>
    <definedName name="CapacityNMPbeg" localSheetId="2">#REF!</definedName>
    <definedName name="CapacityNMPbeg" localSheetId="5">#REF!</definedName>
    <definedName name="CapacityNMPbeg" localSheetId="9">#REF!</definedName>
    <definedName name="CapacityNMPbeg">#REF!</definedName>
    <definedName name="CapacityNMPend" localSheetId="14">#REF!</definedName>
    <definedName name="CapacityNMPend" localSheetId="17">#REF!</definedName>
    <definedName name="CapacityNMPend" localSheetId="13">#REF!</definedName>
    <definedName name="CapacityNMPend" localSheetId="3">#REF!</definedName>
    <definedName name="CapacityNMPend" localSheetId="2">#REF!</definedName>
    <definedName name="CapacityNMPend" localSheetId="5">#REF!</definedName>
    <definedName name="CapacityNMPend" localSheetId="9">#REF!</definedName>
    <definedName name="CapacityNMPend">#REF!</definedName>
    <definedName name="CapacityNWSbeg" localSheetId="14">#REF!</definedName>
    <definedName name="CapacityNWSbeg" localSheetId="17">#REF!</definedName>
    <definedName name="CapacityNWSbeg" localSheetId="13">#REF!</definedName>
    <definedName name="CapacityNWSbeg" localSheetId="3">#REF!</definedName>
    <definedName name="CapacityNWSbeg" localSheetId="2">#REF!</definedName>
    <definedName name="CapacityNWSbeg" localSheetId="5">#REF!</definedName>
    <definedName name="CapacityNWSbeg" localSheetId="9">#REF!</definedName>
    <definedName name="CapacityNWSbeg">#REF!</definedName>
    <definedName name="CapacityNWSend" localSheetId="14">#REF!</definedName>
    <definedName name="CapacityNWSend" localSheetId="17">#REF!</definedName>
    <definedName name="CapacityNWSend" localSheetId="13">#REF!</definedName>
    <definedName name="CapacityNWSend" localSheetId="3">#REF!</definedName>
    <definedName name="CapacityNWSend" localSheetId="2">#REF!</definedName>
    <definedName name="CapacityNWSend" localSheetId="5">#REF!</definedName>
    <definedName name="CapacityNWSend" localSheetId="9">#REF!</definedName>
    <definedName name="CapacityNWSend">#REF!</definedName>
    <definedName name="CapacityPMRbeg" localSheetId="14">#REF!</definedName>
    <definedName name="CapacityPMRbeg" localSheetId="17">#REF!</definedName>
    <definedName name="CapacityPMRbeg" localSheetId="13">#REF!</definedName>
    <definedName name="CapacityPMRbeg" localSheetId="3">#REF!</definedName>
    <definedName name="CapacityPMRbeg" localSheetId="2">#REF!</definedName>
    <definedName name="CapacityPMRbeg" localSheetId="5">#REF!</definedName>
    <definedName name="CapacityPMRbeg" localSheetId="9">#REF!</definedName>
    <definedName name="CapacityPMRbeg">#REF!</definedName>
    <definedName name="CapacityPMRend" localSheetId="14">#REF!</definedName>
    <definedName name="CapacityPMRend" localSheetId="17">#REF!</definedName>
    <definedName name="CapacityPMRend" localSheetId="13">#REF!</definedName>
    <definedName name="CapacityPMRend" localSheetId="3">#REF!</definedName>
    <definedName name="CapacityPMRend" localSheetId="2">#REF!</definedName>
    <definedName name="CapacityPMRend" localSheetId="5">#REF!</definedName>
    <definedName name="CapacityPMRend" localSheetId="9">#REF!</definedName>
    <definedName name="CapacityPMRend">#REF!</definedName>
    <definedName name="CapacityRASbeg" localSheetId="14">#REF!</definedName>
    <definedName name="CapacityRASbeg" localSheetId="17">#REF!</definedName>
    <definedName name="CapacityRASbeg" localSheetId="13">#REF!</definedName>
    <definedName name="CapacityRASbeg" localSheetId="3">#REF!</definedName>
    <definedName name="CapacityRASbeg" localSheetId="2">#REF!</definedName>
    <definedName name="CapacityRASbeg" localSheetId="5">#REF!</definedName>
    <definedName name="CapacityRASbeg" localSheetId="9">#REF!</definedName>
    <definedName name="CapacityRASbeg">#REF!</definedName>
    <definedName name="CapacityRASend" localSheetId="14">#REF!</definedName>
    <definedName name="CapacityRASend" localSheetId="17">#REF!</definedName>
    <definedName name="CapacityRASend" localSheetId="13">#REF!</definedName>
    <definedName name="CapacityRASend" localSheetId="3">#REF!</definedName>
    <definedName name="CapacityRASend" localSheetId="2">#REF!</definedName>
    <definedName name="CapacityRASend" localSheetId="5">#REF!</definedName>
    <definedName name="CapacityRASend" localSheetId="9">#REF!</definedName>
    <definedName name="CapacityRASend">#REF!</definedName>
    <definedName name="CapacityYear0" localSheetId="14">#REF!</definedName>
    <definedName name="CapacityYear0" localSheetId="17">#REF!</definedName>
    <definedName name="CapacityYear0" localSheetId="13">#REF!</definedName>
    <definedName name="CapacityYear0" localSheetId="3">#REF!</definedName>
    <definedName name="CapacityYear0" localSheetId="2">#REF!</definedName>
    <definedName name="CapacityYear0" localSheetId="5">#REF!</definedName>
    <definedName name="CapacityYear0" localSheetId="9">#REF!</definedName>
    <definedName name="CapacityYear0">#REF!</definedName>
    <definedName name="CaseEnd" localSheetId="14">#REF!</definedName>
    <definedName name="CaseEnd" localSheetId="17">#REF!</definedName>
    <definedName name="CaseEnd" localSheetId="13">#REF!</definedName>
    <definedName name="CaseEnd" localSheetId="3">#REF!</definedName>
    <definedName name="CaseEnd" localSheetId="2">#REF!</definedName>
    <definedName name="CaseEnd" localSheetId="5">#REF!</definedName>
    <definedName name="CaseEnd" localSheetId="9">#REF!</definedName>
    <definedName name="CaseEnd">#REF!</definedName>
    <definedName name="CaseStart" localSheetId="14">#REF!</definedName>
    <definedName name="CaseStart" localSheetId="17">#REF!</definedName>
    <definedName name="CaseStart" localSheetId="13">#REF!</definedName>
    <definedName name="CaseStart" localSheetId="3">#REF!</definedName>
    <definedName name="CaseStart" localSheetId="2">#REF!</definedName>
    <definedName name="CaseStart" localSheetId="5">#REF!</definedName>
    <definedName name="CaseStart" localSheetId="9">#REF!</definedName>
    <definedName name="CaseStart">#REF!</definedName>
    <definedName name="CEPTBase" localSheetId="14">#REF!</definedName>
    <definedName name="CEPTBase" localSheetId="17">#REF!</definedName>
    <definedName name="CEPTBase" localSheetId="13">#REF!</definedName>
    <definedName name="CEPTBase" localSheetId="3">#REF!</definedName>
    <definedName name="CEPTBase" localSheetId="2">#REF!</definedName>
    <definedName name="CEPTBase" localSheetId="5">#REF!</definedName>
    <definedName name="CEPTBase" localSheetId="9">#REF!</definedName>
    <definedName name="CEPTBase">#REF!</definedName>
    <definedName name="ceptinc" localSheetId="14">#REF!</definedName>
    <definedName name="ceptinc" localSheetId="17">#REF!</definedName>
    <definedName name="ceptinc" localSheetId="13">#REF!</definedName>
    <definedName name="ceptinc" localSheetId="3">#REF!</definedName>
    <definedName name="ceptinc" localSheetId="2">#REF!</definedName>
    <definedName name="ceptinc" localSheetId="5">#REF!</definedName>
    <definedName name="ceptinc" localSheetId="9">#REF!</definedName>
    <definedName name="ceptinc">#REF!</definedName>
    <definedName name="CityLink_tab" localSheetId="14">#REF!</definedName>
    <definedName name="CityLink_tab" localSheetId="17">#REF!</definedName>
    <definedName name="CityLink_tab" localSheetId="13">#REF!</definedName>
    <definedName name="CityLink_tab" localSheetId="3">#REF!</definedName>
    <definedName name="CityLink_tab" localSheetId="2">#REF!</definedName>
    <definedName name="CityLink_tab" localSheetId="5">#REF!</definedName>
    <definedName name="CityLink_tab" localSheetId="9">#REF!</definedName>
    <definedName name="CityLink_tab">#REF!</definedName>
    <definedName name="costjune" localSheetId="14">#REF!</definedName>
    <definedName name="costjune" localSheetId="17">#REF!</definedName>
    <definedName name="costjune" localSheetId="13">#REF!</definedName>
    <definedName name="costjune" localSheetId="6">#REF!</definedName>
    <definedName name="costjune" localSheetId="7">#REF!</definedName>
    <definedName name="costjune" localSheetId="8">#REF!</definedName>
    <definedName name="costjune" localSheetId="3">#REF!</definedName>
    <definedName name="costjune" localSheetId="2">#REF!</definedName>
    <definedName name="costjune" localSheetId="1">#REF!</definedName>
    <definedName name="costjune" localSheetId="5">#REF!</definedName>
    <definedName name="costjune" localSheetId="9">#REF!</definedName>
    <definedName name="costjune">#REF!</definedName>
    <definedName name="cosy_Antenna_1" localSheetId="8">[7]COSY!$J$93</definedName>
    <definedName name="cosy_Antenna_1" localSheetId="9">[7]COSY!$J$93</definedName>
    <definedName name="cosy_Antenna_1">[7]COSY!$J$93</definedName>
    <definedName name="cosy_Antenna_2" localSheetId="8">[7]COSY!$L$93</definedName>
    <definedName name="cosy_Antenna_2" localSheetId="9">[7]COSY!$L$93</definedName>
    <definedName name="cosy_Antenna_2">[7]COSY!$L$93</definedName>
    <definedName name="cosy_Antenna_3" localSheetId="8">[7]COSY!$N$93</definedName>
    <definedName name="cosy_Antenna_3" localSheetId="9">[7]COSY!$N$93</definedName>
    <definedName name="cosy_Antenna_3">[7]COSY!$N$93</definedName>
    <definedName name="cosy_Antenna_4" localSheetId="8">[7]COSY!$P$93</definedName>
    <definedName name="cosy_Antenna_4" localSheetId="9">[7]COSY!$P$93</definedName>
    <definedName name="cosy_Antenna_4">[7]COSY!$P$93</definedName>
    <definedName name="cosy_Antenna_5" localSheetId="8">[7]COSY!$R$93</definedName>
    <definedName name="cosy_Antenna_5" localSheetId="9">[7]COSY!$R$93</definedName>
    <definedName name="cosy_Antenna_5">[7]COSY!$R$93</definedName>
    <definedName name="cosy_Civil_1" localSheetId="8">[7]COSY!$J$109</definedName>
    <definedName name="cosy_Civil_1" localSheetId="9">[7]COSY!$J$109</definedName>
    <definedName name="cosy_Civil_1">[7]COSY!$J$109</definedName>
    <definedName name="cosy_Civil_2" localSheetId="8">[7]COSY!$L$109</definedName>
    <definedName name="cosy_Civil_2" localSheetId="9">[7]COSY!$L$109</definedName>
    <definedName name="cosy_Civil_2">[7]COSY!$L$109</definedName>
    <definedName name="cosy_Civil_3" localSheetId="8">[7]COSY!$N$109</definedName>
    <definedName name="cosy_Civil_3" localSheetId="9">[7]COSY!$N$109</definedName>
    <definedName name="cosy_Civil_3">[7]COSY!$N$109</definedName>
    <definedName name="cosy_Civil_4" localSheetId="8">[7]COSY!$P$109</definedName>
    <definedName name="cosy_Civil_4" localSheetId="9">[7]COSY!$P$109</definedName>
    <definedName name="cosy_Civil_4">[7]COSY!$P$109</definedName>
    <definedName name="cosy_Civil_5" localSheetId="8">[7]COSY!$R$109</definedName>
    <definedName name="cosy_Civil_5" localSheetId="9">[7]COSY!$R$109</definedName>
    <definedName name="cosy_Civil_5">[7]COSY!$R$109</definedName>
    <definedName name="cosy_Instmat_1" localSheetId="8">[7]COSY!$J$103</definedName>
    <definedName name="cosy_Instmat_1" localSheetId="9">[7]COSY!$J$103</definedName>
    <definedName name="cosy_Instmat_1">[7]COSY!$J$103</definedName>
    <definedName name="cosy_Instmat_2" localSheetId="8">[7]COSY!$L$103</definedName>
    <definedName name="cosy_Instmat_2" localSheetId="9">[7]COSY!$L$103</definedName>
    <definedName name="cosy_Instmat_2">[7]COSY!$L$103</definedName>
    <definedName name="cosy_Instmat_3" localSheetId="8">[7]COSY!$N$103</definedName>
    <definedName name="cosy_Instmat_3" localSheetId="9">[7]COSY!$N$103</definedName>
    <definedName name="cosy_Instmat_3">[7]COSY!$N$103</definedName>
    <definedName name="cosy_Instmat_4" localSheetId="8">[7]COSY!$P$103</definedName>
    <definedName name="cosy_Instmat_4" localSheetId="9">[7]COSY!$P$103</definedName>
    <definedName name="cosy_Instmat_4">[7]COSY!$P$103</definedName>
    <definedName name="cosy_Instmat_5" localSheetId="8">[7]COSY!$R$103</definedName>
    <definedName name="cosy_Instmat_5" localSheetId="9">[7]COSY!$R$103</definedName>
    <definedName name="cosy_Instmat_5">[7]COSY!$R$103</definedName>
    <definedName name="cosy_Other_1" localSheetId="8">[7]COSY!$J$123</definedName>
    <definedName name="cosy_Other_1" localSheetId="9">[7]COSY!$J$123</definedName>
    <definedName name="cosy_Other_1">[7]COSY!$J$123</definedName>
    <definedName name="cosy_Other_2" localSheetId="8">[7]COSY!$L$123</definedName>
    <definedName name="cosy_Other_2" localSheetId="9">[7]COSY!$L$123</definedName>
    <definedName name="cosy_Other_2">[7]COSY!$L$123</definedName>
    <definedName name="cosy_Other_3" localSheetId="8">[7]COSY!$N$123</definedName>
    <definedName name="cosy_Other_3" localSheetId="9">[7]COSY!$N$123</definedName>
    <definedName name="cosy_Other_3">[7]COSY!$N$123</definedName>
    <definedName name="cosy_Other_4" localSheetId="8">[7]COSY!$P$123</definedName>
    <definedName name="cosy_Other_4" localSheetId="9">[7]COSY!$P$123</definedName>
    <definedName name="cosy_Other_4">[7]COSY!$P$123</definedName>
    <definedName name="cosy_Other_5" localSheetId="8">[7]COSY!$R$123</definedName>
    <definedName name="cosy_Other_5" localSheetId="9">[7]COSY!$R$123</definedName>
    <definedName name="cosy_Other_5">[7]COSY!$R$123</definedName>
    <definedName name="cosy_Power_1" localSheetId="8">[7]COSY!$J$65</definedName>
    <definedName name="cosy_Power_1" localSheetId="9">[7]COSY!$J$65</definedName>
    <definedName name="cosy_Power_1">[7]COSY!$J$65</definedName>
    <definedName name="cosy_Power_2" localSheetId="8">[7]COSY!$L$65</definedName>
    <definedName name="cosy_Power_2" localSheetId="9">[7]COSY!$L$65</definedName>
    <definedName name="cosy_Power_2">[7]COSY!$L$65</definedName>
    <definedName name="cosy_Power_3" localSheetId="8">[7]COSY!$N$65</definedName>
    <definedName name="cosy_Power_3" localSheetId="9">[7]COSY!$N$65</definedName>
    <definedName name="cosy_Power_3">[7]COSY!$N$65</definedName>
    <definedName name="cosy_Power_4" localSheetId="8">[7]COSY!$P$65</definedName>
    <definedName name="cosy_Power_4" localSheetId="9">[7]COSY!$P$65</definedName>
    <definedName name="cosy_Power_4">[7]COSY!$P$65</definedName>
    <definedName name="cosy_Power_5" localSheetId="8">[7]COSY!$R$65</definedName>
    <definedName name="cosy_Power_5" localSheetId="9">[7]COSY!$R$65</definedName>
    <definedName name="cosy_Power_5">[7]COSY!$R$65</definedName>
    <definedName name="cosy_Tools_1" localSheetId="8">[7]COSY!$J$117</definedName>
    <definedName name="cosy_Tools_1" localSheetId="9">[7]COSY!$J$117</definedName>
    <definedName name="cosy_Tools_1">[7]COSY!$J$117</definedName>
    <definedName name="cosy_Tools_2" localSheetId="8">[7]COSY!$L$117</definedName>
    <definedName name="cosy_Tools_2" localSheetId="9">[7]COSY!$L$117</definedName>
    <definedName name="cosy_Tools_2">[7]COSY!$L$117</definedName>
    <definedName name="cosy_Tools_3" localSheetId="8">[7]COSY!$N$117</definedName>
    <definedName name="cosy_Tools_3" localSheetId="9">[7]COSY!$N$117</definedName>
    <definedName name="cosy_Tools_3">[7]COSY!$N$117</definedName>
    <definedName name="cosy_Tools_4" localSheetId="8">[7]COSY!$P$117</definedName>
    <definedName name="cosy_Tools_4" localSheetId="9">[7]COSY!$P$117</definedName>
    <definedName name="cosy_Tools_4">[7]COSY!$P$117</definedName>
    <definedName name="cosy_Tools_5" localSheetId="8">[7]COSY!$R$117</definedName>
    <definedName name="cosy_Tools_5" localSheetId="9">[7]COSY!$R$117</definedName>
    <definedName name="cosy_Tools_5">[7]COSY!$R$117</definedName>
    <definedName name="cosy_Total_1" localSheetId="8">[7]COSY!$J$125</definedName>
    <definedName name="cosy_Total_1" localSheetId="9">[7]COSY!$J$125</definedName>
    <definedName name="cosy_Total_1">[7]COSY!$J$125</definedName>
    <definedName name="cosy_Total_2" localSheetId="8">[7]COSY!$L$125</definedName>
    <definedName name="cosy_Total_2" localSheetId="9">[7]COSY!$L$125</definedName>
    <definedName name="cosy_Total_2">[7]COSY!$L$125</definedName>
    <definedName name="cosy_Total_3" localSheetId="8">[7]COSY!$N$125</definedName>
    <definedName name="cosy_Total_3" localSheetId="9">[7]COSY!$N$125</definedName>
    <definedName name="cosy_Total_3">[7]COSY!$N$125</definedName>
    <definedName name="cosy_Total_4" localSheetId="8">[7]COSY!$P$125</definedName>
    <definedName name="cosy_Total_4" localSheetId="9">[7]COSY!$P$125</definedName>
    <definedName name="cosy_Total_4">[7]COSY!$P$125</definedName>
    <definedName name="cosy_Total_5" localSheetId="8">[7]COSY!$R$125</definedName>
    <definedName name="cosy_Total_5" localSheetId="9">[7]COSY!$R$125</definedName>
    <definedName name="cosy_Total_5">[7]COSY!$R$125</definedName>
    <definedName name="CU" localSheetId="14">#REF!</definedName>
    <definedName name="CU" localSheetId="17">#REF!</definedName>
    <definedName name="CU" localSheetId="13">#REF!</definedName>
    <definedName name="CU" localSheetId="6">#REF!</definedName>
    <definedName name="CU" localSheetId="7">#REF!</definedName>
    <definedName name="CU" localSheetId="8">#REF!</definedName>
    <definedName name="CU" localSheetId="3">#REF!</definedName>
    <definedName name="CU" localSheetId="2">#REF!</definedName>
    <definedName name="CU" localSheetId="1">#REF!</definedName>
    <definedName name="CU" localSheetId="5">#REF!</definedName>
    <definedName name="CU" localSheetId="9">#REF!</definedName>
    <definedName name="CU">#REF!</definedName>
    <definedName name="cuader" localSheetId="14">#REF!</definedName>
    <definedName name="cuader" localSheetId="17">#REF!</definedName>
    <definedName name="cuader" localSheetId="13">#REF!</definedName>
    <definedName name="cuader" localSheetId="6">#REF!</definedName>
    <definedName name="cuader" localSheetId="7">#REF!</definedName>
    <definedName name="cuader" localSheetId="8">#REF!</definedName>
    <definedName name="cuader" localSheetId="3">#REF!</definedName>
    <definedName name="cuader" localSheetId="2">#REF!</definedName>
    <definedName name="cuader" localSheetId="1">#REF!</definedName>
    <definedName name="cuader" localSheetId="5">#REF!</definedName>
    <definedName name="cuader" localSheetId="9">#REF!</definedName>
    <definedName name="cuader">#REF!</definedName>
    <definedName name="cukabel" localSheetId="14">#REF!</definedName>
    <definedName name="cukabel" localSheetId="17">#REF!</definedName>
    <definedName name="cukabel" localSheetId="13">#REF!</definedName>
    <definedName name="cukabel" localSheetId="6">#REF!</definedName>
    <definedName name="cukabel" localSheetId="7">#REF!</definedName>
    <definedName name="cukabel" localSheetId="8">#REF!</definedName>
    <definedName name="cukabel" localSheetId="3">#REF!</definedName>
    <definedName name="cukabel" localSheetId="2">#REF!</definedName>
    <definedName name="cukabel" localSheetId="1">#REF!</definedName>
    <definedName name="cukabel" localSheetId="5">#REF!</definedName>
    <definedName name="cukabel" localSheetId="9">#REF!</definedName>
    <definedName name="cukabel">#REF!</definedName>
    <definedName name="Customer" localSheetId="14">#REF!</definedName>
    <definedName name="Customer" localSheetId="17">#REF!</definedName>
    <definedName name="Customer" localSheetId="13">#REF!</definedName>
    <definedName name="Customer" localSheetId="3">#REF!</definedName>
    <definedName name="Customer" localSheetId="2">#REF!</definedName>
    <definedName name="Customer" localSheetId="5">#REF!</definedName>
    <definedName name="Customer" localSheetId="9">#REF!</definedName>
    <definedName name="Customer">#REF!</definedName>
    <definedName name="DISC" localSheetId="14">[8]UNITPRICE!#REF!</definedName>
    <definedName name="DISC" localSheetId="17">[8]UNITPRICE!#REF!</definedName>
    <definedName name="DISC" localSheetId="13">[8]UNITPRICE!#REF!</definedName>
    <definedName name="DISC" localSheetId="6">[8]UNITPRICE!#REF!</definedName>
    <definedName name="DISC" localSheetId="7">[8]UNITPRICE!#REF!</definedName>
    <definedName name="DISC" localSheetId="8">[8]UNITPRICE!#REF!</definedName>
    <definedName name="DISC" localSheetId="3">#REF!</definedName>
    <definedName name="DISC" localSheetId="2">#REF!</definedName>
    <definedName name="DISC" localSheetId="1">[8]UNITPRICE!#REF!</definedName>
    <definedName name="DISC" localSheetId="5">[8]UNITPRICE!#REF!</definedName>
    <definedName name="DISC" localSheetId="9">[8]UNITPRICE!#REF!</definedName>
    <definedName name="DISC">[8]UNITPRICE!#REF!</definedName>
    <definedName name="DISC_Q" localSheetId="14">'[9]ASS-UNIT'!#REF!</definedName>
    <definedName name="DISC_Q" localSheetId="17">'[9]ASS-UNIT'!#REF!</definedName>
    <definedName name="DISC_Q" localSheetId="13">'[9]ASS-UNIT'!#REF!</definedName>
    <definedName name="DISC_Q" localSheetId="6">'[9]ASS-UNIT'!#REF!</definedName>
    <definedName name="DISC_Q" localSheetId="7">'[9]ASS-UNIT'!#REF!</definedName>
    <definedName name="DISC_Q" localSheetId="8">'[9]ASS-UNIT'!#REF!</definedName>
    <definedName name="DISC_Q" localSheetId="3">#REF!</definedName>
    <definedName name="DISC_Q" localSheetId="2">#REF!</definedName>
    <definedName name="DISC_Q" localSheetId="1">'[9]ASS-UNIT'!#REF!</definedName>
    <definedName name="DISC_Q" localSheetId="5">'[9]ASS-UNIT'!#REF!</definedName>
    <definedName name="DISC_Q" localSheetId="9">'[9]ASS-UNIT'!#REF!</definedName>
    <definedName name="DISC_Q">'[9]ASS-UNIT'!#REF!</definedName>
    <definedName name="DSXBase" localSheetId="14">#REF!</definedName>
    <definedName name="DSXBase" localSheetId="17">#REF!</definedName>
    <definedName name="DSXBase" localSheetId="13">#REF!</definedName>
    <definedName name="DSXBase" localSheetId="6">#REF!</definedName>
    <definedName name="DSXBase" localSheetId="7">#REF!</definedName>
    <definedName name="DSXBase" localSheetId="8">#REF!</definedName>
    <definedName name="DSXBase" localSheetId="3">#REF!</definedName>
    <definedName name="DSXBase" localSheetId="2">#REF!</definedName>
    <definedName name="DSXBase" localSheetId="5">#REF!</definedName>
    <definedName name="DSXBase" localSheetId="9">#REF!</definedName>
    <definedName name="DSXBase">#REF!</definedName>
    <definedName name="dsxinc" localSheetId="14">#REF!</definedName>
    <definedName name="dsxinc" localSheetId="17">#REF!</definedName>
    <definedName name="dsxinc" localSheetId="13">#REF!</definedName>
    <definedName name="dsxinc" localSheetId="3">#REF!</definedName>
    <definedName name="dsxinc" localSheetId="2">#REF!</definedName>
    <definedName name="dsxinc" localSheetId="5">#REF!</definedName>
    <definedName name="dsxinc" localSheetId="9">#REF!</definedName>
    <definedName name="dsxinc">#REF!</definedName>
    <definedName name="Euro" localSheetId="14">[10]NL290!#REF!</definedName>
    <definedName name="Euro" localSheetId="17">[10]NL290!#REF!</definedName>
    <definedName name="Euro" localSheetId="13">[10]NL290!#REF!</definedName>
    <definedName name="Euro" localSheetId="3">#REF!</definedName>
    <definedName name="Euro" localSheetId="2">#REF!</definedName>
    <definedName name="Euro" localSheetId="5">[10]NL290!#REF!</definedName>
    <definedName name="Euro" localSheetId="9">[10]NL290!#REF!</definedName>
    <definedName name="Euro">[10]NL290!#REF!</definedName>
    <definedName name="euro_rp">7400</definedName>
    <definedName name="FA" localSheetId="14">#REF!</definedName>
    <definedName name="FA" localSheetId="17">#REF!</definedName>
    <definedName name="FA" localSheetId="13">#REF!</definedName>
    <definedName name="FA" localSheetId="6">#REF!</definedName>
    <definedName name="FA" localSheetId="7">#REF!</definedName>
    <definedName name="FA" localSheetId="8">#REF!</definedName>
    <definedName name="FA" localSheetId="3">#REF!</definedName>
    <definedName name="FA" localSheetId="2">#REF!</definedName>
    <definedName name="FA" localSheetId="1">#REF!</definedName>
    <definedName name="FA" localSheetId="5">#REF!</definedName>
    <definedName name="FA" localSheetId="9">#REF!</definedName>
    <definedName name="FA">#REF!</definedName>
    <definedName name="FinanceYear0" localSheetId="14">#REF!</definedName>
    <definedName name="FinanceYear0" localSheetId="17">#REF!</definedName>
    <definedName name="FinanceYear0" localSheetId="13">#REF!</definedName>
    <definedName name="FinanceYear0" localSheetId="3">#REF!</definedName>
    <definedName name="FinanceYear0" localSheetId="2">#REF!</definedName>
    <definedName name="FinanceYear0" localSheetId="5">#REF!</definedName>
    <definedName name="FinanceYear0" localSheetId="9">#REF!</definedName>
    <definedName name="FinanceYear0">#REF!</definedName>
    <definedName name="FIS_CU" localSheetId="14">[11]ASUNSUB1!#REF!</definedName>
    <definedName name="FIS_CU" localSheetId="17">[11]ASUNSUB1!#REF!</definedName>
    <definedName name="FIS_CU" localSheetId="13">[11]ASUNSUB1!#REF!</definedName>
    <definedName name="FIS_CU" localSheetId="6">[11]ASUNSUB1!#REF!</definedName>
    <definedName name="FIS_CU" localSheetId="7">[11]ASUNSUB1!#REF!</definedName>
    <definedName name="FIS_CU" localSheetId="8">[11]ASUNSUB1!#REF!</definedName>
    <definedName name="FIS_CU" localSheetId="3">#REF!</definedName>
    <definedName name="FIS_CU" localSheetId="2">#REF!</definedName>
    <definedName name="FIS_CU" localSheetId="1">[11]ASUNSUB1!#REF!</definedName>
    <definedName name="FIS_CU" localSheetId="5">[11]ASUNSUB1!#REF!</definedName>
    <definedName name="FIS_CU" localSheetId="9">[11]ASUNSUB1!#REF!</definedName>
    <definedName name="FIS_CU">[11]ASUNSUB1!#REF!</definedName>
    <definedName name="FO" localSheetId="14">[6]UNITPRICE!#REF!</definedName>
    <definedName name="FO" localSheetId="17">[6]UNITPRICE!#REF!</definedName>
    <definedName name="FO" localSheetId="13">[6]UNITPRICE!#REF!</definedName>
    <definedName name="FO" localSheetId="6">[6]UNITPRICE!#REF!</definedName>
    <definedName name="FO" localSheetId="7">[6]UNITPRICE!#REF!</definedName>
    <definedName name="FO" localSheetId="8">[6]UNITPRICE!#REF!</definedName>
    <definedName name="FO" localSheetId="3">#REF!</definedName>
    <definedName name="FO" localSheetId="2">#REF!</definedName>
    <definedName name="FO" localSheetId="1">[6]UNITPRICE!#REF!</definedName>
    <definedName name="FO" localSheetId="5">[6]UNITPRICE!#REF!</definedName>
    <definedName name="FO" localSheetId="9">[6]UNITPRICE!#REF!</definedName>
    <definedName name="FO">[6]UNITPRICE!#REF!</definedName>
    <definedName name="FOB_CIF" localSheetId="14">#REF!</definedName>
    <definedName name="FOB_CIF" localSheetId="17">#REF!</definedName>
    <definedName name="FOB_CIF" localSheetId="13">#REF!</definedName>
    <definedName name="FOB_CIF" localSheetId="6">#REF!</definedName>
    <definedName name="FOB_CIF" localSheetId="7">#REF!</definedName>
    <definedName name="FOB_CIF" localSheetId="8">#REF!</definedName>
    <definedName name="FOB_CIF" localSheetId="3">#REF!</definedName>
    <definedName name="FOB_CIF" localSheetId="2">#REF!</definedName>
    <definedName name="FOB_CIF" localSheetId="1">#REF!</definedName>
    <definedName name="FOB_CIF" localSheetId="5">#REF!</definedName>
    <definedName name="FOB_CIF" localSheetId="9">#REF!</definedName>
    <definedName name="FOB_CIF">#REF!</definedName>
    <definedName name="Genius_98.2" localSheetId="14">#REF!</definedName>
    <definedName name="Genius_98.2" localSheetId="17">#REF!</definedName>
    <definedName name="Genius_98.2" localSheetId="13">#REF!</definedName>
    <definedName name="Genius_98.2" localSheetId="3">#REF!</definedName>
    <definedName name="Genius_98.2" localSheetId="2">#REF!</definedName>
    <definedName name="Genius_98.2" localSheetId="5">#REF!</definedName>
    <definedName name="Genius_98.2" localSheetId="9">#REF!</definedName>
    <definedName name="Genius_98.2">#REF!</definedName>
    <definedName name="GeniusVersion">"98.2.0"</definedName>
    <definedName name="hk" localSheetId="14">#REF!</definedName>
    <definedName name="hk" localSheetId="17">#REF!</definedName>
    <definedName name="hk" localSheetId="13">#REF!</definedName>
    <definedName name="hk" localSheetId="6">#REF!</definedName>
    <definedName name="hk" localSheetId="7">#REF!</definedName>
    <definedName name="hk" localSheetId="8">#REF!</definedName>
    <definedName name="hk" localSheetId="3">#REF!</definedName>
    <definedName name="hk" localSheetId="2">#REF!</definedName>
    <definedName name="hk" localSheetId="1">#REF!</definedName>
    <definedName name="hk" localSheetId="5">#REF!</definedName>
    <definedName name="hk" localSheetId="9">#REF!</definedName>
    <definedName name="hk">#REF!</definedName>
    <definedName name="HKDISC" localSheetId="14">[6]UNITPRICE!#REF!</definedName>
    <definedName name="HKDISC" localSheetId="17">[6]UNITPRICE!#REF!</definedName>
    <definedName name="HKDISC" localSheetId="13">[6]UNITPRICE!#REF!</definedName>
    <definedName name="HKDISC" localSheetId="6">[6]UNITPRICE!#REF!</definedName>
    <definedName name="HKDISC" localSheetId="7">[6]UNITPRICE!#REF!</definedName>
    <definedName name="HKDISC" localSheetId="8">[6]UNITPRICE!#REF!</definedName>
    <definedName name="HKDISC" localSheetId="3">#REF!</definedName>
    <definedName name="HKDISC" localSheetId="2">#REF!</definedName>
    <definedName name="HKDISC" localSheetId="1">[6]UNITPRICE!#REF!</definedName>
    <definedName name="HKDISC" localSheetId="5">[6]UNITPRICE!#REF!</definedName>
    <definedName name="HKDISC" localSheetId="9">[6]UNITPRICE!#REF!</definedName>
    <definedName name="HKDISC">[6]UNITPRICE!#REF!</definedName>
    <definedName name="home" localSheetId="14">#REF!</definedName>
    <definedName name="home" localSheetId="17">#REF!</definedName>
    <definedName name="home" localSheetId="13">#REF!</definedName>
    <definedName name="home" localSheetId="6">#REF!</definedName>
    <definedName name="home" localSheetId="7">#REF!</definedName>
    <definedName name="home" localSheetId="8">#REF!</definedName>
    <definedName name="home" localSheetId="3">#REF!</definedName>
    <definedName name="home" localSheetId="2">#REF!</definedName>
    <definedName name="home" localSheetId="5">#REF!</definedName>
    <definedName name="home" localSheetId="9">#REF!</definedName>
    <definedName name="home">#REF!</definedName>
    <definedName name="IMPUC" localSheetId="14">'[9]ASS-UNIT'!#REF!</definedName>
    <definedName name="IMPUC" localSheetId="17">'[9]ASS-UNIT'!#REF!</definedName>
    <definedName name="IMPUC" localSheetId="13">'[9]ASS-UNIT'!#REF!</definedName>
    <definedName name="IMPUC" localSheetId="6">'[9]ASS-UNIT'!#REF!</definedName>
    <definedName name="IMPUC" localSheetId="7">'[9]ASS-UNIT'!#REF!</definedName>
    <definedName name="IMPUC" localSheetId="8">'[9]ASS-UNIT'!#REF!</definedName>
    <definedName name="IMPUC" localSheetId="3">#REF!</definedName>
    <definedName name="IMPUC" localSheetId="2">#REF!</definedName>
    <definedName name="IMPUC" localSheetId="1">'[9]ASS-UNIT'!#REF!</definedName>
    <definedName name="IMPUC" localSheetId="5">'[9]ASS-UNIT'!#REF!</definedName>
    <definedName name="IMPUC" localSheetId="9">'[9]ASS-UNIT'!#REF!</definedName>
    <definedName name="IMPUC">'[9]ASS-UNIT'!#REF!</definedName>
    <definedName name="InputBBSbeg" localSheetId="14">#REF!</definedName>
    <definedName name="InputBBSbeg" localSheetId="17">#REF!</definedName>
    <definedName name="InputBBSbeg" localSheetId="13">#REF!</definedName>
    <definedName name="InputBBSbeg" localSheetId="6">#REF!</definedName>
    <definedName name="InputBBSbeg" localSheetId="7">#REF!</definedName>
    <definedName name="InputBBSbeg" localSheetId="8">#REF!</definedName>
    <definedName name="InputBBSbeg" localSheetId="3">#REF!</definedName>
    <definedName name="InputBBSbeg" localSheetId="2">#REF!</definedName>
    <definedName name="InputBBSbeg" localSheetId="5">#REF!</definedName>
    <definedName name="InputBBSbeg" localSheetId="9">#REF!</definedName>
    <definedName name="InputBBSbeg">#REF!</definedName>
    <definedName name="InputBBSend" localSheetId="14">#REF!</definedName>
    <definedName name="InputBBSend" localSheetId="17">#REF!</definedName>
    <definedName name="InputBBSend" localSheetId="13">#REF!</definedName>
    <definedName name="InputBBSend" localSheetId="3">#REF!</definedName>
    <definedName name="InputBBSend" localSheetId="2">#REF!</definedName>
    <definedName name="InputBBSend" localSheetId="5">#REF!</definedName>
    <definedName name="InputBBSend" localSheetId="9">#REF!</definedName>
    <definedName name="InputBBSend">#REF!</definedName>
    <definedName name="InputCObeg" localSheetId="14">#REF!</definedName>
    <definedName name="InputCObeg" localSheetId="17">#REF!</definedName>
    <definedName name="InputCObeg" localSheetId="13">#REF!</definedName>
    <definedName name="InputCObeg" localSheetId="3">#REF!</definedName>
    <definedName name="InputCObeg" localSheetId="2">#REF!</definedName>
    <definedName name="InputCObeg" localSheetId="5">#REF!</definedName>
    <definedName name="InputCObeg" localSheetId="9">#REF!</definedName>
    <definedName name="InputCObeg">#REF!</definedName>
    <definedName name="InputCOend" localSheetId="14">#REF!</definedName>
    <definedName name="InputCOend" localSheetId="17">#REF!</definedName>
    <definedName name="InputCOend" localSheetId="13">#REF!</definedName>
    <definedName name="InputCOend" localSheetId="3">#REF!</definedName>
    <definedName name="InputCOend" localSheetId="2">#REF!</definedName>
    <definedName name="InputCOend" localSheetId="5">#REF!</definedName>
    <definedName name="InputCOend" localSheetId="9">#REF!</definedName>
    <definedName name="InputCOend">#REF!</definedName>
    <definedName name="InputNMPbeg" localSheetId="14">#REF!</definedName>
    <definedName name="InputNMPbeg" localSheetId="17">#REF!</definedName>
    <definedName name="InputNMPbeg" localSheetId="13">#REF!</definedName>
    <definedName name="InputNMPbeg" localSheetId="3">#REF!</definedName>
    <definedName name="InputNMPbeg" localSheetId="2">#REF!</definedName>
    <definedName name="InputNMPbeg" localSheetId="5">#REF!</definedName>
    <definedName name="InputNMPbeg" localSheetId="9">#REF!</definedName>
    <definedName name="InputNMPbeg">#REF!</definedName>
    <definedName name="InputNMPend" localSheetId="14">#REF!</definedName>
    <definedName name="InputNMPend" localSheetId="17">#REF!</definedName>
    <definedName name="InputNMPend" localSheetId="13">#REF!</definedName>
    <definedName name="InputNMPend" localSheetId="3">#REF!</definedName>
    <definedName name="InputNMPend" localSheetId="2">#REF!</definedName>
    <definedName name="InputNMPend" localSheetId="5">#REF!</definedName>
    <definedName name="InputNMPend" localSheetId="9">#REF!</definedName>
    <definedName name="InputNMPend">#REF!</definedName>
    <definedName name="InputNWSbeg" localSheetId="14">#REF!</definedName>
    <definedName name="InputNWSbeg" localSheetId="17">#REF!</definedName>
    <definedName name="InputNWSbeg" localSheetId="13">#REF!</definedName>
    <definedName name="InputNWSbeg" localSheetId="3">#REF!</definedName>
    <definedName name="InputNWSbeg" localSheetId="2">#REF!</definedName>
    <definedName name="InputNWSbeg" localSheetId="5">#REF!</definedName>
    <definedName name="InputNWSbeg" localSheetId="9">#REF!</definedName>
    <definedName name="InputNWSbeg">#REF!</definedName>
    <definedName name="InputNWSend" localSheetId="14">#REF!</definedName>
    <definedName name="InputNWSend" localSheetId="17">#REF!</definedName>
    <definedName name="InputNWSend" localSheetId="13">#REF!</definedName>
    <definedName name="InputNWSend" localSheetId="3">#REF!</definedName>
    <definedName name="InputNWSend" localSheetId="2">#REF!</definedName>
    <definedName name="InputNWSend" localSheetId="5">#REF!</definedName>
    <definedName name="InputNWSend" localSheetId="9">#REF!</definedName>
    <definedName name="InputNWSend">#REF!</definedName>
    <definedName name="InputPMRbeg" localSheetId="14">#REF!</definedName>
    <definedName name="InputPMRbeg" localSheetId="17">#REF!</definedName>
    <definedName name="InputPMRbeg" localSheetId="13">#REF!</definedName>
    <definedName name="InputPMRbeg" localSheetId="3">#REF!</definedName>
    <definedName name="InputPMRbeg" localSheetId="2">#REF!</definedName>
    <definedName name="InputPMRbeg" localSheetId="5">#REF!</definedName>
    <definedName name="InputPMRbeg" localSheetId="9">#REF!</definedName>
    <definedName name="InputPMRbeg">#REF!</definedName>
    <definedName name="InputPMRend" localSheetId="14">#REF!</definedName>
    <definedName name="InputPMRend" localSheetId="17">#REF!</definedName>
    <definedName name="InputPMRend" localSheetId="13">#REF!</definedName>
    <definedName name="InputPMRend" localSheetId="3">#REF!</definedName>
    <definedName name="InputPMRend" localSheetId="2">#REF!</definedName>
    <definedName name="InputPMRend" localSheetId="5">#REF!</definedName>
    <definedName name="InputPMRend" localSheetId="9">#REF!</definedName>
    <definedName name="InputPMRend">#REF!</definedName>
    <definedName name="InputRASbeg" localSheetId="14">#REF!</definedName>
    <definedName name="InputRASbeg" localSheetId="17">#REF!</definedName>
    <definedName name="InputRASbeg" localSheetId="13">#REF!</definedName>
    <definedName name="InputRASbeg" localSheetId="3">#REF!</definedName>
    <definedName name="InputRASbeg" localSheetId="2">#REF!</definedName>
    <definedName name="InputRASbeg" localSheetId="5">#REF!</definedName>
    <definedName name="InputRASbeg" localSheetId="9">#REF!</definedName>
    <definedName name="InputRASbeg">#REF!</definedName>
    <definedName name="InputRASend" localSheetId="14">#REF!</definedName>
    <definedName name="InputRASend" localSheetId="17">#REF!</definedName>
    <definedName name="InputRASend" localSheetId="13">#REF!</definedName>
    <definedName name="InputRASend" localSheetId="3">#REF!</definedName>
    <definedName name="InputRASend" localSheetId="2">#REF!</definedName>
    <definedName name="InputRASend" localSheetId="5">#REF!</definedName>
    <definedName name="InputRASend" localSheetId="9">#REF!</definedName>
    <definedName name="InputRASend">#REF!</definedName>
    <definedName name="InputYear0" localSheetId="14">#REF!</definedName>
    <definedName name="InputYear0" localSheetId="17">#REF!</definedName>
    <definedName name="InputYear0" localSheetId="13">#REF!</definedName>
    <definedName name="InputYear0" localSheetId="3">#REF!</definedName>
    <definedName name="InputYear0" localSheetId="2">#REF!</definedName>
    <definedName name="InputYear0" localSheetId="5">#REF!</definedName>
    <definedName name="InputYear0" localSheetId="9">#REF!</definedName>
    <definedName name="InputYear0">#REF!</definedName>
    <definedName name="INSTMATR_tab" localSheetId="14">[12]INSTMATR!#REF!</definedName>
    <definedName name="INSTMATR_tab" localSheetId="17">[12]INSTMATR!#REF!</definedName>
    <definedName name="INSTMATR_tab" localSheetId="13">[12]INSTMATR!#REF!</definedName>
    <definedName name="INSTMATR_tab" localSheetId="6">[12]INSTMATR!#REF!</definedName>
    <definedName name="INSTMATR_tab" localSheetId="7">[12]INSTMATR!#REF!</definedName>
    <definedName name="INSTMATR_tab" localSheetId="8">[12]INSTMATR!#REF!</definedName>
    <definedName name="INSTMATR_tab" localSheetId="3">#REF!</definedName>
    <definedName name="INSTMATR_tab" localSheetId="2">#REF!</definedName>
    <definedName name="INSTMATR_tab" localSheetId="5">[12]INSTMATR!#REF!</definedName>
    <definedName name="INSTMATR_tab" localSheetId="9">[12]INSTMATR!#REF!</definedName>
    <definedName name="INSTMATR_tab">[12]INSTMATR!#REF!</definedName>
    <definedName name="itemnos" localSheetId="14">#REF!</definedName>
    <definedName name="itemnos" localSheetId="17">#REF!</definedName>
    <definedName name="itemnos" localSheetId="13">#REF!</definedName>
    <definedName name="itemnos" localSheetId="6">#REF!</definedName>
    <definedName name="itemnos" localSheetId="7">#REF!</definedName>
    <definedName name="itemnos" localSheetId="8">#REF!</definedName>
    <definedName name="itemnos" localSheetId="3">#REF!</definedName>
    <definedName name="itemnos" localSheetId="2">#REF!</definedName>
    <definedName name="itemnos" localSheetId="5">#REF!</definedName>
    <definedName name="itemnos" localSheetId="9">#REF!</definedName>
    <definedName name="itemnos">#REF!</definedName>
    <definedName name="iva" localSheetId="14">#REF!</definedName>
    <definedName name="iva" localSheetId="17">#REF!</definedName>
    <definedName name="iva" localSheetId="13">#REF!</definedName>
    <definedName name="iva" localSheetId="6">#REF!</definedName>
    <definedName name="iva" localSheetId="3">#REF!</definedName>
    <definedName name="iva" localSheetId="2">#REF!</definedName>
    <definedName name="iva" localSheetId="5">#REF!</definedName>
    <definedName name="iva" localSheetId="9">#REF!</definedName>
    <definedName name="iva">#REF!</definedName>
    <definedName name="jan" localSheetId="14">#REF!</definedName>
    <definedName name="jan" localSheetId="17">#REF!</definedName>
    <definedName name="jan" localSheetId="13">#REF!</definedName>
    <definedName name="jan" localSheetId="3">#REF!</definedName>
    <definedName name="jan" localSheetId="2">#REF!</definedName>
    <definedName name="jan" localSheetId="5">#REF!</definedName>
    <definedName name="jan" localSheetId="9">#REF!</definedName>
    <definedName name="jan">#REF!</definedName>
    <definedName name="jul" localSheetId="14">#REF!</definedName>
    <definedName name="jul" localSheetId="17">#REF!</definedName>
    <definedName name="jul" localSheetId="13">#REF!</definedName>
    <definedName name="jul" localSheetId="3">#REF!</definedName>
    <definedName name="jul" localSheetId="2">#REF!</definedName>
    <definedName name="jul" localSheetId="5">#REF!</definedName>
    <definedName name="jul" localSheetId="9">#REF!</definedName>
    <definedName name="jul">#REF!</definedName>
    <definedName name="KABEL" localSheetId="14">#REF!</definedName>
    <definedName name="KABEL" localSheetId="17">#REF!</definedName>
    <definedName name="KABEL" localSheetId="13">#REF!</definedName>
    <definedName name="KABEL" localSheetId="6">#REF!</definedName>
    <definedName name="KABEL" localSheetId="7">#REF!</definedName>
    <definedName name="KABEL" localSheetId="8">#REF!</definedName>
    <definedName name="KABEL" localSheetId="3">#REF!</definedName>
    <definedName name="KABEL" localSheetId="2">#REF!</definedName>
    <definedName name="KABEL" localSheetId="1">#REF!</definedName>
    <definedName name="KABEL" localSheetId="5">#REF!</definedName>
    <definedName name="KABEL" localSheetId="9">#REF!</definedName>
    <definedName name="KABEL">#REF!</definedName>
    <definedName name="kabelkm" localSheetId="14">#REF!</definedName>
    <definedName name="kabelkm" localSheetId="17">#REF!</definedName>
    <definedName name="kabelkm" localSheetId="13">#REF!</definedName>
    <definedName name="kabelkm" localSheetId="6">#REF!</definedName>
    <definedName name="kabelkm" localSheetId="7">#REF!</definedName>
    <definedName name="kabelkm" localSheetId="8">#REF!</definedName>
    <definedName name="kabelkm" localSheetId="3">#REF!</definedName>
    <definedName name="kabelkm" localSheetId="2">#REF!</definedName>
    <definedName name="kabelkm" localSheetId="1">#REF!</definedName>
    <definedName name="kabelkm" localSheetId="5">#REF!</definedName>
    <definedName name="kabelkm" localSheetId="9">#REF!</definedName>
    <definedName name="kabelkm">#REF!</definedName>
    <definedName name="KFOFFSHDEL" localSheetId="14">'[9]ASS-UNIT'!#REF!</definedName>
    <definedName name="KFOFFSHDEL" localSheetId="17">'[9]ASS-UNIT'!#REF!</definedName>
    <definedName name="KFOFFSHDEL" localSheetId="13">'[9]ASS-UNIT'!#REF!</definedName>
    <definedName name="KFOFFSHDEL" localSheetId="6">'[9]ASS-UNIT'!#REF!</definedName>
    <definedName name="KFOFFSHDEL" localSheetId="7">'[9]ASS-UNIT'!#REF!</definedName>
    <definedName name="KFOFFSHDEL" localSheetId="8">'[9]ASS-UNIT'!#REF!</definedName>
    <definedName name="KFOFFSHDEL" localSheetId="3">#REF!</definedName>
    <definedName name="KFOFFSHDEL" localSheetId="2">#REF!</definedName>
    <definedName name="KFOFFSHDEL" localSheetId="1">'[9]ASS-UNIT'!#REF!</definedName>
    <definedName name="KFOFFSHDEL" localSheetId="5">'[9]ASS-UNIT'!#REF!</definedName>
    <definedName name="KFOFFSHDEL" localSheetId="9">'[9]ASS-UNIT'!#REF!</definedName>
    <definedName name="KFOFFSHDEL">'[9]ASS-UNIT'!#REF!</definedName>
    <definedName name="KFOFFSHSER" localSheetId="14">[6]UNITPRICE!#REF!</definedName>
    <definedName name="KFOFFSHSER" localSheetId="17">[6]UNITPRICE!#REF!</definedName>
    <definedName name="KFOFFSHSER" localSheetId="13">[6]UNITPRICE!#REF!</definedName>
    <definedName name="KFOFFSHSER" localSheetId="6">[6]UNITPRICE!#REF!</definedName>
    <definedName name="KFOFFSHSER" localSheetId="7">[6]UNITPRICE!#REF!</definedName>
    <definedName name="KFOFFSHSER" localSheetId="8">[6]UNITPRICE!#REF!</definedName>
    <definedName name="KFOFFSHSER" localSheetId="3">#REF!</definedName>
    <definedName name="KFOFFSHSER" localSheetId="2">#REF!</definedName>
    <definedName name="KFOFFSHSER" localSheetId="1">[6]UNITPRICE!#REF!</definedName>
    <definedName name="KFOFFSHSER" localSheetId="5">[6]UNITPRICE!#REF!</definedName>
    <definedName name="KFOFFSHSER" localSheetId="9">[6]UNITPRICE!#REF!</definedName>
    <definedName name="KFOFFSHSER">[6]UNITPRICE!#REF!</definedName>
    <definedName name="KFONSHCW" localSheetId="14">[6]UNITPRICE!#REF!</definedName>
    <definedName name="KFONSHCW" localSheetId="17">[6]UNITPRICE!#REF!</definedName>
    <definedName name="KFONSHCW" localSheetId="13">[6]UNITPRICE!#REF!</definedName>
    <definedName name="KFONSHCW" localSheetId="6">[6]UNITPRICE!#REF!</definedName>
    <definedName name="KFONSHCW" localSheetId="7">[6]UNITPRICE!#REF!</definedName>
    <definedName name="KFONSHCW" localSheetId="8">[6]UNITPRICE!#REF!</definedName>
    <definedName name="KFONSHCW" localSheetId="3">#REF!</definedName>
    <definedName name="KFONSHCW" localSheetId="2">#REF!</definedName>
    <definedName name="KFONSHCW" localSheetId="1">[6]UNITPRICE!#REF!</definedName>
    <definedName name="KFONSHCW" localSheetId="5">[6]UNITPRICE!#REF!</definedName>
    <definedName name="KFONSHCW" localSheetId="9">[6]UNITPRICE!#REF!</definedName>
    <definedName name="KFONSHCW">[6]UNITPRICE!#REF!</definedName>
    <definedName name="KFONSHDEL" localSheetId="14">[6]UNITPRICE!#REF!</definedName>
    <definedName name="KFONSHDEL" localSheetId="17">[6]UNITPRICE!#REF!</definedName>
    <definedName name="KFONSHDEL" localSheetId="13">[6]UNITPRICE!#REF!</definedName>
    <definedName name="KFONSHDEL" localSheetId="6">[6]UNITPRICE!#REF!</definedName>
    <definedName name="KFONSHDEL" localSheetId="7">[6]UNITPRICE!#REF!</definedName>
    <definedName name="KFONSHDEL" localSheetId="8">[6]UNITPRICE!#REF!</definedName>
    <definedName name="KFONSHDEL" localSheetId="3">#REF!</definedName>
    <definedName name="KFONSHDEL" localSheetId="2">#REF!</definedName>
    <definedName name="KFONSHDEL" localSheetId="1">[6]UNITPRICE!#REF!</definedName>
    <definedName name="KFONSHDEL" localSheetId="5">[6]UNITPRICE!#REF!</definedName>
    <definedName name="KFONSHDEL" localSheetId="9">[6]UNITPRICE!#REF!</definedName>
    <definedName name="KFONSHDEL">[6]UNITPRICE!#REF!</definedName>
    <definedName name="KFONSHSER" localSheetId="14">[6]UNITPRICE!#REF!</definedName>
    <definedName name="KFONSHSER" localSheetId="17">[6]UNITPRICE!#REF!</definedName>
    <definedName name="KFONSHSER" localSheetId="13">[6]UNITPRICE!#REF!</definedName>
    <definedName name="KFONSHSER" localSheetId="6">[6]UNITPRICE!#REF!</definedName>
    <definedName name="KFONSHSER" localSheetId="7">[6]UNITPRICE!#REF!</definedName>
    <definedName name="KFONSHSER" localSheetId="8">[6]UNITPRICE!#REF!</definedName>
    <definedName name="KFONSHSER" localSheetId="3">#REF!</definedName>
    <definedName name="KFONSHSER" localSheetId="2">#REF!</definedName>
    <definedName name="KFONSHSER" localSheetId="1">[6]UNITPRICE!#REF!</definedName>
    <definedName name="KFONSHSER" localSheetId="5">[6]UNITPRICE!#REF!</definedName>
    <definedName name="KFONSHSER" localSheetId="9">[6]UNITPRICE!#REF!</definedName>
    <definedName name="KFONSHSER">[6]UNITPRICE!#REF!</definedName>
    <definedName name="l" localSheetId="14">#REF!</definedName>
    <definedName name="l" localSheetId="17">#REF!</definedName>
    <definedName name="l" localSheetId="13">#REF!</definedName>
    <definedName name="l" localSheetId="6">#REF!</definedName>
    <definedName name="l" localSheetId="7">#REF!</definedName>
    <definedName name="l" localSheetId="8">#REF!</definedName>
    <definedName name="l" localSheetId="3">#REF!</definedName>
    <definedName name="l" localSheetId="2">#REF!</definedName>
    <definedName name="l" localSheetId="5">#REF!</definedName>
    <definedName name="l" localSheetId="9">#REF!</definedName>
    <definedName name="l">#REF!</definedName>
    <definedName name="mar" localSheetId="14">#REF!</definedName>
    <definedName name="mar" localSheetId="17">#REF!</definedName>
    <definedName name="mar" localSheetId="13">#REF!</definedName>
    <definedName name="mar" localSheetId="6">#REF!</definedName>
    <definedName name="mar" localSheetId="3">#REF!</definedName>
    <definedName name="mar" localSheetId="2">#REF!</definedName>
    <definedName name="mar" localSheetId="5">#REF!</definedName>
    <definedName name="mar" localSheetId="9">#REF!</definedName>
    <definedName name="mar">#REF!</definedName>
    <definedName name="Margin">1.1</definedName>
    <definedName name="may" localSheetId="14">#REF!</definedName>
    <definedName name="may" localSheetId="17">#REF!</definedName>
    <definedName name="may" localSheetId="13">#REF!</definedName>
    <definedName name="may" localSheetId="6">#REF!</definedName>
    <definedName name="may" localSheetId="7">#REF!</definedName>
    <definedName name="may" localSheetId="8">#REF!</definedName>
    <definedName name="may" localSheetId="3">#REF!</definedName>
    <definedName name="may" localSheetId="2">#REF!</definedName>
    <definedName name="may" localSheetId="5">#REF!</definedName>
    <definedName name="may" localSheetId="9">#REF!</definedName>
    <definedName name="may">#REF!</definedName>
    <definedName name="MDF" localSheetId="14">[6]UNITPRICE!#REF!</definedName>
    <definedName name="MDF" localSheetId="17">[6]UNITPRICE!#REF!</definedName>
    <definedName name="MDF" localSheetId="13">[6]UNITPRICE!#REF!</definedName>
    <definedName name="MDF" localSheetId="6">[6]UNITPRICE!#REF!</definedName>
    <definedName name="MDF" localSheetId="7">[6]UNITPRICE!#REF!</definedName>
    <definedName name="MDF" localSheetId="8">[6]UNITPRICE!#REF!</definedName>
    <definedName name="MDF" localSheetId="3">#REF!</definedName>
    <definedName name="MDF" localSheetId="2">#REF!</definedName>
    <definedName name="MDF" localSheetId="1">[6]UNITPRICE!#REF!</definedName>
    <definedName name="MDF" localSheetId="5">[6]UNITPRICE!#REF!</definedName>
    <definedName name="MDF" localSheetId="9">[6]UNITPRICE!#REF!</definedName>
    <definedName name="MDF">[6]UNITPRICE!#REF!</definedName>
    <definedName name="MGT" localSheetId="14">'[9]ASS-UNIT'!#REF!</definedName>
    <definedName name="MGT" localSheetId="17">'[9]ASS-UNIT'!#REF!</definedName>
    <definedName name="MGT" localSheetId="13">'[9]ASS-UNIT'!#REF!</definedName>
    <definedName name="MGT" localSheetId="6">'[9]ASS-UNIT'!#REF!</definedName>
    <definedName name="MGT" localSheetId="7">'[9]ASS-UNIT'!#REF!</definedName>
    <definedName name="MGT" localSheetId="8">'[9]ASS-UNIT'!#REF!</definedName>
    <definedName name="MGT" localSheetId="3">#REF!</definedName>
    <definedName name="MGT" localSheetId="2">#REF!</definedName>
    <definedName name="MGT" localSheetId="1">'[9]ASS-UNIT'!#REF!</definedName>
    <definedName name="MGT" localSheetId="5">'[9]ASS-UNIT'!#REF!</definedName>
    <definedName name="MGT" localSheetId="9">'[9]ASS-UNIT'!#REF!</definedName>
    <definedName name="MGT">'[9]ASS-UNIT'!#REF!</definedName>
    <definedName name="MGT_Q" localSheetId="14">'[9]ASS-UNIT'!#REF!</definedName>
    <definedName name="MGT_Q" localSheetId="17">'[9]ASS-UNIT'!#REF!</definedName>
    <definedName name="MGT_Q" localSheetId="13">'[9]ASS-UNIT'!#REF!</definedName>
    <definedName name="MGT_Q" localSheetId="6">'[9]ASS-UNIT'!#REF!</definedName>
    <definedName name="MGT_Q" localSheetId="7">'[9]ASS-UNIT'!#REF!</definedName>
    <definedName name="MGT_Q" localSheetId="8">'[9]ASS-UNIT'!#REF!</definedName>
    <definedName name="MGT_Q" localSheetId="3">#REF!</definedName>
    <definedName name="MGT_Q" localSheetId="2">#REF!</definedName>
    <definedName name="MGT_Q" localSheetId="1">'[9]ASS-UNIT'!#REF!</definedName>
    <definedName name="MGT_Q" localSheetId="5">'[9]ASS-UNIT'!#REF!</definedName>
    <definedName name="MGT_Q" localSheetId="9">'[9]ASS-UNIT'!#REF!</definedName>
    <definedName name="MGT_Q">'[9]ASS-UNIT'!#REF!</definedName>
    <definedName name="mist" localSheetId="14">#REF!</definedName>
    <definedName name="mist" localSheetId="17">#REF!</definedName>
    <definedName name="mist" localSheetId="13">#REF!</definedName>
    <definedName name="mist" localSheetId="6">#REF!</definedName>
    <definedName name="mist" localSheetId="7">#REF!</definedName>
    <definedName name="mist" localSheetId="8">#REF!</definedName>
    <definedName name="mist" localSheetId="3">#REF!</definedName>
    <definedName name="mist" localSheetId="2">#REF!</definedName>
    <definedName name="mist" localSheetId="5">#REF!</definedName>
    <definedName name="mist" localSheetId="9">#REF!</definedName>
    <definedName name="mist">#REF!</definedName>
    <definedName name="Model" localSheetId="6" hidden="1">{#N/A,#N/A,FALSE,"Deckblatt";#N/A,#N/A,FALSE,"KABEL";#N/A,#N/A,FALSE,"MATERIAL";#N/A,#N/A,FALSE,"DBHK"}</definedName>
    <definedName name="Model" localSheetId="7" hidden="1">{#N/A,#N/A,FALSE,"Deckblatt";#N/A,#N/A,FALSE,"KABEL";#N/A,#N/A,FALSE,"MATERIAL";#N/A,#N/A,FALSE,"DBHK"}</definedName>
    <definedName name="Model" localSheetId="8" hidden="1">{#N/A,#N/A,FALSE,"Deckblatt";#N/A,#N/A,FALSE,"KABEL";#N/A,#N/A,FALSE,"MATERIAL";#N/A,#N/A,FALSE,"DBHK"}</definedName>
    <definedName name="Model" localSheetId="3" hidden="1">{#N/A,#N/A,FALSE,"Deckblatt";#N/A,#N/A,FALSE,"KABEL";#N/A,#N/A,FALSE,"MATERIAL";#N/A,#N/A,FALSE,"DBHK"}</definedName>
    <definedName name="Model" localSheetId="2" hidden="1">{#N/A,#N/A,FALSE,"Deckblatt";#N/A,#N/A,FALSE,"KABEL";#N/A,#N/A,FALSE,"MATERIAL";#N/A,#N/A,FALSE,"DBHK"}</definedName>
    <definedName name="Model" localSheetId="1" hidden="1">{#N/A,#N/A,FALSE,"Deckblatt";#N/A,#N/A,FALSE,"KABEL";#N/A,#N/A,FALSE,"MATERIAL";#N/A,#N/A,FALSE,"DBHK"}</definedName>
    <definedName name="Model" localSheetId="9" hidden="1">{#N/A,#N/A,FALSE,"Deckblatt";#N/A,#N/A,FALSE,"KABEL";#N/A,#N/A,FALSE,"MATERIAL";#N/A,#N/A,FALSE,"DBHK"}</definedName>
    <definedName name="Model" hidden="1">{#N/A,#N/A,FALSE,"Deckblatt";#N/A,#N/A,FALSE,"KABEL";#N/A,#N/A,FALSE,"MATERIAL";#N/A,#N/A,FALSE,"DBHK"}</definedName>
    <definedName name="model07" localSheetId="6" hidden="1">{#N/A,#N/A,FALSE,"Deckblatt";#N/A,#N/A,FALSE,"KABEL";#N/A,#N/A,FALSE,"MATERIAL";#N/A,#N/A,FALSE,"DBHK"}</definedName>
    <definedName name="model07" localSheetId="7" hidden="1">{#N/A,#N/A,FALSE,"Deckblatt";#N/A,#N/A,FALSE,"KABEL";#N/A,#N/A,FALSE,"MATERIAL";#N/A,#N/A,FALSE,"DBHK"}</definedName>
    <definedName name="model07" localSheetId="8" hidden="1">{#N/A,#N/A,FALSE,"Deckblatt";#N/A,#N/A,FALSE,"KABEL";#N/A,#N/A,FALSE,"MATERIAL";#N/A,#N/A,FALSE,"DBHK"}</definedName>
    <definedName name="model07" localSheetId="3" hidden="1">{#N/A,#N/A,FALSE,"Deckblatt";#N/A,#N/A,FALSE,"KABEL";#N/A,#N/A,FALSE,"MATERIAL";#N/A,#N/A,FALSE,"DBHK"}</definedName>
    <definedName name="model07" localSheetId="2" hidden="1">{#N/A,#N/A,FALSE,"Deckblatt";#N/A,#N/A,FALSE,"KABEL";#N/A,#N/A,FALSE,"MATERIAL";#N/A,#N/A,FALSE,"DBHK"}</definedName>
    <definedName name="model07" localSheetId="9" hidden="1">{#N/A,#N/A,FALSE,"Deckblatt";#N/A,#N/A,FALSE,"KABEL";#N/A,#N/A,FALSE,"MATERIAL";#N/A,#N/A,FALSE,"DBHK"}</definedName>
    <definedName name="model07" hidden="1">{#N/A,#N/A,FALSE,"Deckblatt";#N/A,#N/A,FALSE,"KABEL";#N/A,#N/A,FALSE,"MATERIAL";#N/A,#N/A,FALSE,"DBHK"}</definedName>
    <definedName name="model1" localSheetId="6" hidden="1">{#N/A,#N/A,FALSE,"Deckblatt";#N/A,#N/A,FALSE,"KABEL";#N/A,#N/A,FALSE,"MATERIAL";#N/A,#N/A,FALSE,"DBHK"}</definedName>
    <definedName name="model1" localSheetId="7" hidden="1">{#N/A,#N/A,FALSE,"Deckblatt";#N/A,#N/A,FALSE,"KABEL";#N/A,#N/A,FALSE,"MATERIAL";#N/A,#N/A,FALSE,"DBHK"}</definedName>
    <definedName name="model1" localSheetId="8" hidden="1">{#N/A,#N/A,FALSE,"Deckblatt";#N/A,#N/A,FALSE,"KABEL";#N/A,#N/A,FALSE,"MATERIAL";#N/A,#N/A,FALSE,"DBHK"}</definedName>
    <definedName name="model1" localSheetId="3" hidden="1">{#N/A,#N/A,FALSE,"Deckblatt";#N/A,#N/A,FALSE,"KABEL";#N/A,#N/A,FALSE,"MATERIAL";#N/A,#N/A,FALSE,"DBHK"}</definedName>
    <definedName name="model1" localSheetId="2" hidden="1">{#N/A,#N/A,FALSE,"Deckblatt";#N/A,#N/A,FALSE,"KABEL";#N/A,#N/A,FALSE,"MATERIAL";#N/A,#N/A,FALSE,"DBHK"}</definedName>
    <definedName name="model1" localSheetId="9" hidden="1">{#N/A,#N/A,FALSE,"Deckblatt";#N/A,#N/A,FALSE,"KABEL";#N/A,#N/A,FALSE,"MATERIAL";#N/A,#N/A,FALSE,"DBHK"}</definedName>
    <definedName name="model1" hidden="1">{#N/A,#N/A,FALSE,"Deckblatt";#N/A,#N/A,FALSE,"KABEL";#N/A,#N/A,FALSE,"MATERIAL";#N/A,#N/A,FALSE,"DBHK"}</definedName>
    <definedName name="model2" localSheetId="6" hidden="1">{#N/A,#N/A,FALSE,"Deckblatt";#N/A,#N/A,FALSE,"KABEL";#N/A,#N/A,FALSE,"MATERIAL";#N/A,#N/A,FALSE,"DBHK"}</definedName>
    <definedName name="model2" localSheetId="7" hidden="1">{#N/A,#N/A,FALSE,"Deckblatt";#N/A,#N/A,FALSE,"KABEL";#N/A,#N/A,FALSE,"MATERIAL";#N/A,#N/A,FALSE,"DBHK"}</definedName>
    <definedName name="model2" localSheetId="8" hidden="1">{#N/A,#N/A,FALSE,"Deckblatt";#N/A,#N/A,FALSE,"KABEL";#N/A,#N/A,FALSE,"MATERIAL";#N/A,#N/A,FALSE,"DBHK"}</definedName>
    <definedName name="model2" localSheetId="3" hidden="1">{#N/A,#N/A,FALSE,"Deckblatt";#N/A,#N/A,FALSE,"KABEL";#N/A,#N/A,FALSE,"MATERIAL";#N/A,#N/A,FALSE,"DBHK"}</definedName>
    <definedName name="model2" localSheetId="2" hidden="1">{#N/A,#N/A,FALSE,"Deckblatt";#N/A,#N/A,FALSE,"KABEL";#N/A,#N/A,FALSE,"MATERIAL";#N/A,#N/A,FALSE,"DBHK"}</definedName>
    <definedName name="model2" localSheetId="9" hidden="1">{#N/A,#N/A,FALSE,"Deckblatt";#N/A,#N/A,FALSE,"KABEL";#N/A,#N/A,FALSE,"MATERIAL";#N/A,#N/A,FALSE,"DBHK"}</definedName>
    <definedName name="model2" hidden="1">{#N/A,#N/A,FALSE,"Deckblatt";#N/A,#N/A,FALSE,"KABEL";#N/A,#N/A,FALSE,"MATERIAL";#N/A,#N/A,FALSE,"DBHK"}</definedName>
    <definedName name="MODV" localSheetId="14">[11]AS1MODD!#REF!</definedName>
    <definedName name="MODV" localSheetId="17">[11]AS1MODD!#REF!</definedName>
    <definedName name="MODV" localSheetId="13">[11]AS1MODD!#REF!</definedName>
    <definedName name="MODV" localSheetId="6">[11]AS1MODD!#REF!</definedName>
    <definedName name="MODV" localSheetId="7">[11]AS1MODD!#REF!</definedName>
    <definedName name="MODV" localSheetId="8">[11]AS1MODD!#REF!</definedName>
    <definedName name="MODV" localSheetId="3">#REF!</definedName>
    <definedName name="MODV" localSheetId="2">#REF!</definedName>
    <definedName name="MODV" localSheetId="1">[11]AS1MODD!#REF!</definedName>
    <definedName name="MODV" localSheetId="5">[11]AS1MODD!#REF!</definedName>
    <definedName name="MODV" localSheetId="9">[11]AS1MODD!#REF!</definedName>
    <definedName name="MODV">[11]AS1MODD!#REF!</definedName>
    <definedName name="mrg" localSheetId="14">#REF!</definedName>
    <definedName name="mrg" localSheetId="17">#REF!</definedName>
    <definedName name="mrg" localSheetId="13">#REF!</definedName>
    <definedName name="mrg" localSheetId="6">#REF!</definedName>
    <definedName name="mrg" localSheetId="7">#REF!</definedName>
    <definedName name="mrg" localSheetId="8">#REF!</definedName>
    <definedName name="mrg" localSheetId="3">#REF!</definedName>
    <definedName name="mrg" localSheetId="2">#REF!</definedName>
    <definedName name="mrg" localSheetId="1">#REF!</definedName>
    <definedName name="mrg" localSheetId="5">#REF!</definedName>
    <definedName name="mrg" localSheetId="9">#REF!</definedName>
    <definedName name="mrg">#REF!</definedName>
    <definedName name="mrgserv" localSheetId="14">#REF!</definedName>
    <definedName name="mrgserv" localSheetId="17">#REF!</definedName>
    <definedName name="mrgserv" localSheetId="13">#REF!</definedName>
    <definedName name="mrgserv" localSheetId="6">#REF!</definedName>
    <definedName name="mrgserv" localSheetId="7">#REF!</definedName>
    <definedName name="mrgserv" localSheetId="8">#REF!</definedName>
    <definedName name="mrgserv" localSheetId="3">#REF!</definedName>
    <definedName name="mrgserv" localSheetId="2">#REF!</definedName>
    <definedName name="mrgserv" localSheetId="1">#REF!</definedName>
    <definedName name="mrgserv" localSheetId="5">#REF!</definedName>
    <definedName name="mrgserv" localSheetId="9">#REF!</definedName>
    <definedName name="mrgserv">#REF!</definedName>
    <definedName name="MUF" localSheetId="14">[6]UNITPRICE!#REF!</definedName>
    <definedName name="MUF" localSheetId="17">[6]UNITPRICE!#REF!</definedName>
    <definedName name="MUF" localSheetId="13">[6]UNITPRICE!#REF!</definedName>
    <definedName name="MUF" localSheetId="6">[6]UNITPRICE!#REF!</definedName>
    <definedName name="MUF" localSheetId="7">[6]UNITPRICE!#REF!</definedName>
    <definedName name="MUF" localSheetId="8">[6]UNITPRICE!#REF!</definedName>
    <definedName name="MUF" localSheetId="3">#REF!</definedName>
    <definedName name="MUF" localSheetId="2">#REF!</definedName>
    <definedName name="MUF" localSheetId="1">[6]UNITPRICE!#REF!</definedName>
    <definedName name="MUF" localSheetId="5">[6]UNITPRICE!#REF!</definedName>
    <definedName name="MUF" localSheetId="9">[6]UNITPRICE!#REF!</definedName>
    <definedName name="MUF">[6]UNITPRICE!#REF!</definedName>
    <definedName name="NetSalesBBSbeg" localSheetId="14">#REF!</definedName>
    <definedName name="NetSalesBBSbeg" localSheetId="17">#REF!</definedName>
    <definedName name="NetSalesBBSbeg" localSheetId="13">#REF!</definedName>
    <definedName name="NetSalesBBSbeg" localSheetId="6">#REF!</definedName>
    <definedName name="NetSalesBBSbeg" localSheetId="7">#REF!</definedName>
    <definedName name="NetSalesBBSbeg" localSheetId="8">#REF!</definedName>
    <definedName name="NetSalesBBSbeg" localSheetId="3">#REF!</definedName>
    <definedName name="NetSalesBBSbeg" localSheetId="2">#REF!</definedName>
    <definedName name="NetSalesBBSbeg" localSheetId="5">#REF!</definedName>
    <definedName name="NetSalesBBSbeg" localSheetId="9">#REF!</definedName>
    <definedName name="NetSalesBBSbeg">#REF!</definedName>
    <definedName name="NetSalesBBSend" localSheetId="14">#REF!</definedName>
    <definedName name="NetSalesBBSend" localSheetId="17">#REF!</definedName>
    <definedName name="NetSalesBBSend" localSheetId="13">#REF!</definedName>
    <definedName name="NetSalesBBSend" localSheetId="3">#REF!</definedName>
    <definedName name="NetSalesBBSend" localSheetId="2">#REF!</definedName>
    <definedName name="NetSalesBBSend" localSheetId="5">#REF!</definedName>
    <definedName name="NetSalesBBSend" localSheetId="9">#REF!</definedName>
    <definedName name="NetSalesBBSend">#REF!</definedName>
    <definedName name="NetSalesCObeg" localSheetId="14">#REF!</definedName>
    <definedName name="NetSalesCObeg" localSheetId="17">#REF!</definedName>
    <definedName name="NetSalesCObeg" localSheetId="13">#REF!</definedName>
    <definedName name="NetSalesCObeg" localSheetId="3">#REF!</definedName>
    <definedName name="NetSalesCObeg" localSheetId="2">#REF!</definedName>
    <definedName name="NetSalesCObeg" localSheetId="5">#REF!</definedName>
    <definedName name="NetSalesCObeg" localSheetId="9">#REF!</definedName>
    <definedName name="NetSalesCObeg">#REF!</definedName>
    <definedName name="NetSalesCOend" localSheetId="14">#REF!</definedName>
    <definedName name="NetSalesCOend" localSheetId="17">#REF!</definedName>
    <definedName name="NetSalesCOend" localSheetId="13">#REF!</definedName>
    <definedName name="NetSalesCOend" localSheetId="3">#REF!</definedName>
    <definedName name="NetSalesCOend" localSheetId="2">#REF!</definedName>
    <definedName name="NetSalesCOend" localSheetId="5">#REF!</definedName>
    <definedName name="NetSalesCOend" localSheetId="9">#REF!</definedName>
    <definedName name="NetSalesCOend">#REF!</definedName>
    <definedName name="NetSalesNMPbeg" localSheetId="14">#REF!</definedName>
    <definedName name="NetSalesNMPbeg" localSheetId="17">#REF!</definedName>
    <definedName name="NetSalesNMPbeg" localSheetId="13">#REF!</definedName>
    <definedName name="NetSalesNMPbeg" localSheetId="3">#REF!</definedName>
    <definedName name="NetSalesNMPbeg" localSheetId="2">#REF!</definedName>
    <definedName name="NetSalesNMPbeg" localSheetId="5">#REF!</definedName>
    <definedName name="NetSalesNMPbeg" localSheetId="9">#REF!</definedName>
    <definedName name="NetSalesNMPbeg">#REF!</definedName>
    <definedName name="NetSalesNMPend" localSheetId="14">#REF!</definedName>
    <definedName name="NetSalesNMPend" localSheetId="17">#REF!</definedName>
    <definedName name="NetSalesNMPend" localSheetId="13">#REF!</definedName>
    <definedName name="NetSalesNMPend" localSheetId="3">#REF!</definedName>
    <definedName name="NetSalesNMPend" localSheetId="2">#REF!</definedName>
    <definedName name="NetSalesNMPend" localSheetId="5">#REF!</definedName>
    <definedName name="NetSalesNMPend" localSheetId="9">#REF!</definedName>
    <definedName name="NetSalesNMPend">#REF!</definedName>
    <definedName name="NetSalesNWSbeg" localSheetId="14">#REF!</definedName>
    <definedName name="NetSalesNWSbeg" localSheetId="17">#REF!</definedName>
    <definedName name="NetSalesNWSbeg" localSheetId="13">#REF!</definedName>
    <definedName name="NetSalesNWSbeg" localSheetId="3">#REF!</definedName>
    <definedName name="NetSalesNWSbeg" localSheetId="2">#REF!</definedName>
    <definedName name="NetSalesNWSbeg" localSheetId="5">#REF!</definedName>
    <definedName name="NetSalesNWSbeg" localSheetId="9">#REF!</definedName>
    <definedName name="NetSalesNWSbeg">#REF!</definedName>
    <definedName name="NetSalesNWSend" localSheetId="14">#REF!</definedName>
    <definedName name="NetSalesNWSend" localSheetId="17">#REF!</definedName>
    <definedName name="NetSalesNWSend" localSheetId="13">#REF!</definedName>
    <definedName name="NetSalesNWSend" localSheetId="3">#REF!</definedName>
    <definedName name="NetSalesNWSend" localSheetId="2">#REF!</definedName>
    <definedName name="NetSalesNWSend" localSheetId="5">#REF!</definedName>
    <definedName name="NetSalesNWSend" localSheetId="9">#REF!</definedName>
    <definedName name="NetSalesNWSend">#REF!</definedName>
    <definedName name="NetSalesPMRbeg" localSheetId="14">#REF!</definedName>
    <definedName name="NetSalesPMRbeg" localSheetId="17">#REF!</definedName>
    <definedName name="NetSalesPMRbeg" localSheetId="13">#REF!</definedName>
    <definedName name="NetSalesPMRbeg" localSheetId="3">#REF!</definedName>
    <definedName name="NetSalesPMRbeg" localSheetId="2">#REF!</definedName>
    <definedName name="NetSalesPMRbeg" localSheetId="5">#REF!</definedName>
    <definedName name="NetSalesPMRbeg" localSheetId="9">#REF!</definedName>
    <definedName name="NetSalesPMRbeg">#REF!</definedName>
    <definedName name="NetSalesPMRend" localSheetId="14">#REF!</definedName>
    <definedName name="NetSalesPMRend" localSheetId="17">#REF!</definedName>
    <definedName name="NetSalesPMRend" localSheetId="13">#REF!</definedName>
    <definedName name="NetSalesPMRend" localSheetId="3">#REF!</definedName>
    <definedName name="NetSalesPMRend" localSheetId="2">#REF!</definedName>
    <definedName name="NetSalesPMRend" localSheetId="5">#REF!</definedName>
    <definedName name="NetSalesPMRend" localSheetId="9">#REF!</definedName>
    <definedName name="NetSalesPMRend">#REF!</definedName>
    <definedName name="NetSalesRASbeg" localSheetId="14">#REF!</definedName>
    <definedName name="NetSalesRASbeg" localSheetId="17">#REF!</definedName>
    <definedName name="NetSalesRASbeg" localSheetId="13">#REF!</definedName>
    <definedName name="NetSalesRASbeg" localSheetId="3">#REF!</definedName>
    <definedName name="NetSalesRASbeg" localSheetId="2">#REF!</definedName>
    <definedName name="NetSalesRASbeg" localSheetId="5">#REF!</definedName>
    <definedName name="NetSalesRASbeg" localSheetId="9">#REF!</definedName>
    <definedName name="NetSalesRASbeg">#REF!</definedName>
    <definedName name="NetSalesRASend" localSheetId="14">#REF!</definedName>
    <definedName name="NetSalesRASend" localSheetId="17">#REF!</definedName>
    <definedName name="NetSalesRASend" localSheetId="13">#REF!</definedName>
    <definedName name="NetSalesRASend" localSheetId="3">#REF!</definedName>
    <definedName name="NetSalesRASend" localSheetId="2">#REF!</definedName>
    <definedName name="NetSalesRASend" localSheetId="5">#REF!</definedName>
    <definedName name="NetSalesRASend" localSheetId="9">#REF!</definedName>
    <definedName name="NetSalesRASend">#REF!</definedName>
    <definedName name="nkcuhk" localSheetId="14">#REF!</definedName>
    <definedName name="nkcuhk" localSheetId="17">#REF!</definedName>
    <definedName name="nkcuhk" localSheetId="13">#REF!</definedName>
    <definedName name="nkcuhk" localSheetId="6">#REF!</definedName>
    <definedName name="nkcuhk" localSheetId="7">#REF!</definedName>
    <definedName name="nkcuhk" localSheetId="8">#REF!</definedName>
    <definedName name="nkcuhk" localSheetId="3">#REF!</definedName>
    <definedName name="nkcuhk" localSheetId="2">#REF!</definedName>
    <definedName name="nkcuhk" localSheetId="1">#REF!</definedName>
    <definedName name="nkcuhk" localSheetId="5">#REF!</definedName>
    <definedName name="nkcuhk" localSheetId="9">#REF!</definedName>
    <definedName name="nkcuhk">#REF!</definedName>
    <definedName name="nkcukunde" localSheetId="14">#REF!</definedName>
    <definedName name="nkcukunde" localSheetId="17">#REF!</definedName>
    <definedName name="nkcukunde" localSheetId="13">#REF!</definedName>
    <definedName name="nkcukunde" localSheetId="6">#REF!</definedName>
    <definedName name="nkcukunde" localSheetId="7">#REF!</definedName>
    <definedName name="nkcukunde" localSheetId="8">#REF!</definedName>
    <definedName name="nkcukunde" localSheetId="3">#REF!</definedName>
    <definedName name="nkcukunde" localSheetId="2">#REF!</definedName>
    <definedName name="nkcukunde" localSheetId="1">#REF!</definedName>
    <definedName name="nkcukunde" localSheetId="5">#REF!</definedName>
    <definedName name="nkcukunde" localSheetId="9">#REF!</definedName>
    <definedName name="nkcukunde">#REF!</definedName>
    <definedName name="nkcusek" localSheetId="14">#REF!</definedName>
    <definedName name="nkcusek" localSheetId="17">#REF!</definedName>
    <definedName name="nkcusek" localSheetId="13">#REF!</definedName>
    <definedName name="nkcusek" localSheetId="6">#REF!</definedName>
    <definedName name="nkcusek" localSheetId="7">#REF!</definedName>
    <definedName name="nkcusek" localSheetId="8">#REF!</definedName>
    <definedName name="nkcusek" localSheetId="3">#REF!</definedName>
    <definedName name="nkcusek" localSheetId="2">#REF!</definedName>
    <definedName name="nkcusek" localSheetId="1">#REF!</definedName>
    <definedName name="nkcusek" localSheetId="5">#REF!</definedName>
    <definedName name="nkcusek" localSheetId="9">#REF!</definedName>
    <definedName name="nkcusek">#REF!</definedName>
    <definedName name="nklwlhk" localSheetId="14">#REF!</definedName>
    <definedName name="nklwlhk" localSheetId="17">#REF!</definedName>
    <definedName name="nklwlhk" localSheetId="13">#REF!</definedName>
    <definedName name="nklwlhk" localSheetId="6">#REF!</definedName>
    <definedName name="nklwlhk" localSheetId="7">#REF!</definedName>
    <definedName name="nklwlhk" localSheetId="8">#REF!</definedName>
    <definedName name="nklwlhk" localSheetId="3">#REF!</definedName>
    <definedName name="nklwlhk" localSheetId="2">#REF!</definedName>
    <definedName name="nklwlhk" localSheetId="1">#REF!</definedName>
    <definedName name="nklwlhk" localSheetId="5">#REF!</definedName>
    <definedName name="nklwlhk" localSheetId="9">#REF!</definedName>
    <definedName name="nklwlhk">#REF!</definedName>
    <definedName name="nklwlkunde" localSheetId="14">#REF!</definedName>
    <definedName name="nklwlkunde" localSheetId="17">#REF!</definedName>
    <definedName name="nklwlkunde" localSheetId="13">#REF!</definedName>
    <definedName name="nklwlkunde" localSheetId="6">#REF!</definedName>
    <definedName name="nklwlkunde" localSheetId="7">#REF!</definedName>
    <definedName name="nklwlkunde" localSheetId="8">#REF!</definedName>
    <definedName name="nklwlkunde" localSheetId="3">#REF!</definedName>
    <definedName name="nklwlkunde" localSheetId="2">#REF!</definedName>
    <definedName name="nklwlkunde" localSheetId="1">#REF!</definedName>
    <definedName name="nklwlkunde" localSheetId="5">#REF!</definedName>
    <definedName name="nklwlkunde" localSheetId="9">#REF!</definedName>
    <definedName name="nklwlkunde">#REF!</definedName>
    <definedName name="nklwlsek" localSheetId="14">#REF!</definedName>
    <definedName name="nklwlsek" localSheetId="17">#REF!</definedName>
    <definedName name="nklwlsek" localSheetId="13">#REF!</definedName>
    <definedName name="nklwlsek" localSheetId="6">#REF!</definedName>
    <definedName name="nklwlsek" localSheetId="7">#REF!</definedName>
    <definedName name="nklwlsek" localSheetId="8">#REF!</definedName>
    <definedName name="nklwlsek" localSheetId="3">#REF!</definedName>
    <definedName name="nklwlsek" localSheetId="2">#REF!</definedName>
    <definedName name="nklwlsek" localSheetId="1">#REF!</definedName>
    <definedName name="nklwlsek" localSheetId="5">#REF!</definedName>
    <definedName name="nklwlsek" localSheetId="9">#REF!</definedName>
    <definedName name="nklwlsek">#REF!</definedName>
    <definedName name="NL180_tab" localSheetId="14">[12]NL180!#REF!</definedName>
    <definedName name="NL180_tab" localSheetId="17">[12]NL180!#REF!</definedName>
    <definedName name="NL180_tab" localSheetId="13">[12]NL180!#REF!</definedName>
    <definedName name="NL180_tab" localSheetId="3">#REF!</definedName>
    <definedName name="NL180_tab" localSheetId="2">#REF!</definedName>
    <definedName name="NL180_tab" localSheetId="5">[12]NL180!#REF!</definedName>
    <definedName name="NL180_tab" localSheetId="9">[12]NL180!#REF!</definedName>
    <definedName name="NL180_tab">[12]NL180!#REF!</definedName>
    <definedName name="NL240_tab" localSheetId="14">[12]NL240!#REF!</definedName>
    <definedName name="NL240_tab" localSheetId="17">[12]NL240!#REF!</definedName>
    <definedName name="NL240_tab" localSheetId="13">[12]NL240!#REF!</definedName>
    <definedName name="NL240_tab" localSheetId="8">[12]NL240!#REF!</definedName>
    <definedName name="NL240_tab" localSheetId="3">#REF!</definedName>
    <definedName name="NL240_tab" localSheetId="2">#REF!</definedName>
    <definedName name="NL240_tab" localSheetId="5">[12]NL240!#REF!</definedName>
    <definedName name="NL240_tab" localSheetId="9">[12]NL240!#REF!</definedName>
    <definedName name="NL240_tab">[12]NL240!#REF!</definedName>
    <definedName name="NL290_tab" localSheetId="14">#REF!</definedName>
    <definedName name="NL290_tab" localSheetId="17">#REF!</definedName>
    <definedName name="NL290_tab" localSheetId="13">#REF!</definedName>
    <definedName name="NL290_tab" localSheetId="6">#REF!</definedName>
    <definedName name="NL290_tab" localSheetId="7">#REF!</definedName>
    <definedName name="NL290_tab" localSheetId="8">#REF!</definedName>
    <definedName name="NL290_tab" localSheetId="3">#REF!</definedName>
    <definedName name="NL290_tab" localSheetId="2">#REF!</definedName>
    <definedName name="NL290_tab" localSheetId="5">#REF!</definedName>
    <definedName name="NL290_tab" localSheetId="9">#REF!</definedName>
    <definedName name="NL290_tab">#REF!</definedName>
    <definedName name="NL400_tab" localSheetId="14">'[12]Access Radio NL400'!#REF!</definedName>
    <definedName name="NL400_tab" localSheetId="17">'[12]Access Radio NL400'!#REF!</definedName>
    <definedName name="NL400_tab" localSheetId="13">'[12]Access Radio NL400'!#REF!</definedName>
    <definedName name="NL400_tab" localSheetId="6">'[12]Access Radio NL400'!#REF!</definedName>
    <definedName name="NL400_tab" localSheetId="7">'[12]Access Radio NL400'!#REF!</definedName>
    <definedName name="NL400_tab" localSheetId="3">#REF!</definedName>
    <definedName name="NL400_tab" localSheetId="2">#REF!</definedName>
    <definedName name="NL400_tab" localSheetId="5">'[12]Access Radio NL400'!#REF!</definedName>
    <definedName name="NL400_tab" localSheetId="9">'[12]Access Radio NL400'!#REF!</definedName>
    <definedName name="NL400_tab">'[12]Access Radio NL400'!#REF!</definedName>
    <definedName name="nov" localSheetId="14">#REF!</definedName>
    <definedName name="nov" localSheetId="17">#REF!</definedName>
    <definedName name="nov" localSheetId="13">#REF!</definedName>
    <definedName name="nov" localSheetId="6">#REF!</definedName>
    <definedName name="nov" localSheetId="7">#REF!</definedName>
    <definedName name="nov" localSheetId="8">#REF!</definedName>
    <definedName name="nov" localSheetId="3">#REF!</definedName>
    <definedName name="nov" localSheetId="2">#REF!</definedName>
    <definedName name="nov" localSheetId="1">#REF!</definedName>
    <definedName name="nov" localSheetId="5">#REF!</definedName>
    <definedName name="nov" localSheetId="9">#REF!</definedName>
    <definedName name="nov">#REF!</definedName>
    <definedName name="nwex_NW_1" localSheetId="8">[13]NWEXT!$H$16:$H$20</definedName>
    <definedName name="nwex_NW_1" localSheetId="9">[13]NWEXT!$H$16:$H$20</definedName>
    <definedName name="nwex_NW_1">[13]NWEXT!$H$16:$H$20</definedName>
    <definedName name="nwex_NW_2" localSheetId="8">[13]NWEXT!$I$16:$I$20</definedName>
    <definedName name="nwex_NW_2" localSheetId="9">[13]NWEXT!$I$16:$I$20</definedName>
    <definedName name="nwex_NW_2">[13]NWEXT!$I$16:$I$20</definedName>
    <definedName name="nwex_NW_3" localSheetId="8">[13]NWEXT!$J$16:$J$20</definedName>
    <definedName name="nwex_NW_3" localSheetId="9">[13]NWEXT!$J$16:$J$20</definedName>
    <definedName name="nwex_NW_3">[13]NWEXT!$J$16:$J$20</definedName>
    <definedName name="nwex_NW_4" localSheetId="8">[13]NWEXT!$K$16:$K$20</definedName>
    <definedName name="nwex_NW_4" localSheetId="9">[13]NWEXT!$K$16:$K$20</definedName>
    <definedName name="nwex_NW_4">[13]NWEXT!$K$16:$K$20</definedName>
    <definedName name="nwex_NW_5" localSheetId="8">[13]NWEXT!$L$16:$L$20</definedName>
    <definedName name="nwex_NW_5" localSheetId="9">[13]NWEXT!$L$16:$L$20</definedName>
    <definedName name="nwex_NW_5">[13]NWEXT!$L$16:$L$20</definedName>
    <definedName name="nwex_Total_1" localSheetId="8">[13]NWEXT!$H$21</definedName>
    <definedName name="nwex_Total_1" localSheetId="9">[13]NWEXT!$H$21</definedName>
    <definedName name="nwex_Total_1">[13]NWEXT!$H$21</definedName>
    <definedName name="nwex_Total_2" localSheetId="8">[13]NWEXT!$I$21</definedName>
    <definedName name="nwex_Total_2" localSheetId="9">[13]NWEXT!$I$21</definedName>
    <definedName name="nwex_Total_2">[13]NWEXT!$I$21</definedName>
    <definedName name="nwex_Total_3" localSheetId="8">[13]NWEXT!$J$21</definedName>
    <definedName name="nwex_Total_3" localSheetId="9">[13]NWEXT!$J$21</definedName>
    <definedName name="nwex_Total_3">[13]NWEXT!$J$21</definedName>
    <definedName name="nwex_Total_4" localSheetId="8">[13]NWEXT!$K$21</definedName>
    <definedName name="nwex_Total_4" localSheetId="9">[13]NWEXT!$K$21</definedName>
    <definedName name="nwex_Total_4">[13]NWEXT!$K$21</definedName>
    <definedName name="nwex_Total_5" localSheetId="8">[13]NWEXT!$L$21</definedName>
    <definedName name="nwex_Total_5" localSheetId="9">[13]NWEXT!$L$21</definedName>
    <definedName name="nwex_Total_5">[13]NWEXT!$L$21</definedName>
    <definedName name="nwex_Travel_factor" localSheetId="14">[13]NWEXT!#REF!</definedName>
    <definedName name="nwex_Travel_factor" localSheetId="17">[13]NWEXT!#REF!</definedName>
    <definedName name="nwex_Travel_factor" localSheetId="13">[13]NWEXT!#REF!</definedName>
    <definedName name="nwex_Travel_factor" localSheetId="6">[13]NWEXT!#REF!</definedName>
    <definedName name="nwex_Travel_factor" localSheetId="7">[13]NWEXT!#REF!</definedName>
    <definedName name="nwex_Travel_factor" localSheetId="8">[13]NWEXT!#REF!</definedName>
    <definedName name="nwex_Travel_factor" localSheetId="3">[13]NWEXT!#REF!</definedName>
    <definedName name="nwex_Travel_factor" localSheetId="2">[13]NWEXT!#REF!</definedName>
    <definedName name="nwex_Travel_factor" localSheetId="5">[13]NWEXT!#REF!</definedName>
    <definedName name="nwex_Travel_factor" localSheetId="9">[13]NWEXT!#REF!</definedName>
    <definedName name="nwex_Travel_factor">[13]NWEXT!#REF!</definedName>
    <definedName name="nwex_Work" localSheetId="8">[13]NWEXT!$B$16:$B$20</definedName>
    <definedName name="nwex_Work" localSheetId="9">[13]NWEXT!$B$16:$B$20</definedName>
    <definedName name="nwex_Work">[13]NWEXT!$B$16:$B$20</definedName>
    <definedName name="NWS" localSheetId="14">#REF!</definedName>
    <definedName name="NWS" localSheetId="17">#REF!</definedName>
    <definedName name="NWS" localSheetId="13">#REF!</definedName>
    <definedName name="NWS" localSheetId="6">#REF!</definedName>
    <definedName name="NWS" localSheetId="7">#REF!</definedName>
    <definedName name="NWS" localSheetId="8">#REF!</definedName>
    <definedName name="NWS" localSheetId="3">#REF!</definedName>
    <definedName name="NWS" localSheetId="2">#REF!</definedName>
    <definedName name="NWS" localSheetId="5">#REF!</definedName>
    <definedName name="NWS" localSheetId="9">#REF!</definedName>
    <definedName name="NWS">#REF!</definedName>
    <definedName name="nwsex_Travel_factor" localSheetId="14">#REF!</definedName>
    <definedName name="nwsex_Travel_factor" localSheetId="17">#REF!</definedName>
    <definedName name="nwsex_Travel_factor" localSheetId="13">#REF!</definedName>
    <definedName name="nwsex_Travel_factor" localSheetId="3">#REF!</definedName>
    <definedName name="nwsex_Travel_factor" localSheetId="2">#REF!</definedName>
    <definedName name="nwsex_Travel_factor" localSheetId="5">#REF!</definedName>
    <definedName name="nwsex_Travel_factor" localSheetId="9">#REF!</definedName>
    <definedName name="nwsex_Travel_factor">#REF!</definedName>
    <definedName name="nwspex_Cons_day" localSheetId="14">#REF!</definedName>
    <definedName name="nwspex_Cons_day" localSheetId="17">#REF!</definedName>
    <definedName name="nwspex_Cons_day" localSheetId="13">#REF!</definedName>
    <definedName name="nwspex_Cons_day" localSheetId="3">#REF!</definedName>
    <definedName name="nwspex_Cons_day" localSheetId="2">#REF!</definedName>
    <definedName name="nwspex_Cons_day" localSheetId="5">#REF!</definedName>
    <definedName name="nwspex_Cons_day" localSheetId="9">#REF!</definedName>
    <definedName name="nwspex_Cons_day">#REF!</definedName>
    <definedName name="nwspex_OM_day" localSheetId="14">#REF!</definedName>
    <definedName name="nwspex_OM_day" localSheetId="17">#REF!</definedName>
    <definedName name="nwspex_OM_day" localSheetId="13">#REF!</definedName>
    <definedName name="nwspex_OM_day" localSheetId="3">#REF!</definedName>
    <definedName name="nwspex_OM_day" localSheetId="2">#REF!</definedName>
    <definedName name="nwspex_OM_day" localSheetId="5">#REF!</definedName>
    <definedName name="nwspex_OM_day" localSheetId="9">#REF!</definedName>
    <definedName name="nwspex_OM_day">#REF!</definedName>
    <definedName name="ofex_Ant_1" localSheetId="8">[14]OFFEREXT!$I$122</definedName>
    <definedName name="ofex_Ant_1" localSheetId="9">[14]OFFEREXT!$I$122</definedName>
    <definedName name="ofex_Ant_1">[14]OFFEREXT!$I$122</definedName>
    <definedName name="ofex_Ant_2" localSheetId="8">[14]OFFEREXT!$K$122</definedName>
    <definedName name="ofex_Ant_2" localSheetId="9">[14]OFFEREXT!$K$122</definedName>
    <definedName name="ofex_Ant_2">[14]OFFEREXT!$K$122</definedName>
    <definedName name="ofex_Ant_3" localSheetId="8">[14]OFFEREXT!$M$122</definedName>
    <definedName name="ofex_Ant_3" localSheetId="9">[14]OFFEREXT!$M$122</definedName>
    <definedName name="ofex_Ant_3">[14]OFFEREXT!$M$122</definedName>
    <definedName name="ofex_Ant_4" localSheetId="8">[14]OFFEREXT!$O$122</definedName>
    <definedName name="ofex_Ant_4" localSheetId="9">[14]OFFEREXT!$O$122</definedName>
    <definedName name="ofex_Ant_4">[14]OFFEREXT!$O$122</definedName>
    <definedName name="ofex_Ant_5" localSheetId="8">[14]OFFEREXT!$Q$122</definedName>
    <definedName name="ofex_Ant_5" localSheetId="9">[14]OFFEREXT!$Q$122</definedName>
    <definedName name="ofex_Ant_5">[14]OFFEREXT!$Q$122</definedName>
    <definedName name="ofex_BigE_1" localSheetId="8">[14]OFFEREXT!$I$18:$I$19</definedName>
    <definedName name="ofex_BigE_1" localSheetId="9">[14]OFFEREXT!$I$18:$I$19</definedName>
    <definedName name="ofex_BigE_1">[14]OFFEREXT!$I$18:$I$19</definedName>
    <definedName name="ofex_BigE_2" localSheetId="8">[14]OFFEREXT!$K$18:$K$19</definedName>
    <definedName name="ofex_BigE_2" localSheetId="9">[14]OFFEREXT!$K$18:$K$19</definedName>
    <definedName name="ofex_BigE_2">[14]OFFEREXT!$K$18:$K$19</definedName>
    <definedName name="ofex_BigE_3" localSheetId="8">[14]OFFEREXT!$M$18:$M$19</definedName>
    <definedName name="ofex_BigE_3" localSheetId="9">[14]OFFEREXT!$M$18:$M$19</definedName>
    <definedName name="ofex_BigE_3">[14]OFFEREXT!$M$18:$M$19</definedName>
    <definedName name="ofex_BigE_4" localSheetId="8">[14]OFFEREXT!$O$18:$O$19</definedName>
    <definedName name="ofex_BigE_4" localSheetId="9">[14]OFFEREXT!$O$18:$O$19</definedName>
    <definedName name="ofex_BigE_4">[14]OFFEREXT!$O$18:$O$19</definedName>
    <definedName name="ofex_BigE_5" localSheetId="8">[14]OFFEREXT!$Q$18:$Q$19</definedName>
    <definedName name="ofex_BigE_5" localSheetId="9">[14]OFFEREXT!$Q$18:$Q$19</definedName>
    <definedName name="ofex_BigE_5">[14]OFFEREXT!$Q$18:$Q$19</definedName>
    <definedName name="ofex_BS1_1" localSheetId="8">[14]OFFEREXT!$I$88:$I$89</definedName>
    <definedName name="ofex_BS1_1" localSheetId="9">[14]OFFEREXT!$I$88:$I$89</definedName>
    <definedName name="ofex_BS1_1">[14]OFFEREXT!$I$88:$I$89</definedName>
    <definedName name="ofex_BS1_2" localSheetId="8">[14]OFFEREXT!$K$88:$K$89</definedName>
    <definedName name="ofex_BS1_2" localSheetId="9">[14]OFFEREXT!$K$88:$K$89</definedName>
    <definedName name="ofex_BS1_2">[14]OFFEREXT!$K$88:$K$89</definedName>
    <definedName name="ofex_BS1_3" localSheetId="8">[14]OFFEREXT!$M$88:$M$89</definedName>
    <definedName name="ofex_BS1_3" localSheetId="9">[14]OFFEREXT!$M$88:$M$89</definedName>
    <definedName name="ofex_BS1_3">[14]OFFEREXT!$M$88:$M$89</definedName>
    <definedName name="ofex_BS1_4" localSheetId="8">[14]OFFEREXT!$O$88:$O$89</definedName>
    <definedName name="ofex_BS1_4" localSheetId="9">[14]OFFEREXT!$O$88:$O$89</definedName>
    <definedName name="ofex_BS1_4">[14]OFFEREXT!$O$88:$O$89</definedName>
    <definedName name="ofex_BS1_5" localSheetId="8">[14]OFFEREXT!$Q$88:$Q$89</definedName>
    <definedName name="ofex_BS1_5" localSheetId="9">[14]OFFEREXT!$Q$88:$Q$89</definedName>
    <definedName name="ofex_BS1_5">[14]OFFEREXT!$Q$88:$Q$89</definedName>
    <definedName name="ofex_BS2_1" localSheetId="8">[14]OFFEREXT!$I$96:$I$97</definedName>
    <definedName name="ofex_BS2_1" localSheetId="9">[14]OFFEREXT!$I$96:$I$97</definedName>
    <definedName name="ofex_BS2_1">[14]OFFEREXT!$I$96:$I$97</definedName>
    <definedName name="ofex_BS2_2" localSheetId="8">[14]OFFEREXT!$K$96:$K$97</definedName>
    <definedName name="ofex_BS2_2" localSheetId="9">[14]OFFEREXT!$K$96:$K$97</definedName>
    <definedName name="ofex_BS2_2">[14]OFFEREXT!$K$96:$K$97</definedName>
    <definedName name="ofex_BS2_3" localSheetId="8">[14]OFFEREXT!$M$96:$M$97</definedName>
    <definedName name="ofex_BS2_3" localSheetId="9">[14]OFFEREXT!$M$96:$M$97</definedName>
    <definedName name="ofex_BS2_3">[14]OFFEREXT!$M$96:$M$97</definedName>
    <definedName name="ofex_BS2_4" localSheetId="8">[14]OFFEREXT!$O$96:$O$97</definedName>
    <definedName name="ofex_BS2_4" localSheetId="9">[14]OFFEREXT!$O$96:$O$97</definedName>
    <definedName name="ofex_BS2_4">[14]OFFEREXT!$O$96:$O$97</definedName>
    <definedName name="ofex_BS2_5" localSheetId="8">[14]OFFEREXT!$Q$96:$Q$97</definedName>
    <definedName name="ofex_BS2_5" localSheetId="9">[14]OFFEREXT!$Q$96:$Q$97</definedName>
    <definedName name="ofex_BS2_5">[14]OFFEREXT!$Q$96:$Q$97</definedName>
    <definedName name="ofex_BS3_1" localSheetId="8">[14]OFFEREXT!$I$104:$I$105</definedName>
    <definedName name="ofex_BS3_1" localSheetId="9">[14]OFFEREXT!$I$104:$I$105</definedName>
    <definedName name="ofex_BS3_1">[14]OFFEREXT!$I$104:$I$105</definedName>
    <definedName name="ofex_BS3_2" localSheetId="8">[14]OFFEREXT!$K$104:$K$105</definedName>
    <definedName name="ofex_BS3_2" localSheetId="9">[14]OFFEREXT!$K$104:$K$105</definedName>
    <definedName name="ofex_BS3_2">[14]OFFEREXT!$K$104:$K$105</definedName>
    <definedName name="ofex_BS3_3" localSheetId="8">[14]OFFEREXT!$M$104:$M$105</definedName>
    <definedName name="ofex_BS3_3" localSheetId="9">[14]OFFEREXT!$M$104:$M$105</definedName>
    <definedName name="ofex_BS3_3">[14]OFFEREXT!$M$104:$M$105</definedName>
    <definedName name="ofex_BS3_4" localSheetId="8">[14]OFFEREXT!$O$104:$O$105</definedName>
    <definedName name="ofex_BS3_4" localSheetId="9">[14]OFFEREXT!$O$104:$O$105</definedName>
    <definedName name="ofex_BS3_4">[14]OFFEREXT!$O$104:$O$105</definedName>
    <definedName name="ofex_BS3_5" localSheetId="8">[14]OFFEREXT!$Q$104:$Q$105</definedName>
    <definedName name="ofex_BS3_5" localSheetId="9">[14]OFFEREXT!$Q$104:$Q$105</definedName>
    <definedName name="ofex_BS3_5">[14]OFFEREXT!$Q$104:$Q$105</definedName>
    <definedName name="ofex_BS4_1" localSheetId="8">[14]OFFEREXT!$I$112:$I$113</definedName>
    <definedName name="ofex_BS4_1" localSheetId="9">[14]OFFEREXT!$I$112:$I$113</definedName>
    <definedName name="ofex_BS4_1">[14]OFFEREXT!$I$112:$I$113</definedName>
    <definedName name="ofex_BS4_2" localSheetId="8">[14]OFFEREXT!$K$112:$K$113</definedName>
    <definedName name="ofex_BS4_2" localSheetId="9">[14]OFFEREXT!$K$112:$K$113</definedName>
    <definedName name="ofex_BS4_2">[14]OFFEREXT!$K$112:$K$113</definedName>
    <definedName name="ofex_BS4_3" localSheetId="8">[14]OFFEREXT!$M$112:$M$113</definedName>
    <definedName name="ofex_BS4_3" localSheetId="9">[14]OFFEREXT!$M$112:$M$113</definedName>
    <definedName name="ofex_BS4_3">[14]OFFEREXT!$M$112:$M$113</definedName>
    <definedName name="ofex_BS4_4" localSheetId="8">[14]OFFEREXT!$O$112:$O$113</definedName>
    <definedName name="ofex_BS4_4" localSheetId="9">[14]OFFEREXT!$O$112:$O$113</definedName>
    <definedName name="ofex_BS4_4">[14]OFFEREXT!$O$112:$O$113</definedName>
    <definedName name="ofex_BS4_5" localSheetId="8">[14]OFFEREXT!$Q$112:$Q$113</definedName>
    <definedName name="ofex_BS4_5" localSheetId="9">[14]OFFEREXT!$Q$112:$Q$113</definedName>
    <definedName name="ofex_BS4_5">[14]OFFEREXT!$Q$112:$Q$113</definedName>
    <definedName name="ofex_Coder_1" localSheetId="8">[14]OFFEREXT!$I$42:$I$43</definedName>
    <definedName name="ofex_Coder_1" localSheetId="9">[14]OFFEREXT!$I$42:$I$43</definedName>
    <definedName name="ofex_Coder_1">[14]OFFEREXT!$I$42:$I$43</definedName>
    <definedName name="ofex_Coder_2" localSheetId="8">[14]OFFEREXT!$K$42:$K$43</definedName>
    <definedName name="ofex_Coder_2" localSheetId="9">[14]OFFEREXT!$K$42:$K$43</definedName>
    <definedName name="ofex_Coder_2">[14]OFFEREXT!$K$42:$K$43</definedName>
    <definedName name="ofex_Coder_3" localSheetId="8">[14]OFFEREXT!$M$42:$M$43</definedName>
    <definedName name="ofex_Coder_3" localSheetId="9">[14]OFFEREXT!$M$42:$M$43</definedName>
    <definedName name="ofex_Coder_3">[14]OFFEREXT!$M$42:$M$43</definedName>
    <definedName name="ofex_Coder_4" localSheetId="8">[14]OFFEREXT!$O$42:$O$43</definedName>
    <definedName name="ofex_Coder_4" localSheetId="9">[14]OFFEREXT!$O$42:$O$43</definedName>
    <definedName name="ofex_Coder_4">[14]OFFEREXT!$O$42:$O$43</definedName>
    <definedName name="ofex_Coder_5" localSheetId="8">[14]OFFEREXT!$Q$42:$Q$43</definedName>
    <definedName name="ofex_Coder_5" localSheetId="9">[14]OFFEREXT!$Q$42:$Q$43</definedName>
    <definedName name="ofex_Coder_5">[14]OFFEREXT!$Q$42:$Q$43</definedName>
    <definedName name="ofex_DXext_1" localSheetId="8">[14]OFFEREXT!$I$58:$I$59</definedName>
    <definedName name="ofex_DXext_1" localSheetId="9">[14]OFFEREXT!$I$58:$I$59</definedName>
    <definedName name="ofex_DXext_1">[14]OFFEREXT!$I$58:$I$59</definedName>
    <definedName name="ofex_DXext_2" localSheetId="8">[14]OFFEREXT!$K$58:$K$59</definedName>
    <definedName name="ofex_DXext_2" localSheetId="9">[14]OFFEREXT!$K$58:$K$59</definedName>
    <definedName name="ofex_DXext_2">[14]OFFEREXT!$K$58:$K$59</definedName>
    <definedName name="ofex_DXext_3" localSheetId="8">[14]OFFEREXT!$M$58:$M$59</definedName>
    <definedName name="ofex_DXext_3" localSheetId="9">[14]OFFEREXT!$M$58:$M$59</definedName>
    <definedName name="ofex_DXext_3">[14]OFFEREXT!$M$58:$M$59</definedName>
    <definedName name="ofex_DXext_4" localSheetId="8">[14]OFFEREXT!$O$58:$O$59</definedName>
    <definedName name="ofex_DXext_4" localSheetId="9">[14]OFFEREXT!$O$58:$O$59</definedName>
    <definedName name="ofex_DXext_4">[14]OFFEREXT!$O$58:$O$59</definedName>
    <definedName name="ofex_DXext_5" localSheetId="8">[14]OFFEREXT!$Q$58:$Q$59</definedName>
    <definedName name="ofex_DXext_5" localSheetId="9">[14]OFFEREXT!$Q$58:$Q$59</definedName>
    <definedName name="ofex_DXext_5">[14]OFFEREXT!$Q$58:$Q$59</definedName>
    <definedName name="ofex_OM_1" localSheetId="8">[14]OFFEREXT!$I$34:$I$35</definedName>
    <definedName name="ofex_OM_1" localSheetId="9">[14]OFFEREXT!$I$34:$I$35</definedName>
    <definedName name="ofex_OM_1">[14]OFFEREXT!$I$34:$I$35</definedName>
    <definedName name="ofex_OM_2" localSheetId="8">[14]OFFEREXT!$K$34:$K$35</definedName>
    <definedName name="ofex_OM_2" localSheetId="9">[14]OFFEREXT!$K$34:$K$35</definedName>
    <definedName name="ofex_OM_2">[14]OFFEREXT!$K$34:$K$35</definedName>
    <definedName name="ofex_OM_3" localSheetId="8">[14]OFFEREXT!$M$34:$M$35</definedName>
    <definedName name="ofex_OM_3" localSheetId="9">[14]OFFEREXT!$M$34:$M$35</definedName>
    <definedName name="ofex_OM_3">[14]OFFEREXT!$M$34:$M$35</definedName>
    <definedName name="ofex_OM_4" localSheetId="8">[14]OFFEREXT!$O$34:$O$35</definedName>
    <definedName name="ofex_OM_4" localSheetId="9">[14]OFFEREXT!$O$34:$O$35</definedName>
    <definedName name="ofex_OM_4">[14]OFFEREXT!$O$34:$O$35</definedName>
    <definedName name="ofex_OM_5" localSheetId="8">[14]OFFEREXT!$Q$34:$Q$35</definedName>
    <definedName name="ofex_OM_5" localSheetId="9">[14]OFFEREXT!$Q$34:$Q$35</definedName>
    <definedName name="ofex_OM_5">[14]OFFEREXT!$Q$34:$Q$35</definedName>
    <definedName name="ofex_Other_1" localSheetId="8">[14]OFFEREXT!$I$75:$I$81</definedName>
    <definedName name="ofex_Other_1" localSheetId="9">[14]OFFEREXT!$I$75:$I$81</definedName>
    <definedName name="ofex_Other_1">[14]OFFEREXT!$I$75:$I$81</definedName>
    <definedName name="ofex_Other_2" localSheetId="8">[14]OFFEREXT!$K$75:$K$81</definedName>
    <definedName name="ofex_Other_2" localSheetId="9">[14]OFFEREXT!$K$75:$K$81</definedName>
    <definedName name="ofex_Other_2">[14]OFFEREXT!$K$75:$K$81</definedName>
    <definedName name="ofex_Other_3" localSheetId="8">[14]OFFEREXT!$M$75:$M$81</definedName>
    <definedName name="ofex_Other_3" localSheetId="9">[14]OFFEREXT!$M$75:$M$81</definedName>
    <definedName name="ofex_Other_3">[14]OFFEREXT!$M$75:$M$81</definedName>
    <definedName name="ofex_Other_4" localSheetId="8">[14]OFFEREXT!$O$75:$O$81</definedName>
    <definedName name="ofex_Other_4" localSheetId="9">[14]OFFEREXT!$O$75:$O$81</definedName>
    <definedName name="ofex_Other_4">[14]OFFEREXT!$O$75:$O$81</definedName>
    <definedName name="ofex_Other_5" localSheetId="8">[14]OFFEREXT!$Q$75:$Q$81</definedName>
    <definedName name="ofex_Other_5" localSheetId="9">[14]OFFEREXT!$Q$75:$Q$81</definedName>
    <definedName name="ofex_Other_5">[14]OFFEREXT!$Q$75:$Q$81</definedName>
    <definedName name="ofex_Pow_1" localSheetId="8">[14]OFFEREXT!$I$123</definedName>
    <definedName name="ofex_Pow_1" localSheetId="9">[14]OFFEREXT!$I$123</definedName>
    <definedName name="ofex_Pow_1">[14]OFFEREXT!$I$123</definedName>
    <definedName name="ofex_Pow_2" localSheetId="8">[14]OFFEREXT!$K$123</definedName>
    <definedName name="ofex_Pow_2" localSheetId="9">[14]OFFEREXT!$K$123</definedName>
    <definedName name="ofex_Pow_2">[14]OFFEREXT!$K$123</definedName>
    <definedName name="ofex_Pow_3" localSheetId="8">[14]OFFEREXT!$M$123</definedName>
    <definedName name="ofex_Pow_3" localSheetId="9">[14]OFFEREXT!$M$123</definedName>
    <definedName name="ofex_Pow_3">[14]OFFEREXT!$M$123</definedName>
    <definedName name="ofex_Pow_4" localSheetId="8">[14]OFFEREXT!$O$123</definedName>
    <definedName name="ofex_Pow_4" localSheetId="9">[14]OFFEREXT!$O$123</definedName>
    <definedName name="ofex_Pow_4">[14]OFFEREXT!$O$123</definedName>
    <definedName name="ofex_Pow_5" localSheetId="8">[14]OFFEREXT!$Q$123</definedName>
    <definedName name="ofex_Pow_5" localSheetId="9">[14]OFFEREXT!$Q$123</definedName>
    <definedName name="ofex_Pow_5">[14]OFFEREXT!$Q$123</definedName>
    <definedName name="ofex_Prjman_1" localSheetId="8">[14]OFFEREXT!$I$10</definedName>
    <definedName name="ofex_Prjman_1" localSheetId="9">[14]OFFEREXT!$I$10</definedName>
    <definedName name="ofex_Prjman_1">[14]OFFEREXT!$I$10</definedName>
    <definedName name="ofex_Prjman_2" localSheetId="8">[14]OFFEREXT!$K$10</definedName>
    <definedName name="ofex_Prjman_2" localSheetId="9">[14]OFFEREXT!$K$10</definedName>
    <definedName name="ofex_Prjman_2">[14]OFFEREXT!$K$10</definedName>
    <definedName name="ofex_Prjman_3" localSheetId="8">[14]OFFEREXT!$M$10</definedName>
    <definedName name="ofex_Prjman_3" localSheetId="9">[14]OFFEREXT!$M$10</definedName>
    <definedName name="ofex_Prjman_3">[14]OFFEREXT!$M$10</definedName>
    <definedName name="ofex_Prjman_4" localSheetId="8">[14]OFFEREXT!$O$10</definedName>
    <definedName name="ofex_Prjman_4" localSheetId="9">[14]OFFEREXT!$O$10</definedName>
    <definedName name="ofex_Prjman_4">[14]OFFEREXT!$O$10</definedName>
    <definedName name="ofex_Prjman_5" localSheetId="8">[14]OFFEREXT!$Q$10</definedName>
    <definedName name="ofex_Prjman_5" localSheetId="9">[14]OFFEREXT!$Q$10</definedName>
    <definedName name="ofex_Prjman_5">[14]OFFEREXT!$Q$10</definedName>
    <definedName name="ofex_SmallE_1" localSheetId="8">[14]OFFEREXT!$I$50:$I$51</definedName>
    <definedName name="ofex_SmallE_1" localSheetId="9">[14]OFFEREXT!$I$50:$I$51</definedName>
    <definedName name="ofex_SmallE_1">[14]OFFEREXT!$I$50:$I$51</definedName>
    <definedName name="ofex_SmallE_2" localSheetId="8">[14]OFFEREXT!$K$50:$K$51</definedName>
    <definedName name="ofex_SmallE_2" localSheetId="9">[14]OFFEREXT!$K$50:$K$51</definedName>
    <definedName name="ofex_SmallE_2">[14]OFFEREXT!$K$50:$K$51</definedName>
    <definedName name="ofex_SmallE_3" localSheetId="8">[14]OFFEREXT!$M$50:$M$51</definedName>
    <definedName name="ofex_SmallE_3" localSheetId="9">[14]OFFEREXT!$M$50:$M$51</definedName>
    <definedName name="ofex_SmallE_3">[14]OFFEREXT!$M$50:$M$51</definedName>
    <definedName name="ofex_SmallE_4" localSheetId="8">[14]OFFEREXT!$O$50:$O$51</definedName>
    <definedName name="ofex_SmallE_4" localSheetId="9">[14]OFFEREXT!$O$50:$O$51</definedName>
    <definedName name="ofex_SmallE_4">[14]OFFEREXT!$O$50:$O$51</definedName>
    <definedName name="ofex_SmallE_5" localSheetId="8">[14]OFFEREXT!$Q$50:$Q$51</definedName>
    <definedName name="ofex_SmallE_5" localSheetId="9">[14]OFFEREXT!$Q$50:$Q$51</definedName>
    <definedName name="ofex_SmallE_5">[14]OFFEREXT!$Q$50:$Q$51</definedName>
    <definedName name="ofex_SubDB_1" localSheetId="8">[14]OFFEREXT!$I$26:$I$27</definedName>
    <definedName name="ofex_SubDB_1" localSheetId="9">[14]OFFEREXT!$I$26:$I$27</definedName>
    <definedName name="ofex_SubDB_1">[14]OFFEREXT!$I$26:$I$27</definedName>
    <definedName name="ofex_SubDB_2" localSheetId="8">[14]OFFEREXT!$K$26:$K$27</definedName>
    <definedName name="ofex_SubDB_2" localSheetId="9">[14]OFFEREXT!$K$26:$K$27</definedName>
    <definedName name="ofex_SubDB_2">[14]OFFEREXT!$K$26:$K$27</definedName>
    <definedName name="ofex_SubDB_3" localSheetId="8">[14]OFFEREXT!$M$26:$M$27</definedName>
    <definedName name="ofex_SubDB_3" localSheetId="9">[14]OFFEREXT!$M$26:$M$27</definedName>
    <definedName name="ofex_SubDB_3">[14]OFFEREXT!$M$26:$M$27</definedName>
    <definedName name="ofex_SubDB_4" localSheetId="8">[14]OFFEREXT!$O$26:$O$27</definedName>
    <definedName name="ofex_SubDB_4" localSheetId="9">[14]OFFEREXT!$O$26:$O$27</definedName>
    <definedName name="ofex_SubDB_4">[14]OFFEREXT!$O$26:$O$27</definedName>
    <definedName name="ofex_SubDB_5" localSheetId="8">[14]OFFEREXT!$Q$26:$Q$27</definedName>
    <definedName name="ofex_SubDB_5" localSheetId="9">[14]OFFEREXT!$Q$26:$Q$27</definedName>
    <definedName name="ofex_SubDB_5">[14]OFFEREXT!$Q$26:$Q$27</definedName>
    <definedName name="ofex_Total_1" localSheetId="8">[14]OFFEREXT!$I$130</definedName>
    <definedName name="ofex_Total_1" localSheetId="9">[14]OFFEREXT!$I$130</definedName>
    <definedName name="ofex_Total_1">[14]OFFEREXT!$I$130</definedName>
    <definedName name="ofex_Total_2" localSheetId="8">[14]OFFEREXT!$K$130</definedName>
    <definedName name="ofex_Total_2" localSheetId="9">[14]OFFEREXT!$K$130</definedName>
    <definedName name="ofex_Total_2">[14]OFFEREXT!$K$130</definedName>
    <definedName name="ofex_Total_3" localSheetId="8">[14]OFFEREXT!$M$130</definedName>
    <definedName name="ofex_Total_3" localSheetId="9">[14]OFFEREXT!$M$130</definedName>
    <definedName name="ofex_Total_3">[14]OFFEREXT!$M$130</definedName>
    <definedName name="ofex_Total_4" localSheetId="8">[14]OFFEREXT!$O$130</definedName>
    <definedName name="ofex_Total_4" localSheetId="9">[14]OFFEREXT!$O$130</definedName>
    <definedName name="ofex_Total_4">[14]OFFEREXT!$O$130</definedName>
    <definedName name="ofex_Total_5" localSheetId="8">[14]OFFEREXT!$Q$130</definedName>
    <definedName name="ofex_Total_5" localSheetId="9">[14]OFFEREXT!$Q$130</definedName>
    <definedName name="ofex_Total_5">[14]OFFEREXT!$Q$130</definedName>
    <definedName name="ofex_Traveltotal_1" localSheetId="8">[14]OFFEREXT!$I$126</definedName>
    <definedName name="ofex_Traveltotal_1" localSheetId="9">[14]OFFEREXT!$I$126</definedName>
    <definedName name="ofex_Traveltotal_1">[14]OFFEREXT!$I$126</definedName>
    <definedName name="ofex_Traveltotal_2" localSheetId="8">[14]OFFEREXT!$K$126</definedName>
    <definedName name="ofex_Traveltotal_2" localSheetId="9">[14]OFFEREXT!$K$126</definedName>
    <definedName name="ofex_Traveltotal_2">[14]OFFEREXT!$K$126</definedName>
    <definedName name="ofex_Traveltotal_3" localSheetId="8">[14]OFFEREXT!$M$126</definedName>
    <definedName name="ofex_Traveltotal_3" localSheetId="9">[14]OFFEREXT!$M$126</definedName>
    <definedName name="ofex_Traveltotal_3">[14]OFFEREXT!$M$126</definedName>
    <definedName name="ofex_Traveltotal_4" localSheetId="8">[14]OFFEREXT!$O$126</definedName>
    <definedName name="ofex_Traveltotal_4" localSheetId="9">[14]OFFEREXT!$O$126</definedName>
    <definedName name="ofex_Traveltotal_4">[14]OFFEREXT!$O$126</definedName>
    <definedName name="ofex_Traveltotal_5" localSheetId="8">[14]OFFEREXT!$Q$126</definedName>
    <definedName name="ofex_Traveltotal_5" localSheetId="9">[14]OFFEREXT!$Q$126</definedName>
    <definedName name="ofex_Traveltotal_5">[14]OFFEREXT!$Q$126</definedName>
    <definedName name="ofex_TRS_1" localSheetId="8">[14]OFFEREXT!$I$66:$I$68</definedName>
    <definedName name="ofex_TRS_1" localSheetId="9">[14]OFFEREXT!$I$66:$I$68</definedName>
    <definedName name="ofex_TRS_1">[14]OFFEREXT!$I$66:$I$68</definedName>
    <definedName name="ofex_TRS_2" localSheetId="8">[14]OFFEREXT!$K$66:$K$68</definedName>
    <definedName name="ofex_TRS_2" localSheetId="9">[14]OFFEREXT!$K$66:$K$68</definedName>
    <definedName name="ofex_TRS_2">[14]OFFEREXT!$K$66:$K$68</definedName>
    <definedName name="ofex_TRS_3" localSheetId="8">[14]OFFEREXT!$M$66:$M$68</definedName>
    <definedName name="ofex_TRS_3" localSheetId="9">[14]OFFEREXT!$M$66:$M$68</definedName>
    <definedName name="ofex_TRS_3">[14]OFFEREXT!$M$66:$M$68</definedName>
    <definedName name="ofex_TRS_4" localSheetId="8">[14]OFFEREXT!$O$66:$O$68</definedName>
    <definedName name="ofex_TRS_4" localSheetId="9">[14]OFFEREXT!$O$66:$O$68</definedName>
    <definedName name="ofex_TRS_4">[14]OFFEREXT!$O$66:$O$68</definedName>
    <definedName name="ofex_TRS_5" localSheetId="8">[14]OFFEREXT!$Q$66:$Q$68</definedName>
    <definedName name="ofex_TRS_5" localSheetId="9">[14]OFFEREXT!$Q$66:$Q$68</definedName>
    <definedName name="ofex_TRS_5">[14]OFFEREXT!$Q$66:$Q$68</definedName>
    <definedName name="ofin_BigE_power_mwd" localSheetId="14">#REF!</definedName>
    <definedName name="ofin_BigE_power_mwd" localSheetId="17">#REF!</definedName>
    <definedName name="ofin_BigE_power_mwd" localSheetId="13">#REF!</definedName>
    <definedName name="ofin_BigE_power_mwd" localSheetId="6">#REF!</definedName>
    <definedName name="ofin_BigE_power_mwd" localSheetId="7">#REF!</definedName>
    <definedName name="ofin_BigE_power_mwd" localSheetId="8">#REF!</definedName>
    <definedName name="ofin_BigE_power_mwd" localSheetId="3">#REF!</definedName>
    <definedName name="ofin_BigE_power_mwd" localSheetId="2">#REF!</definedName>
    <definedName name="ofin_BigE_power_mwd" localSheetId="5">#REF!</definedName>
    <definedName name="ofin_BigE_power_mwd" localSheetId="9">#REF!</definedName>
    <definedName name="ofin_BigE_power_mwd">#REF!</definedName>
    <definedName name="ofin_BS1_ant_mwd" localSheetId="14">#REF!</definedName>
    <definedName name="ofin_BS1_ant_mwd" localSheetId="17">#REF!</definedName>
    <definedName name="ofin_BS1_ant_mwd" localSheetId="13">#REF!</definedName>
    <definedName name="ofin_BS1_ant_mwd" localSheetId="3">#REF!</definedName>
    <definedName name="ofin_BS1_ant_mwd" localSheetId="2">#REF!</definedName>
    <definedName name="ofin_BS1_ant_mwd" localSheetId="5">#REF!</definedName>
    <definedName name="ofin_BS1_ant_mwd" localSheetId="9">#REF!</definedName>
    <definedName name="ofin_BS1_ant_mwd">#REF!</definedName>
    <definedName name="ofin_BS1_power_mwd" localSheetId="14">#REF!</definedName>
    <definedName name="ofin_BS1_power_mwd" localSheetId="17">#REF!</definedName>
    <definedName name="ofin_BS1_power_mwd" localSheetId="13">#REF!</definedName>
    <definedName name="ofin_BS1_power_mwd" localSheetId="3">#REF!</definedName>
    <definedName name="ofin_BS1_power_mwd" localSheetId="2">#REF!</definedName>
    <definedName name="ofin_BS1_power_mwd" localSheetId="5">#REF!</definedName>
    <definedName name="ofin_BS1_power_mwd" localSheetId="9">#REF!</definedName>
    <definedName name="ofin_BS1_power_mwd">#REF!</definedName>
    <definedName name="ofin_BS2_ant_mwd" localSheetId="14">#REF!</definedName>
    <definedName name="ofin_BS2_ant_mwd" localSheetId="17">#REF!</definedName>
    <definedName name="ofin_BS2_ant_mwd" localSheetId="13">#REF!</definedName>
    <definedName name="ofin_BS2_ant_mwd" localSheetId="3">#REF!</definedName>
    <definedName name="ofin_BS2_ant_mwd" localSheetId="2">#REF!</definedName>
    <definedName name="ofin_BS2_ant_mwd" localSheetId="5">#REF!</definedName>
    <definedName name="ofin_BS2_ant_mwd" localSheetId="9">#REF!</definedName>
    <definedName name="ofin_BS2_ant_mwd">#REF!</definedName>
    <definedName name="ofin_BS2_power_mwd" localSheetId="14">#REF!</definedName>
    <definedName name="ofin_BS2_power_mwd" localSheetId="17">#REF!</definedName>
    <definedName name="ofin_BS2_power_mwd" localSheetId="13">#REF!</definedName>
    <definedName name="ofin_BS2_power_mwd" localSheetId="3">#REF!</definedName>
    <definedName name="ofin_BS2_power_mwd" localSheetId="2">#REF!</definedName>
    <definedName name="ofin_BS2_power_mwd" localSheetId="5">#REF!</definedName>
    <definedName name="ofin_BS2_power_mwd" localSheetId="9">#REF!</definedName>
    <definedName name="ofin_BS2_power_mwd">#REF!</definedName>
    <definedName name="ofin_BS3_ant_mwd" localSheetId="14">#REF!</definedName>
    <definedName name="ofin_BS3_ant_mwd" localSheetId="17">#REF!</definedName>
    <definedName name="ofin_BS3_ant_mwd" localSheetId="13">#REF!</definedName>
    <definedName name="ofin_BS3_ant_mwd" localSheetId="3">#REF!</definedName>
    <definedName name="ofin_BS3_ant_mwd" localSheetId="2">#REF!</definedName>
    <definedName name="ofin_BS3_ant_mwd" localSheetId="5">#REF!</definedName>
    <definedName name="ofin_BS3_ant_mwd" localSheetId="9">#REF!</definedName>
    <definedName name="ofin_BS3_ant_mwd">#REF!</definedName>
    <definedName name="ofin_BS3_power_mwd" localSheetId="14">#REF!</definedName>
    <definedName name="ofin_BS3_power_mwd" localSheetId="17">#REF!</definedName>
    <definedName name="ofin_BS3_power_mwd" localSheetId="13">#REF!</definedName>
    <definedName name="ofin_BS3_power_mwd" localSheetId="3">#REF!</definedName>
    <definedName name="ofin_BS3_power_mwd" localSheetId="2">#REF!</definedName>
    <definedName name="ofin_BS3_power_mwd" localSheetId="5">#REF!</definedName>
    <definedName name="ofin_BS3_power_mwd" localSheetId="9">#REF!</definedName>
    <definedName name="ofin_BS3_power_mwd">#REF!</definedName>
    <definedName name="ofin_Coder_power_mwd" localSheetId="14">#REF!</definedName>
    <definedName name="ofin_Coder_power_mwd" localSheetId="17">#REF!</definedName>
    <definedName name="ofin_Coder_power_mwd" localSheetId="13">#REF!</definedName>
    <definedName name="ofin_Coder_power_mwd" localSheetId="3">#REF!</definedName>
    <definedName name="ofin_Coder_power_mwd" localSheetId="2">#REF!</definedName>
    <definedName name="ofin_Coder_power_mwd" localSheetId="5">#REF!</definedName>
    <definedName name="ofin_Coder_power_mwd" localSheetId="9">#REF!</definedName>
    <definedName name="ofin_Coder_power_mwd">#REF!</definedName>
    <definedName name="ofin_OM_power_mwd" localSheetId="14">#REF!</definedName>
    <definedName name="ofin_OM_power_mwd" localSheetId="17">#REF!</definedName>
    <definedName name="ofin_OM_power_mwd" localSheetId="13">#REF!</definedName>
    <definedName name="ofin_OM_power_mwd" localSheetId="3">#REF!</definedName>
    <definedName name="ofin_OM_power_mwd" localSheetId="2">#REF!</definedName>
    <definedName name="ofin_OM_power_mwd" localSheetId="5">#REF!</definedName>
    <definedName name="ofin_OM_power_mwd" localSheetId="9">#REF!</definedName>
    <definedName name="ofin_OM_power_mwd">#REF!</definedName>
    <definedName name="ofin_SmallE_power_mwd" localSheetId="14">#REF!</definedName>
    <definedName name="ofin_SmallE_power_mwd" localSheetId="17">#REF!</definedName>
    <definedName name="ofin_SmallE_power_mwd" localSheetId="13">#REF!</definedName>
    <definedName name="ofin_SmallE_power_mwd" localSheetId="3">#REF!</definedName>
    <definedName name="ofin_SmallE_power_mwd" localSheetId="2">#REF!</definedName>
    <definedName name="ofin_SmallE_power_mwd" localSheetId="5">#REF!</definedName>
    <definedName name="ofin_SmallE_power_mwd" localSheetId="9">#REF!</definedName>
    <definedName name="ofin_SmallE_power_mwd">#REF!</definedName>
    <definedName name="ofin_SubDB_power_mwd" localSheetId="14">#REF!</definedName>
    <definedName name="ofin_SubDB_power_mwd" localSheetId="17">#REF!</definedName>
    <definedName name="ofin_SubDB_power_mwd" localSheetId="13">#REF!</definedName>
    <definedName name="ofin_SubDB_power_mwd" localSheetId="3">#REF!</definedName>
    <definedName name="ofin_SubDB_power_mwd" localSheetId="2">#REF!</definedName>
    <definedName name="ofin_SubDB_power_mwd" localSheetId="5">#REF!</definedName>
    <definedName name="ofin_SubDB_power_mwd" localSheetId="9">#REF!</definedName>
    <definedName name="ofin_SubDB_power_mwd">#REF!</definedName>
    <definedName name="ofkabel" localSheetId="14">#REF!</definedName>
    <definedName name="ofkabel" localSheetId="17">#REF!</definedName>
    <definedName name="ofkabel" localSheetId="13">#REF!</definedName>
    <definedName name="ofkabel" localSheetId="6">#REF!</definedName>
    <definedName name="ofkabel" localSheetId="7">#REF!</definedName>
    <definedName name="ofkabel" localSheetId="8">#REF!</definedName>
    <definedName name="ofkabel" localSheetId="3">#REF!</definedName>
    <definedName name="ofkabel" localSheetId="2">#REF!</definedName>
    <definedName name="ofkabel" localSheetId="1">#REF!</definedName>
    <definedName name="ofkabel" localSheetId="5">#REF!</definedName>
    <definedName name="ofkabel" localSheetId="9">#REF!</definedName>
    <definedName name="ofkabel">#REF!</definedName>
    <definedName name="OHagt" localSheetId="6">[15]Sheet!$B$12:$L$62</definedName>
    <definedName name="OHagt" localSheetId="7">[15]Sheet!$B$12:$L$62</definedName>
    <definedName name="OHagt" localSheetId="8">[15]Sheet!$B$12:$L$62</definedName>
    <definedName name="OHagt" localSheetId="3">#REF!</definedName>
    <definedName name="OHagt" localSheetId="2">#REF!</definedName>
    <definedName name="OHagt" localSheetId="1">[15]Sheet!$B$12:$L$62</definedName>
    <definedName name="OHagt" localSheetId="9">[15]Sheet!$B$12:$L$62</definedName>
    <definedName name="OHagt">[16]Sheet!$B$12:$L$62</definedName>
    <definedName name="OHapril" localSheetId="14">#REF!</definedName>
    <definedName name="OHapril" localSheetId="17">#REF!</definedName>
    <definedName name="OHapril" localSheetId="13">#REF!</definedName>
    <definedName name="OHapril" localSheetId="6">#REF!</definedName>
    <definedName name="OHapril" localSheetId="7">#REF!</definedName>
    <definedName name="OHapril" localSheetId="8">#REF!</definedName>
    <definedName name="OHapril" localSheetId="3">#REF!</definedName>
    <definedName name="OHapril" localSheetId="2">#REF!</definedName>
    <definedName name="OHapril" localSheetId="1">#REF!</definedName>
    <definedName name="OHapril" localSheetId="5">#REF!</definedName>
    <definedName name="OHapril" localSheetId="9">#REF!</definedName>
    <definedName name="OHapril">#REF!</definedName>
    <definedName name="ohdes" localSheetId="6">'[17]Sheet1 (2)'!$B$10:$P$62</definedName>
    <definedName name="ohdes" localSheetId="7">'[17]Sheet1 (2)'!$B$10:$P$62</definedName>
    <definedName name="ohdes" localSheetId="8">'[17]Sheet1 (2)'!$B$10:$P$62</definedName>
    <definedName name="ohdes" localSheetId="3">#REF!</definedName>
    <definedName name="ohdes" localSheetId="2">#REF!</definedName>
    <definedName name="ohdes" localSheetId="1">'[17]Sheet1 (2)'!$B$10:$P$62</definedName>
    <definedName name="ohdes" localSheetId="9">'[17]Sheet1 (2)'!$B$10:$P$62</definedName>
    <definedName name="ohdes">'[18]Sheet1 (2)'!$B$10:$P$62</definedName>
    <definedName name="OHjul" localSheetId="6">[19]Sheet1!$B$11:$K$64</definedName>
    <definedName name="OHjul" localSheetId="7">[19]Sheet1!$B$11:$K$64</definedName>
    <definedName name="OHjul" localSheetId="8">[19]Sheet1!$B$11:$K$64</definedName>
    <definedName name="OHjul" localSheetId="3">#REF!</definedName>
    <definedName name="OHjul" localSheetId="2">#REF!</definedName>
    <definedName name="OHjul" localSheetId="1">[19]Sheet1!$B$11:$K$64</definedName>
    <definedName name="OHjul" localSheetId="9">[19]Sheet1!$B$11:$K$64</definedName>
    <definedName name="OHjul">[20]Sheet1!$B$11:$K$64</definedName>
    <definedName name="OHjune" localSheetId="14">#REF!</definedName>
    <definedName name="OHjune" localSheetId="17">#REF!</definedName>
    <definedName name="OHjune" localSheetId="13">#REF!</definedName>
    <definedName name="OHjune" localSheetId="6">#REF!</definedName>
    <definedName name="OHjune" localSheetId="7">#REF!</definedName>
    <definedName name="OHjune" localSheetId="8">#REF!</definedName>
    <definedName name="OHjune" localSheetId="3">#REF!</definedName>
    <definedName name="OHjune" localSheetId="2">#REF!</definedName>
    <definedName name="OHjune" localSheetId="1">#REF!</definedName>
    <definedName name="OHjune" localSheetId="5">#REF!</definedName>
    <definedName name="OHjune" localSheetId="9">#REF!</definedName>
    <definedName name="OHjune">#REF!</definedName>
    <definedName name="ohmay8" localSheetId="6">'[21]GA MYOB'!$B$10:$H$55</definedName>
    <definedName name="ohmay8" localSheetId="7">'[21]GA MYOB'!$B$10:$H$55</definedName>
    <definedName name="ohmay8" localSheetId="8">'[21]GA MYOB'!$B$10:$H$55</definedName>
    <definedName name="ohmay8" localSheetId="3">#REF!</definedName>
    <definedName name="ohmay8" localSheetId="2">#REF!</definedName>
    <definedName name="ohmay8" localSheetId="1">'[21]GA MYOB'!$B$10:$H$55</definedName>
    <definedName name="ohmay8" localSheetId="9">'[21]GA MYOB'!$B$10:$H$55</definedName>
    <definedName name="ohmay8">'[22]GA MYOB'!$B$10:$H$55</definedName>
    <definedName name="OHnov" localSheetId="14">#REF!</definedName>
    <definedName name="OHnov" localSheetId="17">#REF!</definedName>
    <definedName name="OHnov" localSheetId="13">#REF!</definedName>
    <definedName name="OHnov" localSheetId="6">#REF!</definedName>
    <definedName name="OHnov" localSheetId="7">#REF!</definedName>
    <definedName name="OHnov" localSheetId="8">#REF!</definedName>
    <definedName name="OHnov" localSheetId="3">#REF!</definedName>
    <definedName name="OHnov" localSheetId="2">#REF!</definedName>
    <definedName name="OHnov" localSheetId="1">#REF!</definedName>
    <definedName name="OHnov" localSheetId="5">#REF!</definedName>
    <definedName name="OHnov" localSheetId="9">#REF!</definedName>
    <definedName name="OHnov">#REF!</definedName>
    <definedName name="ohoct" localSheetId="6">[23]OH!$B$10:$N$60</definedName>
    <definedName name="ohoct" localSheetId="7">[23]OH!$B$10:$N$60</definedName>
    <definedName name="ohoct" localSheetId="8">[23]OH!$B$10:$N$60</definedName>
    <definedName name="ohoct" localSheetId="3">#REF!</definedName>
    <definedName name="ohoct" localSheetId="2">#REF!</definedName>
    <definedName name="ohoct" localSheetId="1">[23]OH!$B$10:$N$60</definedName>
    <definedName name="ohoct" localSheetId="9">[23]OH!$B$10:$N$60</definedName>
    <definedName name="ohoct">[24]OH!$B$10:$N$60</definedName>
    <definedName name="OHsept" localSheetId="6">[25]Sheet!$B$12:$M$62</definedName>
    <definedName name="OHsept" localSheetId="7">[25]Sheet!$B$12:$M$62</definedName>
    <definedName name="OHsept" localSheetId="8">[25]Sheet!$B$12:$M$62</definedName>
    <definedName name="OHsept" localSheetId="3">#REF!</definedName>
    <definedName name="OHsept" localSheetId="2">#REF!</definedName>
    <definedName name="OHsept" localSheetId="1">[25]Sheet!$B$12:$M$62</definedName>
    <definedName name="OHsept" localSheetId="9">[25]Sheet!$B$12:$M$62</definedName>
    <definedName name="OHsept">[26]Sheet!$B$12:$M$62</definedName>
    <definedName name="PLsept" localSheetId="14">#REF!</definedName>
    <definedName name="PLsept" localSheetId="17">#REF!</definedName>
    <definedName name="PLsept" localSheetId="13">#REF!</definedName>
    <definedName name="PLsept" localSheetId="6">#REF!</definedName>
    <definedName name="PLsept" localSheetId="7">#REF!</definedName>
    <definedName name="PLsept" localSheetId="8">#REF!</definedName>
    <definedName name="PLsept" localSheetId="3">#REF!</definedName>
    <definedName name="PLsept" localSheetId="2">#REF!</definedName>
    <definedName name="PLsept" localSheetId="1">#REF!</definedName>
    <definedName name="PLsept" localSheetId="5">#REF!</definedName>
    <definedName name="PLsept" localSheetId="9">#REF!</definedName>
    <definedName name="PLsept">#REF!</definedName>
    <definedName name="PM" localSheetId="14">[6]UNITPRICE!#REF!</definedName>
    <definedName name="PM" localSheetId="17">[6]UNITPRICE!#REF!</definedName>
    <definedName name="PM" localSheetId="13">[6]UNITPRICE!#REF!</definedName>
    <definedName name="PM" localSheetId="6">[6]UNITPRICE!#REF!</definedName>
    <definedName name="PM" localSheetId="7">[6]UNITPRICE!#REF!</definedName>
    <definedName name="PM" localSheetId="8">[6]UNITPRICE!#REF!</definedName>
    <definedName name="PM" localSheetId="3">#REF!</definedName>
    <definedName name="PM" localSheetId="2">#REF!</definedName>
    <definedName name="PM" localSheetId="1">[6]UNITPRICE!#REF!</definedName>
    <definedName name="PM" localSheetId="5">[6]UNITPRICE!#REF!</definedName>
    <definedName name="PM" localSheetId="9">[6]UNITPRICE!#REF!</definedName>
    <definedName name="PM">[6]UNITPRICE!#REF!</definedName>
    <definedName name="PPH" localSheetId="14">[6]UNITPRICE!#REF!</definedName>
    <definedName name="PPH" localSheetId="17">[6]UNITPRICE!#REF!</definedName>
    <definedName name="PPH" localSheetId="13">[6]UNITPRICE!#REF!</definedName>
    <definedName name="PPH" localSheetId="6">[6]UNITPRICE!#REF!</definedName>
    <definedName name="PPH" localSheetId="7">[6]UNITPRICE!#REF!</definedName>
    <definedName name="PPH" localSheetId="8">[6]UNITPRICE!#REF!</definedName>
    <definedName name="PPH" localSheetId="3">#REF!</definedName>
    <definedName name="PPH" localSheetId="2">#REF!</definedName>
    <definedName name="PPH" localSheetId="1">[6]UNITPRICE!#REF!</definedName>
    <definedName name="PPH" localSheetId="5">[6]UNITPRICE!#REF!</definedName>
    <definedName name="PPH" localSheetId="9">[6]UNITPRICE!#REF!</definedName>
    <definedName name="PPH">[6]UNITPRICE!#REF!</definedName>
    <definedName name="prices" localSheetId="14">#REF!</definedName>
    <definedName name="prices" localSheetId="17">#REF!</definedName>
    <definedName name="prices" localSheetId="13">#REF!</definedName>
    <definedName name="prices" localSheetId="6">#REF!</definedName>
    <definedName name="prices" localSheetId="7">#REF!</definedName>
    <definedName name="prices" localSheetId="8">#REF!</definedName>
    <definedName name="prices" localSheetId="3">#REF!</definedName>
    <definedName name="prices" localSheetId="2">#REF!</definedName>
    <definedName name="prices" localSheetId="5">#REF!</definedName>
    <definedName name="prices" localSheetId="9">#REF!</definedName>
    <definedName name="prices">#REF!</definedName>
    <definedName name="_xlnm.Print_Area" localSheetId="14">'Budget HR 2017'!$B$1:$E$38</definedName>
    <definedName name="_xlnm.Print_Area" localSheetId="17">'FINAL Budget HR 2017'!$B$1:$E$38</definedName>
    <definedName name="_xlnm.Print_Area" localSheetId="6">'Q1 2016'!$A$2:$F$28</definedName>
    <definedName name="_xlnm.Print_Area" localSheetId="7">'Q2 2016'!$A$2:$F$26</definedName>
    <definedName name="_xlnm.Print_Area" localSheetId="8">'Q3 2016'!$A$2:$F$26</definedName>
    <definedName name="_xlnm.Print_Area" localSheetId="1">Sheet1!$A$2:$F$26</definedName>
    <definedName name="_xlnm.Print_Area" localSheetId="4">Sheet2!$B$1:$F$78</definedName>
    <definedName name="_xlnm.Print_Area" localSheetId="5">'Sheet2 (2)'!$B$1:$F$37</definedName>
    <definedName name="_xlnm.Print_Area" localSheetId="9">Total!$A$2:$I$27</definedName>
    <definedName name="_xlnm.Print_Titles">#N/A</definedName>
    <definedName name="projektbezeichnung" localSheetId="14">#REF!</definedName>
    <definedName name="projektbezeichnung" localSheetId="17">#REF!</definedName>
    <definedName name="projektbezeichnung" localSheetId="13">#REF!</definedName>
    <definedName name="projektbezeichnung" localSheetId="6">#REF!</definedName>
    <definedName name="projektbezeichnung" localSheetId="7">#REF!</definedName>
    <definedName name="projektbezeichnung" localSheetId="8">#REF!</definedName>
    <definedName name="projektbezeichnung" localSheetId="3">#REF!</definedName>
    <definedName name="projektbezeichnung" localSheetId="2">#REF!</definedName>
    <definedName name="projektbezeichnung" localSheetId="1">#REF!</definedName>
    <definedName name="projektbezeichnung" localSheetId="5">#REF!</definedName>
    <definedName name="projektbezeichnung" localSheetId="9">#REF!</definedName>
    <definedName name="projektbezeichnung">#REF!</definedName>
    <definedName name="projektnr" localSheetId="14">#REF!</definedName>
    <definedName name="projektnr" localSheetId="17">#REF!</definedName>
    <definedName name="projektnr" localSheetId="13">#REF!</definedName>
    <definedName name="projektnr" localSheetId="6">#REF!</definedName>
    <definedName name="projektnr" localSheetId="7">#REF!</definedName>
    <definedName name="projektnr" localSheetId="8">#REF!</definedName>
    <definedName name="projektnr" localSheetId="3">#REF!</definedName>
    <definedName name="projektnr" localSheetId="2">#REF!</definedName>
    <definedName name="projektnr" localSheetId="1">#REF!</definedName>
    <definedName name="projektnr" localSheetId="5">#REF!</definedName>
    <definedName name="projektnr" localSheetId="9">#REF!</definedName>
    <definedName name="projektnr">#REF!</definedName>
    <definedName name="RATE" localSheetId="14">'[27] SST72~Shelter'!#REF!</definedName>
    <definedName name="RATE" localSheetId="17">'[27] SST72~Shelter'!#REF!</definedName>
    <definedName name="RATE" localSheetId="13">'[27] SST72~Shelter'!#REF!</definedName>
    <definedName name="RATE" localSheetId="3">#REF!</definedName>
    <definedName name="RATE" localSheetId="2">#REF!</definedName>
    <definedName name="RATE" localSheetId="5">'[27] SST72~Shelter'!#REF!</definedName>
    <definedName name="RATE" localSheetId="9">'[27] SST72~Shelter'!#REF!</definedName>
    <definedName name="RATE">'[27] SST72~Shelter'!#REF!</definedName>
    <definedName name="revoct" localSheetId="14">#REF!</definedName>
    <definedName name="revoct" localSheetId="17">#REF!</definedName>
    <definedName name="revoct" localSheetId="13">#REF!</definedName>
    <definedName name="revoct" localSheetId="6">#REF!</definedName>
    <definedName name="revoct" localSheetId="7">#REF!</definedName>
    <definedName name="revoct" localSheetId="8">#REF!</definedName>
    <definedName name="revoct" localSheetId="3">#REF!</definedName>
    <definedName name="revoct" localSheetId="2">#REF!</definedName>
    <definedName name="revoct" localSheetId="5">#REF!</definedName>
    <definedName name="revoct" localSheetId="9">#REF!</definedName>
    <definedName name="revoct">#REF!</definedName>
    <definedName name="rs_margin" localSheetId="3">#REF!</definedName>
    <definedName name="rs_margin" localSheetId="2">#REF!</definedName>
    <definedName name="rs_margin">'[2]63_Swap'!$I$3</definedName>
    <definedName name="rst_puenteut" localSheetId="14">#REF!</definedName>
    <definedName name="rst_puenteut" localSheetId="17">#REF!</definedName>
    <definedName name="rst_puenteut" localSheetId="13">#REF!</definedName>
    <definedName name="rst_puenteut" localSheetId="6">#REF!</definedName>
    <definedName name="rst_puenteut" localSheetId="7">#REF!</definedName>
    <definedName name="rst_puenteut" localSheetId="8">#REF!</definedName>
    <definedName name="rst_puenteut" localSheetId="3">#REF!</definedName>
    <definedName name="rst_puenteut" localSheetId="2">#REF!</definedName>
    <definedName name="rst_puenteut" localSheetId="1">#REF!</definedName>
    <definedName name="rst_puenteut" localSheetId="5">#REF!</definedName>
    <definedName name="rst_puenteut" localSheetId="9">#REF!</definedName>
    <definedName name="rst_puenteut">#REF!</definedName>
    <definedName name="sek" localSheetId="14">#REF!</definedName>
    <definedName name="sek" localSheetId="17">#REF!</definedName>
    <definedName name="sek" localSheetId="13">#REF!</definedName>
    <definedName name="sek" localSheetId="6">#REF!</definedName>
    <definedName name="sek" localSheetId="7">#REF!</definedName>
    <definedName name="sek" localSheetId="8">#REF!</definedName>
    <definedName name="sek" localSheetId="3">#REF!</definedName>
    <definedName name="sek" localSheetId="2">#REF!</definedName>
    <definedName name="sek" localSheetId="1">#REF!</definedName>
    <definedName name="sek" localSheetId="5">#REF!</definedName>
    <definedName name="sek" localSheetId="9">#REF!</definedName>
    <definedName name="sek">#REF!</definedName>
    <definedName name="SEKCivil">1.075</definedName>
    <definedName name="SEKMat">1.064</definedName>
    <definedName name="sekserv" localSheetId="14">#REF!</definedName>
    <definedName name="sekserv" localSheetId="17">#REF!</definedName>
    <definedName name="sekserv" localSheetId="13">#REF!</definedName>
    <definedName name="sekserv" localSheetId="6">#REF!</definedName>
    <definedName name="sekserv" localSheetId="7">#REF!</definedName>
    <definedName name="sekserv" localSheetId="8">#REF!</definedName>
    <definedName name="sekserv" localSheetId="3">#REF!</definedName>
    <definedName name="sekserv" localSheetId="2">#REF!</definedName>
    <definedName name="sekserv" localSheetId="1">#REF!</definedName>
    <definedName name="sekserv" localSheetId="5">#REF!</definedName>
    <definedName name="sekserv" localSheetId="9">#REF!</definedName>
    <definedName name="sekserv">#REF!</definedName>
    <definedName name="sept" localSheetId="14">#REF!</definedName>
    <definedName name="sept" localSheetId="17">#REF!</definedName>
    <definedName name="sept" localSheetId="13">#REF!</definedName>
    <definedName name="sept" localSheetId="3">#REF!</definedName>
    <definedName name="sept" localSheetId="2">#REF!</definedName>
    <definedName name="sept" localSheetId="5">#REF!</definedName>
    <definedName name="sept" localSheetId="9">#REF!</definedName>
    <definedName name="sept">#REF!</definedName>
    <definedName name="services" localSheetId="14">#REF!</definedName>
    <definedName name="services" localSheetId="17">#REF!</definedName>
    <definedName name="services" localSheetId="13">#REF!</definedName>
    <definedName name="services" localSheetId="6">#REF!</definedName>
    <definedName name="services" localSheetId="7">#REF!</definedName>
    <definedName name="services" localSheetId="8">#REF!</definedName>
    <definedName name="services" localSheetId="3">#REF!</definedName>
    <definedName name="services" localSheetId="2">#REF!</definedName>
    <definedName name="services" localSheetId="1">#REF!</definedName>
    <definedName name="services" localSheetId="5">#REF!</definedName>
    <definedName name="services" localSheetId="9">#REF!</definedName>
    <definedName name="services">#REF!</definedName>
    <definedName name="SLMV" localSheetId="14">'[11]COPPER ACCESS'!#REF!</definedName>
    <definedName name="SLMV" localSheetId="17">'[11]COPPER ACCESS'!#REF!</definedName>
    <definedName name="SLMV" localSheetId="13">'[11]COPPER ACCESS'!#REF!</definedName>
    <definedName name="SLMV" localSheetId="6">'[11]COPPER ACCESS'!#REF!</definedName>
    <definedName name="SLMV" localSheetId="7">'[11]COPPER ACCESS'!#REF!</definedName>
    <definedName name="SLMV" localSheetId="8">'[11]COPPER ACCESS'!#REF!</definedName>
    <definedName name="SLMV" localSheetId="3">#REF!</definedName>
    <definedName name="SLMV" localSheetId="2">#REF!</definedName>
    <definedName name="SLMV" localSheetId="1">'[11]COPPER ACCESS'!#REF!</definedName>
    <definedName name="SLMV" localSheetId="5">'[11]COPPER ACCESS'!#REF!</definedName>
    <definedName name="SLMV" localSheetId="9">'[11]COPPER ACCESS'!#REF!</definedName>
    <definedName name="SLMV">'[11]COPPER ACCESS'!#REF!</definedName>
    <definedName name="SLSV" localSheetId="14">'[11]COPPER ACCESS'!#REF!</definedName>
    <definedName name="SLSV" localSheetId="17">'[11]COPPER ACCESS'!#REF!</definedName>
    <definedName name="SLSV" localSheetId="13">'[11]COPPER ACCESS'!#REF!</definedName>
    <definedName name="SLSV" localSheetId="6">'[11]COPPER ACCESS'!#REF!</definedName>
    <definedName name="SLSV" localSheetId="7">'[11]COPPER ACCESS'!#REF!</definedName>
    <definedName name="SLSV" localSheetId="8">'[11]COPPER ACCESS'!#REF!</definedName>
    <definedName name="SLSV" localSheetId="3">#REF!</definedName>
    <definedName name="SLSV" localSheetId="2">#REF!</definedName>
    <definedName name="SLSV" localSheetId="1">'[11]COPPER ACCESS'!#REF!</definedName>
    <definedName name="SLSV" localSheetId="5">'[11]COPPER ACCESS'!#REF!</definedName>
    <definedName name="SLSV" localSheetId="9">'[11]COPPER ACCESS'!#REF!</definedName>
    <definedName name="SLSV">'[11]COPPER ACCESS'!#REF!</definedName>
    <definedName name="Software_Options" localSheetId="3">#REF!</definedName>
    <definedName name="Software_Options" localSheetId="2">#REF!</definedName>
    <definedName name="Software_Options">'[28]AM-MARGIN'!$E$5</definedName>
    <definedName name="SPARE_tab" localSheetId="14">[12]SPARE!#REF!</definedName>
    <definedName name="SPARE_tab" localSheetId="17">[12]SPARE!#REF!</definedName>
    <definedName name="SPARE_tab" localSheetId="13">[12]SPARE!#REF!</definedName>
    <definedName name="SPARE_tab" localSheetId="6">[12]SPARE!#REF!</definedName>
    <definedName name="SPARE_tab" localSheetId="8">[12]SPARE!#REF!</definedName>
    <definedName name="SPARE_tab" localSheetId="3">#REF!</definedName>
    <definedName name="SPARE_tab" localSheetId="2">#REF!</definedName>
    <definedName name="SPARE_tab" localSheetId="5">[12]SPARE!#REF!</definedName>
    <definedName name="SPARE_tab" localSheetId="9">[12]SPARE!#REF!</definedName>
    <definedName name="SPARE_tab">[12]SPARE!#REF!</definedName>
    <definedName name="spex_Cons_day" localSheetId="14">[29]SUPPEXT!#REF!</definedName>
    <definedName name="spex_Cons_day" localSheetId="17">[29]SUPPEXT!#REF!</definedName>
    <definedName name="spex_Cons_day" localSheetId="13">[29]SUPPEXT!#REF!</definedName>
    <definedName name="spex_Cons_day" localSheetId="6">[29]SUPPEXT!#REF!</definedName>
    <definedName name="spex_Cons_day" localSheetId="8">[29]SUPPEXT!#REF!</definedName>
    <definedName name="spex_Cons_day" localSheetId="3">[29]Worksheet!#REF!</definedName>
    <definedName name="spex_Cons_day" localSheetId="2">[29]Worksheet!#REF!</definedName>
    <definedName name="spex_Cons_day" localSheetId="5">[29]SUPPEXT!#REF!</definedName>
    <definedName name="spex_Cons_day" localSheetId="9">[29]SUPPEXT!#REF!</definedName>
    <definedName name="spex_Cons_day">[29]SUPPEXT!#REF!</definedName>
    <definedName name="spex_Cumulation_logic" localSheetId="8">[29]SUPPEXT!$E$9</definedName>
    <definedName name="spex_Cumulation_logic" localSheetId="3">[29]Worksheet!$E$9</definedName>
    <definedName name="spex_Cumulation_logic" localSheetId="2">[29]Worksheet!$E$9</definedName>
    <definedName name="spex_Cumulation_logic" localSheetId="9">[29]SUPPEXT!$E$9</definedName>
    <definedName name="spex_Cumulation_logic">[29]SUPPEXT!$E$9</definedName>
    <definedName name="spex_ESS_1" localSheetId="8">[29]SUPPEXT!$I$38</definedName>
    <definedName name="spex_ESS_1" localSheetId="3">[29]Worksheet!$I$38</definedName>
    <definedName name="spex_ESS_1" localSheetId="2">[29]Worksheet!$I$38</definedName>
    <definedName name="spex_ESS_1" localSheetId="9">[29]SUPPEXT!$I$38</definedName>
    <definedName name="spex_ESS_1">[29]SUPPEXT!$I$38</definedName>
    <definedName name="spex_ESS_2" localSheetId="8">[29]SUPPEXT!$K$38</definedName>
    <definedName name="spex_ESS_2" localSheetId="3">[29]Worksheet!$K$38</definedName>
    <definedName name="spex_ESS_2" localSheetId="2">[29]Worksheet!$K$38</definedName>
    <definedName name="spex_ESS_2" localSheetId="9">[29]SUPPEXT!$K$38</definedName>
    <definedName name="spex_ESS_2">[29]SUPPEXT!$K$38</definedName>
    <definedName name="spex_ESS_3" localSheetId="8">[29]SUPPEXT!$M$38</definedName>
    <definedName name="spex_ESS_3" localSheetId="3">[29]Worksheet!$M$38</definedName>
    <definedName name="spex_ESS_3" localSheetId="2">[29]Worksheet!$M$38</definedName>
    <definedName name="spex_ESS_3" localSheetId="9">[29]SUPPEXT!$M$38</definedName>
    <definedName name="spex_ESS_3">[29]SUPPEXT!$M$38</definedName>
    <definedName name="spex_ESS_4" localSheetId="8">[29]SUPPEXT!$O$38</definedName>
    <definedName name="spex_ESS_4" localSheetId="3">[29]Worksheet!$O$38</definedName>
    <definedName name="spex_ESS_4" localSheetId="2">[29]Worksheet!$O$38</definedName>
    <definedName name="spex_ESS_4" localSheetId="9">[29]SUPPEXT!$O$38</definedName>
    <definedName name="spex_ESS_4">[29]SUPPEXT!$O$38</definedName>
    <definedName name="spex_ESS_5" localSheetId="8">[29]SUPPEXT!$Q$38</definedName>
    <definedName name="spex_ESS_5" localSheetId="3">[29]Worksheet!$Q$38</definedName>
    <definedName name="spex_ESS_5" localSheetId="2">[29]Worksheet!$Q$38</definedName>
    <definedName name="spex_ESS_5" localSheetId="9">[29]SUPPEXT!$Q$38</definedName>
    <definedName name="spex_ESS_5">[29]SUPPEXT!$Q$38</definedName>
    <definedName name="spex_HW_1" localSheetId="8">[29]SUPPEXT!$I$20</definedName>
    <definedName name="spex_HW_1" localSheetId="3">[29]Worksheet!$I$20</definedName>
    <definedName name="spex_HW_1" localSheetId="2">[29]Worksheet!$I$20</definedName>
    <definedName name="spex_HW_1" localSheetId="9">[29]SUPPEXT!$I$20</definedName>
    <definedName name="spex_HW_1">[29]SUPPEXT!$I$20</definedName>
    <definedName name="spex_HW_2" localSheetId="8">[29]SUPPEXT!$K$20</definedName>
    <definedName name="spex_HW_2" localSheetId="3">[29]Worksheet!$K$20</definedName>
    <definedName name="spex_HW_2" localSheetId="2">[29]Worksheet!$K$20</definedName>
    <definedName name="spex_HW_2" localSheetId="9">[29]SUPPEXT!$K$20</definedName>
    <definedName name="spex_HW_2">[29]SUPPEXT!$K$20</definedName>
    <definedName name="spex_HW_3" localSheetId="8">[29]SUPPEXT!$M$20</definedName>
    <definedName name="spex_HW_3" localSheetId="3">[29]Worksheet!$M$20</definedName>
    <definedName name="spex_HW_3" localSheetId="2">[29]Worksheet!$M$20</definedName>
    <definedName name="spex_HW_3" localSheetId="9">[29]SUPPEXT!$M$20</definedName>
    <definedName name="spex_HW_3">[29]SUPPEXT!$M$20</definedName>
    <definedName name="spex_HW_4" localSheetId="8">[29]SUPPEXT!$O$20</definedName>
    <definedName name="spex_HW_4" localSheetId="3">[29]Worksheet!$O$20</definedName>
    <definedName name="spex_HW_4" localSheetId="2">[29]Worksheet!$O$20</definedName>
    <definedName name="spex_HW_4" localSheetId="9">[29]SUPPEXT!$O$20</definedName>
    <definedName name="spex_HW_4">[29]SUPPEXT!$O$20</definedName>
    <definedName name="spex_HW_5" localSheetId="8">[29]SUPPEXT!$Q$20</definedName>
    <definedName name="spex_HW_5" localSheetId="3">[29]Worksheet!$Q$20</definedName>
    <definedName name="spex_HW_5" localSheetId="2">[29]Worksheet!$Q$20</definedName>
    <definedName name="spex_HW_5" localSheetId="9">[29]SUPPEXT!$Q$20</definedName>
    <definedName name="spex_HW_5">[29]SUPPEXT!$Q$20</definedName>
    <definedName name="spex_OM_day" localSheetId="14">[29]SUPPEXT!#REF!</definedName>
    <definedName name="spex_OM_day" localSheetId="17">[29]SUPPEXT!#REF!</definedName>
    <definedName name="spex_OM_day" localSheetId="13">[29]SUPPEXT!#REF!</definedName>
    <definedName name="spex_OM_day" localSheetId="6">[29]SUPPEXT!#REF!</definedName>
    <definedName name="spex_OM_day" localSheetId="7">[29]SUPPEXT!#REF!</definedName>
    <definedName name="spex_OM_day" localSheetId="8">[29]SUPPEXT!#REF!</definedName>
    <definedName name="spex_OM_day" localSheetId="3">[29]Worksheet!#REF!</definedName>
    <definedName name="spex_OM_day" localSheetId="2">[29]Worksheet!#REF!</definedName>
    <definedName name="spex_OM_day" localSheetId="5">[29]SUPPEXT!#REF!</definedName>
    <definedName name="spex_OM_day" localSheetId="9">[29]SUPPEXT!#REF!</definedName>
    <definedName name="spex_OM_day">[29]SUPPEXT!#REF!</definedName>
    <definedName name="spex_OMa_1" localSheetId="8">[29]SUPPEXT!$I$27</definedName>
    <definedName name="spex_OMa_1" localSheetId="3">[29]Worksheet!$I$27</definedName>
    <definedName name="spex_OMa_1" localSheetId="2">[29]Worksheet!$I$27</definedName>
    <definedName name="spex_OMa_1" localSheetId="9">[29]SUPPEXT!$I$27</definedName>
    <definedName name="spex_OMa_1">[29]SUPPEXT!$I$27</definedName>
    <definedName name="spex_OMa_2" localSheetId="8">[29]SUPPEXT!$K$27</definedName>
    <definedName name="spex_OMa_2" localSheetId="3">[29]Worksheet!$K$27</definedName>
    <definedName name="spex_OMa_2" localSheetId="2">[29]Worksheet!$K$27</definedName>
    <definedName name="spex_OMa_2" localSheetId="9">[29]SUPPEXT!$K$27</definedName>
    <definedName name="spex_OMa_2">[29]SUPPEXT!$K$27</definedName>
    <definedName name="spex_OMa_3" localSheetId="8">[29]SUPPEXT!$M$27</definedName>
    <definedName name="spex_OMa_3" localSheetId="3">[29]Worksheet!$M$27</definedName>
    <definedName name="spex_OMa_3" localSheetId="2">[29]Worksheet!$M$27</definedName>
    <definedName name="spex_OMa_3" localSheetId="9">[29]SUPPEXT!$M$27</definedName>
    <definedName name="spex_OMa_3">[29]SUPPEXT!$M$27</definedName>
    <definedName name="spex_OMa_4" localSheetId="8">[29]SUPPEXT!$O$27</definedName>
    <definedName name="spex_OMa_4" localSheetId="3">[29]Worksheet!$O$27</definedName>
    <definedName name="spex_OMa_4" localSheetId="2">[29]Worksheet!$O$27</definedName>
    <definedName name="spex_OMa_4" localSheetId="9">[29]SUPPEXT!$O$27</definedName>
    <definedName name="spex_OMa_4">[29]SUPPEXT!$O$27</definedName>
    <definedName name="spex_OMa_5" localSheetId="8">[29]SUPPEXT!$Q$27</definedName>
    <definedName name="spex_OMa_5" localSheetId="3">[29]Worksheet!$Q$27</definedName>
    <definedName name="spex_OMa_5" localSheetId="2">[29]Worksheet!$Q$27</definedName>
    <definedName name="spex_OMa_5" localSheetId="9">[29]SUPPEXT!$Q$27</definedName>
    <definedName name="spex_OMa_5">[29]SUPPEXT!$Q$27</definedName>
    <definedName name="spex_Scons_1" localSheetId="8">[29]SUPPEXT!$I$45</definedName>
    <definedName name="spex_Scons_1" localSheetId="3">[29]Worksheet!$I$45</definedName>
    <definedName name="spex_Scons_1" localSheetId="2">[29]Worksheet!$I$45</definedName>
    <definedName name="spex_Scons_1" localSheetId="9">[29]SUPPEXT!$I$45</definedName>
    <definedName name="spex_Scons_1">[29]SUPPEXT!$I$45</definedName>
    <definedName name="spex_Scons_2" localSheetId="8">[29]SUPPEXT!$K$45</definedName>
    <definedName name="spex_Scons_2" localSheetId="3">[29]Worksheet!$K$45</definedName>
    <definedName name="spex_Scons_2" localSheetId="2">[29]Worksheet!$K$45</definedName>
    <definedName name="spex_Scons_2" localSheetId="9">[29]SUPPEXT!$K$45</definedName>
    <definedName name="spex_Scons_2">[29]SUPPEXT!$K$45</definedName>
    <definedName name="spex_Scons_3" localSheetId="8">[29]SUPPEXT!$M$45</definedName>
    <definedName name="spex_Scons_3" localSheetId="3">[29]Worksheet!$M$45</definedName>
    <definedName name="spex_Scons_3" localSheetId="2">[29]Worksheet!$M$45</definedName>
    <definedName name="spex_Scons_3" localSheetId="9">[29]SUPPEXT!$M$45</definedName>
    <definedName name="spex_Scons_3">[29]SUPPEXT!$M$45</definedName>
    <definedName name="spex_Scons_4" localSheetId="8">[29]SUPPEXT!$O$45</definedName>
    <definedName name="spex_Scons_4" localSheetId="3">[29]Worksheet!$O$45</definedName>
    <definedName name="spex_Scons_4" localSheetId="2">[29]Worksheet!$O$45</definedName>
    <definedName name="spex_Scons_4" localSheetId="9">[29]SUPPEXT!$O$45</definedName>
    <definedName name="spex_Scons_4">[29]SUPPEXT!$O$45</definedName>
    <definedName name="spex_Scons_5" localSheetId="8">[29]SUPPEXT!$Q$45</definedName>
    <definedName name="spex_Scons_5" localSheetId="3">[29]Worksheet!$Q$45</definedName>
    <definedName name="spex_Scons_5" localSheetId="2">[29]Worksheet!$Q$45</definedName>
    <definedName name="spex_Scons_5" localSheetId="9">[29]SUPPEXT!$Q$45</definedName>
    <definedName name="spex_Scons_5">[29]SUPPEXT!$Q$45</definedName>
    <definedName name="spex_SW_1" localSheetId="8">[29]SUPPEXT!$I$34</definedName>
    <definedName name="spex_SW_1" localSheetId="3">[29]Worksheet!$I$34</definedName>
    <definedName name="spex_SW_1" localSheetId="2">[29]Worksheet!$I$34</definedName>
    <definedName name="spex_SW_1" localSheetId="9">[29]SUPPEXT!$I$34</definedName>
    <definedName name="spex_SW_1">[29]SUPPEXT!$I$34</definedName>
    <definedName name="spex_SW_2" localSheetId="8">[29]SUPPEXT!$K$34</definedName>
    <definedName name="spex_SW_2" localSheetId="3">[29]Worksheet!$K$34</definedName>
    <definedName name="spex_SW_2" localSheetId="2">[29]Worksheet!$K$34</definedName>
    <definedName name="spex_SW_2" localSheetId="9">[29]SUPPEXT!$K$34</definedName>
    <definedName name="spex_SW_2">[29]SUPPEXT!$K$34</definedName>
    <definedName name="spex_SW_3" localSheetId="8">[29]SUPPEXT!$M$34</definedName>
    <definedName name="spex_SW_3" localSheetId="3">[29]Worksheet!$M$34</definedName>
    <definedName name="spex_SW_3" localSheetId="2">[29]Worksheet!$M$34</definedName>
    <definedName name="spex_SW_3" localSheetId="9">[29]SUPPEXT!$M$34</definedName>
    <definedName name="spex_SW_3">[29]SUPPEXT!$M$34</definedName>
    <definedName name="spex_SW_4" localSheetId="8">[29]SUPPEXT!$O$34</definedName>
    <definedName name="spex_SW_4" localSheetId="3">[29]Worksheet!$O$34</definedName>
    <definedName name="spex_SW_4" localSheetId="2">[29]Worksheet!$O$34</definedName>
    <definedName name="spex_SW_4" localSheetId="9">[29]SUPPEXT!$O$34</definedName>
    <definedName name="spex_SW_4">[29]SUPPEXT!$O$34</definedName>
    <definedName name="spex_SW_5" localSheetId="8">[29]SUPPEXT!$Q$34</definedName>
    <definedName name="spex_SW_5" localSheetId="3">[29]Worksheet!$Q$34</definedName>
    <definedName name="spex_SW_5" localSheetId="2">[29]Worksheet!$Q$34</definedName>
    <definedName name="spex_SW_5" localSheetId="9">[29]SUPPEXT!$Q$34</definedName>
    <definedName name="spex_SW_5">[29]SUPPEXT!$Q$34</definedName>
    <definedName name="spex_Total_1" localSheetId="8">[29]SUPPEXT!$I$47</definedName>
    <definedName name="spex_Total_1" localSheetId="3">[29]Worksheet!$I$47</definedName>
    <definedName name="spex_Total_1" localSheetId="2">[29]Worksheet!$I$47</definedName>
    <definedName name="spex_Total_1" localSheetId="9">[29]SUPPEXT!$I$47</definedName>
    <definedName name="spex_Total_1">[29]SUPPEXT!$I$47</definedName>
    <definedName name="spex_Total_2" localSheetId="8">[29]SUPPEXT!$K$47</definedName>
    <definedName name="spex_Total_2" localSheetId="3">[29]Worksheet!$K$47</definedName>
    <definedName name="spex_Total_2" localSheetId="2">[29]Worksheet!$K$47</definedName>
    <definedName name="spex_Total_2" localSheetId="9">[29]SUPPEXT!$K$47</definedName>
    <definedName name="spex_Total_2">[29]SUPPEXT!$K$47</definedName>
    <definedName name="spex_Total_3" localSheetId="8">[29]SUPPEXT!$M$47</definedName>
    <definedName name="spex_Total_3" localSheetId="3">[29]Worksheet!$M$47</definedName>
    <definedName name="spex_Total_3" localSheetId="2">[29]Worksheet!$M$47</definedName>
    <definedName name="spex_Total_3" localSheetId="9">[29]SUPPEXT!$M$47</definedName>
    <definedName name="spex_Total_3">[29]SUPPEXT!$M$47</definedName>
    <definedName name="spex_Total_4" localSheetId="8">[29]SUPPEXT!$O$47</definedName>
    <definedName name="spex_Total_4" localSheetId="3">[29]Worksheet!$O$47</definedName>
    <definedName name="spex_Total_4" localSheetId="2">[29]Worksheet!$O$47</definedName>
    <definedName name="spex_Total_4" localSheetId="9">[29]SUPPEXT!$O$47</definedName>
    <definedName name="spex_Total_4">[29]SUPPEXT!$O$47</definedName>
    <definedName name="spex_Total_5" localSheetId="8">[29]SUPPEXT!$Q$47</definedName>
    <definedName name="spex_Total_5" localSheetId="3">[29]Worksheet!$Q$47</definedName>
    <definedName name="spex_Total_5" localSheetId="2">[29]Worksheet!$Q$47</definedName>
    <definedName name="spex_Total_5" localSheetId="9">[29]SUPPEXT!$Q$47</definedName>
    <definedName name="spex_Total_5">[29]SUPPEXT!$Q$47</definedName>
    <definedName name="SummaryBBSbeg" localSheetId="14">#REF!</definedName>
    <definedName name="SummaryBBSbeg" localSheetId="17">#REF!</definedName>
    <definedName name="SummaryBBSbeg" localSheetId="13">#REF!</definedName>
    <definedName name="SummaryBBSbeg" localSheetId="6">#REF!</definedName>
    <definedName name="SummaryBBSbeg" localSheetId="7">#REF!</definedName>
    <definedName name="SummaryBBSbeg" localSheetId="8">#REF!</definedName>
    <definedName name="SummaryBBSbeg" localSheetId="3">#REF!</definedName>
    <definedName name="SummaryBBSbeg" localSheetId="2">#REF!</definedName>
    <definedName name="SummaryBBSbeg" localSheetId="5">#REF!</definedName>
    <definedName name="SummaryBBSbeg" localSheetId="9">#REF!</definedName>
    <definedName name="SummaryBBSbeg">#REF!</definedName>
    <definedName name="SummaryBBSend" localSheetId="14">#REF!</definedName>
    <definedName name="SummaryBBSend" localSheetId="17">#REF!</definedName>
    <definedName name="SummaryBBSend" localSheetId="13">#REF!</definedName>
    <definedName name="SummaryBBSend" localSheetId="3">#REF!</definedName>
    <definedName name="SummaryBBSend" localSheetId="2">#REF!</definedName>
    <definedName name="SummaryBBSend" localSheetId="5">#REF!</definedName>
    <definedName name="SummaryBBSend" localSheetId="9">#REF!</definedName>
    <definedName name="SummaryBBSend">#REF!</definedName>
    <definedName name="SummaryCObeg" localSheetId="14">#REF!</definedName>
    <definedName name="SummaryCObeg" localSheetId="17">#REF!</definedName>
    <definedName name="SummaryCObeg" localSheetId="13">#REF!</definedName>
    <definedName name="SummaryCObeg" localSheetId="3">#REF!</definedName>
    <definedName name="SummaryCObeg" localSheetId="2">#REF!</definedName>
    <definedName name="SummaryCObeg" localSheetId="5">#REF!</definedName>
    <definedName name="SummaryCObeg" localSheetId="9">#REF!</definedName>
    <definedName name="SummaryCObeg">#REF!</definedName>
    <definedName name="SummaryCOend" localSheetId="14">#REF!</definedName>
    <definedName name="SummaryCOend" localSheetId="17">#REF!</definedName>
    <definedName name="SummaryCOend" localSheetId="13">#REF!</definedName>
    <definedName name="SummaryCOend" localSheetId="3">#REF!</definedName>
    <definedName name="SummaryCOend" localSheetId="2">#REF!</definedName>
    <definedName name="SummaryCOend" localSheetId="5">#REF!</definedName>
    <definedName name="SummaryCOend" localSheetId="9">#REF!</definedName>
    <definedName name="SummaryCOend">#REF!</definedName>
    <definedName name="SummaryNMPbeg" localSheetId="14">#REF!</definedName>
    <definedName name="SummaryNMPbeg" localSheetId="17">#REF!</definedName>
    <definedName name="SummaryNMPbeg" localSheetId="13">#REF!</definedName>
    <definedName name="SummaryNMPbeg" localSheetId="3">#REF!</definedName>
    <definedName name="SummaryNMPbeg" localSheetId="2">#REF!</definedName>
    <definedName name="SummaryNMPbeg" localSheetId="5">#REF!</definedName>
    <definedName name="SummaryNMPbeg" localSheetId="9">#REF!</definedName>
    <definedName name="SummaryNMPbeg">#REF!</definedName>
    <definedName name="SummaryNMPend" localSheetId="14">#REF!</definedName>
    <definedName name="SummaryNMPend" localSheetId="17">#REF!</definedName>
    <definedName name="SummaryNMPend" localSheetId="13">#REF!</definedName>
    <definedName name="SummaryNMPend" localSheetId="3">#REF!</definedName>
    <definedName name="SummaryNMPend" localSheetId="2">#REF!</definedName>
    <definedName name="SummaryNMPend" localSheetId="5">#REF!</definedName>
    <definedName name="SummaryNMPend" localSheetId="9">#REF!</definedName>
    <definedName name="SummaryNMPend">#REF!</definedName>
    <definedName name="SummaryNWSbeg" localSheetId="14">#REF!</definedName>
    <definedName name="SummaryNWSbeg" localSheetId="17">#REF!</definedName>
    <definedName name="SummaryNWSbeg" localSheetId="13">#REF!</definedName>
    <definedName name="SummaryNWSbeg" localSheetId="3">#REF!</definedName>
    <definedName name="SummaryNWSbeg" localSheetId="2">#REF!</definedName>
    <definedName name="SummaryNWSbeg" localSheetId="5">#REF!</definedName>
    <definedName name="SummaryNWSbeg" localSheetId="9">#REF!</definedName>
    <definedName name="SummaryNWSbeg">#REF!</definedName>
    <definedName name="SummaryNWSend" localSheetId="14">#REF!</definedName>
    <definedName name="SummaryNWSend" localSheetId="17">#REF!</definedName>
    <definedName name="SummaryNWSend" localSheetId="13">#REF!</definedName>
    <definedName name="SummaryNWSend" localSheetId="3">#REF!</definedName>
    <definedName name="SummaryNWSend" localSheetId="2">#REF!</definedName>
    <definedName name="SummaryNWSend" localSheetId="5">#REF!</definedName>
    <definedName name="SummaryNWSend" localSheetId="9">#REF!</definedName>
    <definedName name="SummaryNWSend">#REF!</definedName>
    <definedName name="SummaryPMRbeg" localSheetId="14">#REF!</definedName>
    <definedName name="SummaryPMRbeg" localSheetId="17">#REF!</definedName>
    <definedName name="SummaryPMRbeg" localSheetId="13">#REF!</definedName>
    <definedName name="SummaryPMRbeg" localSheetId="3">#REF!</definedName>
    <definedName name="SummaryPMRbeg" localSheetId="2">#REF!</definedName>
    <definedName name="SummaryPMRbeg" localSheetId="5">#REF!</definedName>
    <definedName name="SummaryPMRbeg" localSheetId="9">#REF!</definedName>
    <definedName name="SummaryPMRbeg">#REF!</definedName>
    <definedName name="SummaryPMRend" localSheetId="14">#REF!</definedName>
    <definedName name="SummaryPMRend" localSheetId="17">#REF!</definedName>
    <definedName name="SummaryPMRend" localSheetId="13">#REF!</definedName>
    <definedName name="SummaryPMRend" localSheetId="3">#REF!</definedName>
    <definedName name="SummaryPMRend" localSheetId="2">#REF!</definedName>
    <definedName name="SummaryPMRend" localSheetId="5">#REF!</definedName>
    <definedName name="SummaryPMRend" localSheetId="9">#REF!</definedName>
    <definedName name="SummaryPMRend">#REF!</definedName>
    <definedName name="SummaryRASbeg" localSheetId="14">#REF!</definedName>
    <definedName name="SummaryRASbeg" localSheetId="17">#REF!</definedName>
    <definedName name="SummaryRASbeg" localSheetId="13">#REF!</definedName>
    <definedName name="SummaryRASbeg" localSheetId="3">#REF!</definedName>
    <definedName name="SummaryRASbeg" localSheetId="2">#REF!</definedName>
    <definedName name="SummaryRASbeg" localSheetId="5">#REF!</definedName>
    <definedName name="SummaryRASbeg" localSheetId="9">#REF!</definedName>
    <definedName name="SummaryRASbeg">#REF!</definedName>
    <definedName name="SummaryRASend" localSheetId="14">#REF!</definedName>
    <definedName name="SummaryRASend" localSheetId="17">#REF!</definedName>
    <definedName name="SummaryRASend" localSheetId="13">#REF!</definedName>
    <definedName name="SummaryRASend" localSheetId="3">#REF!</definedName>
    <definedName name="SummaryRASend" localSheetId="2">#REF!</definedName>
    <definedName name="SummaryRASend" localSheetId="5">#REF!</definedName>
    <definedName name="SummaryRASend" localSheetId="9">#REF!</definedName>
    <definedName name="SummaryRASend">#REF!</definedName>
    <definedName name="summekunde" localSheetId="14">#REF!</definedName>
    <definedName name="summekunde" localSheetId="17">#REF!</definedName>
    <definedName name="summekunde" localSheetId="13">#REF!</definedName>
    <definedName name="summekunde" localSheetId="6">#REF!</definedName>
    <definedName name="summekunde" localSheetId="7">#REF!</definedName>
    <definedName name="summekunde" localSheetId="8">#REF!</definedName>
    <definedName name="summekunde" localSheetId="3">#REF!</definedName>
    <definedName name="summekunde" localSheetId="2">#REF!</definedName>
    <definedName name="summekunde" localSheetId="1">#REF!</definedName>
    <definedName name="summekunde" localSheetId="5">#REF!</definedName>
    <definedName name="summekunde" localSheetId="9">#REF!</definedName>
    <definedName name="summekunde">#REF!</definedName>
    <definedName name="suspense" localSheetId="14">#REF!</definedName>
    <definedName name="suspense" localSheetId="17">#REF!</definedName>
    <definedName name="suspense" localSheetId="13">#REF!</definedName>
    <definedName name="suspense" localSheetId="6">#REF!</definedName>
    <definedName name="suspense" localSheetId="7">#REF!</definedName>
    <definedName name="suspense" localSheetId="8">#REF!</definedName>
    <definedName name="suspense" localSheetId="3">#REF!</definedName>
    <definedName name="suspense" localSheetId="2">#REF!</definedName>
    <definedName name="suspense" localSheetId="1">#REF!</definedName>
    <definedName name="suspense" localSheetId="5">#REF!</definedName>
    <definedName name="suspense" localSheetId="9">#REF!</definedName>
    <definedName name="suspense">#REF!</definedName>
    <definedName name="suspensenew" localSheetId="14">#REF!</definedName>
    <definedName name="suspensenew" localSheetId="17">#REF!</definedName>
    <definedName name="suspensenew" localSheetId="13">#REF!</definedName>
    <definedName name="suspensenew" localSheetId="6">#REF!</definedName>
    <definedName name="suspensenew" localSheetId="7">#REF!</definedName>
    <definedName name="suspensenew" localSheetId="8">#REF!</definedName>
    <definedName name="suspensenew" localSheetId="3">#REF!</definedName>
    <definedName name="suspensenew" localSheetId="2">#REF!</definedName>
    <definedName name="suspensenew" localSheetId="1">#REF!</definedName>
    <definedName name="suspensenew" localSheetId="5">#REF!</definedName>
    <definedName name="suspensenew" localSheetId="9">#REF!</definedName>
    <definedName name="suspensenew">#REF!</definedName>
    <definedName name="tabagt" localSheetId="14">#REF!</definedName>
    <definedName name="tabagt" localSheetId="17">#REF!</definedName>
    <definedName name="tabagt" localSheetId="13">#REF!</definedName>
    <definedName name="tabagt" localSheetId="6">#REF!</definedName>
    <definedName name="tabagt" localSheetId="7">#REF!</definedName>
    <definedName name="tabagt" localSheetId="8">#REF!</definedName>
    <definedName name="tabagt" localSheetId="3">#REF!</definedName>
    <definedName name="tabagt" localSheetId="2">#REF!</definedName>
    <definedName name="tabagt" localSheetId="1">#REF!</definedName>
    <definedName name="tabagt" localSheetId="5">#REF!</definedName>
    <definedName name="tabagt" localSheetId="9">#REF!</definedName>
    <definedName name="tabagt">#REF!</definedName>
    <definedName name="tabdec" localSheetId="6">#REF!</definedName>
    <definedName name="tabdec" localSheetId="7">#REF!</definedName>
    <definedName name="tabdec" localSheetId="8">#REF!</definedName>
    <definedName name="tabdec" localSheetId="3">#REF!</definedName>
    <definedName name="tabdec" localSheetId="2">#REF!</definedName>
    <definedName name="tabdec" localSheetId="1">#REF!</definedName>
    <definedName name="tabdec" localSheetId="9">#REF!</definedName>
    <definedName name="tabdec">[30]Tabel!$B$10:$P$113</definedName>
    <definedName name="tabel1" localSheetId="14">#REF!</definedName>
    <definedName name="tabel1" localSheetId="17">#REF!</definedName>
    <definedName name="tabel1" localSheetId="13">#REF!</definedName>
    <definedName name="tabel1" localSheetId="6">[31]Tabel!$B$10:$D$98</definedName>
    <definedName name="tabel1" localSheetId="7">[31]Tabel!$B$10:$D$98</definedName>
    <definedName name="tabel1" localSheetId="8">[31]Tabel!$B$10:$D$98</definedName>
    <definedName name="tabel1" localSheetId="3">#REF!</definedName>
    <definedName name="tabel1" localSheetId="2">#REF!</definedName>
    <definedName name="tabel1" localSheetId="1">[31]Tabel!$B$10:$D$98</definedName>
    <definedName name="tabel1" localSheetId="5">#REF!</definedName>
    <definedName name="tabel1" localSheetId="9">[31]Tabel!$B$10:$D$98</definedName>
    <definedName name="tabel1">#REF!</definedName>
    <definedName name="tabel10" localSheetId="14">#REF!</definedName>
    <definedName name="tabel10" localSheetId="17">#REF!</definedName>
    <definedName name="tabel10" localSheetId="13">#REF!</definedName>
    <definedName name="tabel10" localSheetId="6">#REF!</definedName>
    <definedName name="tabel10" localSheetId="7">#REF!</definedName>
    <definedName name="tabel10" localSheetId="8">#REF!</definedName>
    <definedName name="tabel10" localSheetId="3">#REF!</definedName>
    <definedName name="tabel10" localSheetId="2">#REF!</definedName>
    <definedName name="tabel10" localSheetId="1">#REF!</definedName>
    <definedName name="tabel10" localSheetId="5">#REF!</definedName>
    <definedName name="tabel10" localSheetId="9">#REF!</definedName>
    <definedName name="tabel10">#REF!</definedName>
    <definedName name="tabel101" localSheetId="14">#REF!</definedName>
    <definedName name="tabel101" localSheetId="17">#REF!</definedName>
    <definedName name="tabel101" localSheetId="13">#REF!</definedName>
    <definedName name="tabel101" localSheetId="6">#REF!</definedName>
    <definedName name="tabel101" localSheetId="7">#REF!</definedName>
    <definedName name="tabel101" localSheetId="8">#REF!</definedName>
    <definedName name="tabel101" localSheetId="3">#REF!</definedName>
    <definedName name="tabel101" localSheetId="2">#REF!</definedName>
    <definedName name="tabel101" localSheetId="1">#REF!</definedName>
    <definedName name="tabel101" localSheetId="5">#REF!</definedName>
    <definedName name="tabel101" localSheetId="9">#REF!</definedName>
    <definedName name="tabel101">#REF!</definedName>
    <definedName name="tabel11" localSheetId="14">#REF!</definedName>
    <definedName name="tabel11" localSheetId="17">#REF!</definedName>
    <definedName name="tabel11" localSheetId="13">#REF!</definedName>
    <definedName name="tabel11" localSheetId="6">#REF!</definedName>
    <definedName name="tabel11" localSheetId="7">#REF!</definedName>
    <definedName name="tabel11" localSheetId="8">#REF!</definedName>
    <definedName name="tabel11" localSheetId="3">#REF!</definedName>
    <definedName name="tabel11" localSheetId="2">#REF!</definedName>
    <definedName name="tabel11" localSheetId="1">#REF!</definedName>
    <definedName name="tabel11" localSheetId="5">#REF!</definedName>
    <definedName name="tabel11" localSheetId="9">#REF!</definedName>
    <definedName name="tabel11">#REF!</definedName>
    <definedName name="tabel12" localSheetId="14">#REF!</definedName>
    <definedName name="tabel12" localSheetId="17">#REF!</definedName>
    <definedName name="tabel12" localSheetId="13">#REF!</definedName>
    <definedName name="tabel12" localSheetId="6">#REF!</definedName>
    <definedName name="tabel12" localSheetId="7">#REF!</definedName>
    <definedName name="tabel12" localSheetId="8">#REF!</definedName>
    <definedName name="tabel12" localSheetId="3">#REF!</definedName>
    <definedName name="tabel12" localSheetId="2">#REF!</definedName>
    <definedName name="tabel12" localSheetId="1">#REF!</definedName>
    <definedName name="tabel12" localSheetId="5">#REF!</definedName>
    <definedName name="tabel12" localSheetId="9">#REF!</definedName>
    <definedName name="tabel12">#REF!</definedName>
    <definedName name="Tabel2" localSheetId="14">#REF!</definedName>
    <definedName name="Tabel2" localSheetId="17">#REF!</definedName>
    <definedName name="Tabel2" localSheetId="13">#REF!</definedName>
    <definedName name="tabel2" localSheetId="6">#REF!</definedName>
    <definedName name="tabel2" localSheetId="7">#REF!</definedName>
    <definedName name="tabel2" localSheetId="8">#REF!</definedName>
    <definedName name="Tabel2" localSheetId="3">#REF!</definedName>
    <definedName name="Tabel2" localSheetId="2">#REF!</definedName>
    <definedName name="tabel2" localSheetId="1">#REF!</definedName>
    <definedName name="Tabel2" localSheetId="5">#REF!</definedName>
    <definedName name="tabel2" localSheetId="9">#REF!</definedName>
    <definedName name="Tabel2">#REF!</definedName>
    <definedName name="tabel3" localSheetId="14">#REF!</definedName>
    <definedName name="tabel3" localSheetId="17">#REF!</definedName>
    <definedName name="tabel3" localSheetId="13">#REF!</definedName>
    <definedName name="tabel3" localSheetId="6">#REF!</definedName>
    <definedName name="tabel3" localSheetId="7">#REF!</definedName>
    <definedName name="tabel3" localSheetId="8">#REF!</definedName>
    <definedName name="tabel3" localSheetId="3">#REF!</definedName>
    <definedName name="tabel3" localSheetId="2">#REF!</definedName>
    <definedName name="tabel3" localSheetId="1">#REF!</definedName>
    <definedName name="tabel3" localSheetId="5">#REF!</definedName>
    <definedName name="tabel3" localSheetId="9">#REF!</definedName>
    <definedName name="tabel3">#REF!</definedName>
    <definedName name="Tabel4" localSheetId="6">[32]Tabel!$B$12:$J$101</definedName>
    <definedName name="Tabel4" localSheetId="7">[32]Tabel!$B$12:$J$101</definedName>
    <definedName name="Tabel4" localSheetId="8">[32]Tabel!$B$12:$J$101</definedName>
    <definedName name="Tabel4" localSheetId="3">#REF!</definedName>
    <definedName name="Tabel4" localSheetId="2">#REF!</definedName>
    <definedName name="Tabel4" localSheetId="1">[32]Tabel!$B$12:$J$101</definedName>
    <definedName name="Tabel4" localSheetId="9">[32]Tabel!$B$12:$J$101</definedName>
    <definedName name="Tabel4">[33]Tabel!$B$12:$J$101</definedName>
    <definedName name="tabel5" localSheetId="14">#REF!</definedName>
    <definedName name="tabel5" localSheetId="17">#REF!</definedName>
    <definedName name="tabel5" localSheetId="13">#REF!</definedName>
    <definedName name="tabel5" localSheetId="6">#REF!</definedName>
    <definedName name="tabel5" localSheetId="7">#REF!</definedName>
    <definedName name="tabel5" localSheetId="8">#REF!</definedName>
    <definedName name="tabel5" localSheetId="3">#REF!</definedName>
    <definedName name="tabel5" localSheetId="2">#REF!</definedName>
    <definedName name="tabel5" localSheetId="1">#REF!</definedName>
    <definedName name="tabel5" localSheetId="5">#REF!</definedName>
    <definedName name="tabel5" localSheetId="9">#REF!</definedName>
    <definedName name="tabel5">#REF!</definedName>
    <definedName name="tabel7" localSheetId="14">#REF!</definedName>
    <definedName name="tabel7" localSheetId="17">#REF!</definedName>
    <definedName name="tabel7" localSheetId="13">#REF!</definedName>
    <definedName name="tabel7" localSheetId="6">#REF!</definedName>
    <definedName name="tabel7" localSheetId="7">#REF!</definedName>
    <definedName name="tabel7" localSheetId="8">#REF!</definedName>
    <definedName name="tabel7" localSheetId="3">#REF!</definedName>
    <definedName name="tabel7" localSheetId="2">#REF!</definedName>
    <definedName name="tabel7" localSheetId="1">#REF!</definedName>
    <definedName name="tabel7" localSheetId="5">#REF!</definedName>
    <definedName name="tabel7" localSheetId="9">#REF!</definedName>
    <definedName name="tabel7">#REF!</definedName>
    <definedName name="tabel8" localSheetId="14">#REF!</definedName>
    <definedName name="tabel8" localSheetId="17">#REF!</definedName>
    <definedName name="tabel8" localSheetId="13">#REF!</definedName>
    <definedName name="tabel8" localSheetId="6">#REF!</definedName>
    <definedName name="tabel8" localSheetId="7">#REF!</definedName>
    <definedName name="tabel8" localSheetId="8">#REF!</definedName>
    <definedName name="tabel8" localSheetId="3">#REF!</definedName>
    <definedName name="tabel8" localSheetId="2">#REF!</definedName>
    <definedName name="tabel8" localSheetId="1">#REF!</definedName>
    <definedName name="tabel8" localSheetId="5">#REF!</definedName>
    <definedName name="tabel8" localSheetId="9">#REF!</definedName>
    <definedName name="tabel8">#REF!</definedName>
    <definedName name="tabel9" localSheetId="14">#REF!</definedName>
    <definedName name="tabel9" localSheetId="17">#REF!</definedName>
    <definedName name="tabel9" localSheetId="13">#REF!</definedName>
    <definedName name="tabel9" localSheetId="6">#REF!</definedName>
    <definedName name="tabel9" localSheetId="7">#REF!</definedName>
    <definedName name="tabel9" localSheetId="8">#REF!</definedName>
    <definedName name="tabel9" localSheetId="3">#REF!</definedName>
    <definedName name="tabel9" localSheetId="2">#REF!</definedName>
    <definedName name="tabel9" localSheetId="1">#REF!</definedName>
    <definedName name="tabel9" localSheetId="5">#REF!</definedName>
    <definedName name="tabel9" localSheetId="9">#REF!</definedName>
    <definedName name="tabel9">#REF!</definedName>
    <definedName name="tabelsept" localSheetId="14">#REF!</definedName>
    <definedName name="tabelsept" localSheetId="17">#REF!</definedName>
    <definedName name="tabelsept" localSheetId="13">#REF!</definedName>
    <definedName name="tabelsept" localSheetId="6">#REF!</definedName>
    <definedName name="tabelsept" localSheetId="7">#REF!</definedName>
    <definedName name="tabelsept" localSheetId="8">#REF!</definedName>
    <definedName name="tabelsept" localSheetId="3">#REF!</definedName>
    <definedName name="tabelsept" localSheetId="2">#REF!</definedName>
    <definedName name="tabelsept" localSheetId="1">#REF!</definedName>
    <definedName name="tabelsept" localSheetId="5">#REF!</definedName>
    <definedName name="tabelsept" localSheetId="9">#REF!</definedName>
    <definedName name="tabelsept">#REF!</definedName>
    <definedName name="tabfeb" localSheetId="14">#REF!</definedName>
    <definedName name="tabfeb" localSheetId="17">#REF!</definedName>
    <definedName name="tabfeb" localSheetId="13">#REF!</definedName>
    <definedName name="tabfeb" localSheetId="6">#REF!</definedName>
    <definedName name="tabfeb" localSheetId="7">#REF!</definedName>
    <definedName name="tabfeb" localSheetId="8">#REF!</definedName>
    <definedName name="tabfeb" localSheetId="3">#REF!</definedName>
    <definedName name="tabfeb" localSheetId="2">#REF!</definedName>
    <definedName name="tabfeb" localSheetId="1">#REF!</definedName>
    <definedName name="tabfeb" localSheetId="5">#REF!</definedName>
    <definedName name="tabfeb" localSheetId="9">#REF!</definedName>
    <definedName name="tabfeb">#REF!</definedName>
    <definedName name="tabfeb07" localSheetId="6">[34]Sheet1!$B$13:$F$60</definedName>
    <definedName name="tabfeb07" localSheetId="7">[34]Sheet1!$B$13:$F$60</definedName>
    <definedName name="tabfeb07" localSheetId="8">[34]Sheet1!$B$13:$F$60</definedName>
    <definedName name="tabfeb07" localSheetId="3">#REF!</definedName>
    <definedName name="tabfeb07" localSheetId="2">#REF!</definedName>
    <definedName name="tabfeb07" localSheetId="1">[34]Sheet1!$B$13:$F$60</definedName>
    <definedName name="tabfeb07" localSheetId="9">[34]Sheet1!$B$13:$F$60</definedName>
    <definedName name="tabfeb07">[35]Sheet1!$B$13:$F$60</definedName>
    <definedName name="tabjan" localSheetId="14">#REF!</definedName>
    <definedName name="tabjan" localSheetId="17">#REF!</definedName>
    <definedName name="tabjan" localSheetId="13">#REF!</definedName>
    <definedName name="tabjan" localSheetId="6">#REF!</definedName>
    <definedName name="tabjan" localSheetId="7">#REF!</definedName>
    <definedName name="tabjan" localSheetId="8">#REF!</definedName>
    <definedName name="tabjan" localSheetId="3">#REF!</definedName>
    <definedName name="tabjan" localSheetId="2">#REF!</definedName>
    <definedName name="tabjan" localSheetId="1">#REF!</definedName>
    <definedName name="tabjan" localSheetId="5">#REF!</definedName>
    <definedName name="tabjan" localSheetId="9">#REF!</definedName>
    <definedName name="tabjan">#REF!</definedName>
    <definedName name="tabjul" localSheetId="14">#REF!</definedName>
    <definedName name="tabjul" localSheetId="17">#REF!</definedName>
    <definedName name="tabjul" localSheetId="13">#REF!</definedName>
    <definedName name="tabjul" localSheetId="6">#REF!</definedName>
    <definedName name="tabjul" localSheetId="7">#REF!</definedName>
    <definedName name="tabjul" localSheetId="8">#REF!</definedName>
    <definedName name="tabjul" localSheetId="3">#REF!</definedName>
    <definedName name="tabjul" localSheetId="2">#REF!</definedName>
    <definedName name="tabjul" localSheetId="1">#REF!</definedName>
    <definedName name="tabjul" localSheetId="5">#REF!</definedName>
    <definedName name="tabjul" localSheetId="9">#REF!</definedName>
    <definedName name="tabjul">#REF!</definedName>
    <definedName name="tabjuly" localSheetId="14">#REF!</definedName>
    <definedName name="tabjuly" localSheetId="17">#REF!</definedName>
    <definedName name="tabjuly" localSheetId="13">#REF!</definedName>
    <definedName name="tabjuly" localSheetId="6">#REF!</definedName>
    <definedName name="tabjuly" localSheetId="7">#REF!</definedName>
    <definedName name="tabjuly" localSheetId="8">#REF!</definedName>
    <definedName name="tabjuly" localSheetId="3">#REF!</definedName>
    <definedName name="tabjuly" localSheetId="2">#REF!</definedName>
    <definedName name="tabjuly" localSheetId="1">#REF!</definedName>
    <definedName name="tabjuly" localSheetId="5">#REF!</definedName>
    <definedName name="tabjuly" localSheetId="9">#REF!</definedName>
    <definedName name="tabjuly">#REF!</definedName>
    <definedName name="tabjune" localSheetId="14">#REF!</definedName>
    <definedName name="tabjune" localSheetId="17">#REF!</definedName>
    <definedName name="tabjune" localSheetId="13">#REF!</definedName>
    <definedName name="tabjune" localSheetId="6">#REF!</definedName>
    <definedName name="tabjune" localSheetId="7">#REF!</definedName>
    <definedName name="tabjune" localSheetId="8">#REF!</definedName>
    <definedName name="tabjune" localSheetId="3">#REF!</definedName>
    <definedName name="tabjune" localSheetId="2">#REF!</definedName>
    <definedName name="tabjune" localSheetId="1">#REF!</definedName>
    <definedName name="tabjune" localSheetId="5">#REF!</definedName>
    <definedName name="tabjune" localSheetId="9">#REF!</definedName>
    <definedName name="tabjune">#REF!</definedName>
    <definedName name="Tablefeb" localSheetId="14">#REF!</definedName>
    <definedName name="Tablefeb" localSheetId="17">#REF!</definedName>
    <definedName name="Tablefeb" localSheetId="13">#REF!</definedName>
    <definedName name="Tablefeb" localSheetId="6">#REF!</definedName>
    <definedName name="Tablefeb" localSheetId="7">#REF!</definedName>
    <definedName name="Tablefeb" localSheetId="8">#REF!</definedName>
    <definedName name="Tablefeb" localSheetId="3">#REF!</definedName>
    <definedName name="Tablefeb" localSheetId="2">#REF!</definedName>
    <definedName name="Tablefeb" localSheetId="1">#REF!</definedName>
    <definedName name="Tablefeb" localSheetId="5">#REF!</definedName>
    <definedName name="Tablefeb" localSheetId="9">#REF!</definedName>
    <definedName name="Tablefeb">#REF!</definedName>
    <definedName name="Tablefeb1" localSheetId="14">#REF!</definedName>
    <definedName name="Tablefeb1" localSheetId="17">#REF!</definedName>
    <definedName name="Tablefeb1" localSheetId="13">#REF!</definedName>
    <definedName name="Tablefeb1" localSheetId="6">#REF!</definedName>
    <definedName name="Tablefeb1" localSheetId="7">#REF!</definedName>
    <definedName name="Tablefeb1" localSheetId="8">#REF!</definedName>
    <definedName name="Tablefeb1" localSheetId="3">#REF!</definedName>
    <definedName name="Tablefeb1" localSheetId="2">#REF!</definedName>
    <definedName name="Tablefeb1" localSheetId="1">#REF!</definedName>
    <definedName name="Tablefeb1" localSheetId="5">#REF!</definedName>
    <definedName name="Tablefeb1" localSheetId="9">#REF!</definedName>
    <definedName name="Tablefeb1">#REF!</definedName>
    <definedName name="tabmar" localSheetId="14">#REF!</definedName>
    <definedName name="tabmar" localSheetId="17">#REF!</definedName>
    <definedName name="tabmar" localSheetId="13">#REF!</definedName>
    <definedName name="tabmar" localSheetId="6">#REF!</definedName>
    <definedName name="tabmar" localSheetId="7">#REF!</definedName>
    <definedName name="tabmar" localSheetId="8">#REF!</definedName>
    <definedName name="tabmar" localSheetId="3">#REF!</definedName>
    <definedName name="tabmar" localSheetId="2">#REF!</definedName>
    <definedName name="tabmar" localSheetId="1">#REF!</definedName>
    <definedName name="tabmar" localSheetId="5">#REF!</definedName>
    <definedName name="tabmar" localSheetId="9">#REF!</definedName>
    <definedName name="tabmar">#REF!</definedName>
    <definedName name="Tabmay9" localSheetId="14">#REF!</definedName>
    <definedName name="Tabmay9" localSheetId="17">#REF!</definedName>
    <definedName name="Tabmay9" localSheetId="13">#REF!</definedName>
    <definedName name="Tabmay9" localSheetId="3">#REF!</definedName>
    <definedName name="Tabmay9" localSheetId="2">#REF!</definedName>
    <definedName name="Tabmay9" localSheetId="5">#REF!</definedName>
    <definedName name="Tabmay9" localSheetId="9">#REF!</definedName>
    <definedName name="Tabmay9">#REF!</definedName>
    <definedName name="tabnov" localSheetId="14">#REF!</definedName>
    <definedName name="tabnov" localSheetId="17">#REF!</definedName>
    <definedName name="tabnov" localSheetId="13">#REF!</definedName>
    <definedName name="tabnov" localSheetId="6">#REF!</definedName>
    <definedName name="tabnov" localSheetId="7">#REF!</definedName>
    <definedName name="tabnov" localSheetId="8">#REF!</definedName>
    <definedName name="tabnov" localSheetId="3">#REF!</definedName>
    <definedName name="tabnov" localSheetId="2">#REF!</definedName>
    <definedName name="tabnov" localSheetId="1">#REF!</definedName>
    <definedName name="tabnov" localSheetId="5">#REF!</definedName>
    <definedName name="tabnov" localSheetId="9">#REF!</definedName>
    <definedName name="tabnov">#REF!</definedName>
    <definedName name="taboh" localSheetId="14">#REF!</definedName>
    <definedName name="taboh" localSheetId="17">#REF!</definedName>
    <definedName name="taboh" localSheetId="13">#REF!</definedName>
    <definedName name="taboh" localSheetId="6">#REF!</definedName>
    <definedName name="taboh" localSheetId="7">#REF!</definedName>
    <definedName name="taboh" localSheetId="8">#REF!</definedName>
    <definedName name="taboh" localSheetId="3">#REF!</definedName>
    <definedName name="taboh" localSheetId="2">#REF!</definedName>
    <definedName name="taboh" localSheetId="1">#REF!</definedName>
    <definedName name="taboh" localSheetId="5">#REF!</definedName>
    <definedName name="taboh" localSheetId="9">#REF!</definedName>
    <definedName name="taboh">#REF!</definedName>
    <definedName name="TAX" localSheetId="14">[6]UNITPRICE!#REF!</definedName>
    <definedName name="TAX" localSheetId="17">[6]UNITPRICE!#REF!</definedName>
    <definedName name="TAX" localSheetId="13">[6]UNITPRICE!#REF!</definedName>
    <definedName name="TAX" localSheetId="6">[6]UNITPRICE!#REF!</definedName>
    <definedName name="TAX" localSheetId="7">[6]UNITPRICE!#REF!</definedName>
    <definedName name="TAX" localSheetId="8">[6]UNITPRICE!#REF!</definedName>
    <definedName name="TAX" localSheetId="3">#REF!</definedName>
    <definedName name="TAX" localSheetId="2">#REF!</definedName>
    <definedName name="TAX" localSheetId="1">[6]UNITPRICE!#REF!</definedName>
    <definedName name="TAX" localSheetId="5">[6]UNITPRICE!#REF!</definedName>
    <definedName name="TAX" localSheetId="9">[6]UNITPRICE!#REF!</definedName>
    <definedName name="TAX">[6]UNITPRICE!#REF!</definedName>
    <definedName name="titels" localSheetId="14">#REF!</definedName>
    <definedName name="titels" localSheetId="17">#REF!</definedName>
    <definedName name="titels" localSheetId="13">#REF!</definedName>
    <definedName name="titels" localSheetId="6">#REF!</definedName>
    <definedName name="titels" localSheetId="7">#REF!</definedName>
    <definedName name="titels" localSheetId="8">#REF!</definedName>
    <definedName name="titels" localSheetId="3">#REF!</definedName>
    <definedName name="titels" localSheetId="2">#REF!</definedName>
    <definedName name="titels" localSheetId="5">#REF!</definedName>
    <definedName name="titels" localSheetId="9">#REF!</definedName>
    <definedName name="titels">#REF!</definedName>
    <definedName name="TOTMV" localSheetId="14">[11]AS1MODD!#REF!</definedName>
    <definedName name="TOTMV" localSheetId="17">[11]AS1MODD!#REF!</definedName>
    <definedName name="TOTMV" localSheetId="13">[11]AS1MODD!#REF!</definedName>
    <definedName name="TOTMV" localSheetId="6">[11]AS1MODD!#REF!</definedName>
    <definedName name="TOTMV" localSheetId="7">[11]AS1MODD!#REF!</definedName>
    <definedName name="TOTMV" localSheetId="8">[11]AS1MODD!#REF!</definedName>
    <definedName name="TOTMV" localSheetId="3">#REF!</definedName>
    <definedName name="TOTMV" localSheetId="2">#REF!</definedName>
    <definedName name="TOTMV" localSheetId="1">[11]AS1MODD!#REF!</definedName>
    <definedName name="TOTMV" localSheetId="5">[11]AS1MODD!#REF!</definedName>
    <definedName name="TOTMV" localSheetId="9">[11]AS1MODD!#REF!</definedName>
    <definedName name="TOTMV">[11]AS1MODD!#REF!</definedName>
    <definedName name="trib" localSheetId="14">#REF!</definedName>
    <definedName name="trib" localSheetId="17">#REF!</definedName>
    <definedName name="trib" localSheetId="13">#REF!</definedName>
    <definedName name="trib" localSheetId="6">#REF!</definedName>
    <definedName name="trib" localSheetId="7">#REF!</definedName>
    <definedName name="trib" localSheetId="8">#REF!</definedName>
    <definedName name="trib" localSheetId="3">#REF!</definedName>
    <definedName name="trib" localSheetId="2">#REF!</definedName>
    <definedName name="trib" localSheetId="5">#REF!</definedName>
    <definedName name="trib" localSheetId="9">#REF!</definedName>
    <definedName name="trib">#REF!</definedName>
    <definedName name="USD_DEM" localSheetId="14">#REF!</definedName>
    <definedName name="USD_DEM" localSheetId="17">#REF!</definedName>
    <definedName name="USD_DEM" localSheetId="13">#REF!</definedName>
    <definedName name="USD_DEM" localSheetId="6">#REF!</definedName>
    <definedName name="USD_DEM" localSheetId="7">#REF!</definedName>
    <definedName name="USD_DEM" localSheetId="8">#REF!</definedName>
    <definedName name="USD_DEM" localSheetId="3">#REF!</definedName>
    <definedName name="USD_DEM" localSheetId="2">#REF!</definedName>
    <definedName name="USD_DEM" localSheetId="1">#REF!</definedName>
    <definedName name="USD_DEM" localSheetId="5">#REF!</definedName>
    <definedName name="USD_DEM" localSheetId="9">#REF!</definedName>
    <definedName name="USD_DEM">#REF!</definedName>
    <definedName name="USD_DM" localSheetId="3">#REF!</definedName>
    <definedName name="USD_DM" localSheetId="2">#REF!</definedName>
    <definedName name="USD_DM">[36]LWLOPT!$AG$4</definedName>
    <definedName name="usd_rate" localSheetId="14">#REF!</definedName>
    <definedName name="usd_rate" localSheetId="17">#REF!</definedName>
    <definedName name="usd_rate" localSheetId="13">#REF!</definedName>
    <definedName name="usd_rate" localSheetId="6">#REF!</definedName>
    <definedName name="usd_rate" localSheetId="7">#REF!</definedName>
    <definedName name="usd_rate" localSheetId="8">#REF!</definedName>
    <definedName name="usd_rate" localSheetId="3">#REF!</definedName>
    <definedName name="usd_rate" localSheetId="2">#REF!</definedName>
    <definedName name="usd_rate" localSheetId="5">#REF!</definedName>
    <definedName name="usd_rate" localSheetId="9">#REF!</definedName>
    <definedName name="usd_rate">#REF!</definedName>
    <definedName name="USD_RP" localSheetId="3">#REF!</definedName>
    <definedName name="USD_RP" localSheetId="2">#REF!</definedName>
    <definedName name="USD_RP">[36]LWLOPT!$AG$5</definedName>
    <definedName name="VAT">1.1</definedName>
    <definedName name="VFOFFSHDEL" localSheetId="14">[6]UNITPRICE!#REF!</definedName>
    <definedName name="VFOFFSHDEL" localSheetId="17">[6]UNITPRICE!#REF!</definedName>
    <definedName name="VFOFFSHDEL" localSheetId="13">[6]UNITPRICE!#REF!</definedName>
    <definedName name="VFOFFSHDEL" localSheetId="6">[6]UNITPRICE!#REF!</definedName>
    <definedName name="VFOFFSHDEL" localSheetId="7">[6]UNITPRICE!#REF!</definedName>
    <definedName name="VFOFFSHDEL" localSheetId="8">[6]UNITPRICE!#REF!</definedName>
    <definedName name="VFOFFSHDEL" localSheetId="3">#REF!</definedName>
    <definedName name="VFOFFSHDEL" localSheetId="2">#REF!</definedName>
    <definedName name="VFOFFSHDEL" localSheetId="1">[6]UNITPRICE!#REF!</definedName>
    <definedName name="VFOFFSHDEL" localSheetId="5">[6]UNITPRICE!#REF!</definedName>
    <definedName name="VFOFFSHDEL" localSheetId="9">[6]UNITPRICE!#REF!</definedName>
    <definedName name="VFOFFSHDEL">[6]UNITPRICE!#REF!</definedName>
    <definedName name="VFOFFSHSER" localSheetId="14">[6]UNITPRICE!#REF!</definedName>
    <definedName name="VFOFFSHSER" localSheetId="17">[6]UNITPRICE!#REF!</definedName>
    <definedName name="VFOFFSHSER" localSheetId="13">[6]UNITPRICE!#REF!</definedName>
    <definedName name="VFOFFSHSER" localSheetId="6">[6]UNITPRICE!#REF!</definedName>
    <definedName name="VFOFFSHSER" localSheetId="7">[6]UNITPRICE!#REF!</definedName>
    <definedName name="VFOFFSHSER" localSheetId="8">[6]UNITPRICE!#REF!</definedName>
    <definedName name="VFOFFSHSER" localSheetId="3">#REF!</definedName>
    <definedName name="VFOFFSHSER" localSheetId="2">#REF!</definedName>
    <definedName name="VFOFFSHSER" localSheetId="1">[6]UNITPRICE!#REF!</definedName>
    <definedName name="VFOFFSHSER" localSheetId="5">[6]UNITPRICE!#REF!</definedName>
    <definedName name="VFOFFSHSER" localSheetId="9">[6]UNITPRICE!#REF!</definedName>
    <definedName name="VFOFFSHSER">[6]UNITPRICE!#REF!</definedName>
    <definedName name="VFONSHCW" localSheetId="14">[6]UNITPRICE!#REF!</definedName>
    <definedName name="VFONSHCW" localSheetId="17">[6]UNITPRICE!#REF!</definedName>
    <definedName name="VFONSHCW" localSheetId="13">[6]UNITPRICE!#REF!</definedName>
    <definedName name="VFONSHCW" localSheetId="6">[6]UNITPRICE!#REF!</definedName>
    <definedName name="VFONSHCW" localSheetId="7">[6]UNITPRICE!#REF!</definedName>
    <definedName name="VFONSHCW" localSheetId="8">[6]UNITPRICE!#REF!</definedName>
    <definedName name="VFONSHCW" localSheetId="3">#REF!</definedName>
    <definedName name="VFONSHCW" localSheetId="2">#REF!</definedName>
    <definedName name="VFONSHCW" localSheetId="1">[6]UNITPRICE!#REF!</definedName>
    <definedName name="VFONSHCW" localSheetId="5">[6]UNITPRICE!#REF!</definedName>
    <definedName name="VFONSHCW" localSheetId="9">[6]UNITPRICE!#REF!</definedName>
    <definedName name="VFONSHCW">[6]UNITPRICE!#REF!</definedName>
    <definedName name="VFONSHDEL" localSheetId="14">[6]UNITPRICE!#REF!</definedName>
    <definedName name="VFONSHDEL" localSheetId="17">[6]UNITPRICE!#REF!</definedName>
    <definedName name="VFONSHDEL" localSheetId="13">[6]UNITPRICE!#REF!</definedName>
    <definedName name="VFONSHDEL" localSheetId="6">[6]UNITPRICE!#REF!</definedName>
    <definedName name="VFONSHDEL" localSheetId="7">[6]UNITPRICE!#REF!</definedName>
    <definedName name="VFONSHDEL" localSheetId="8">[6]UNITPRICE!#REF!</definedName>
    <definedName name="VFONSHDEL" localSheetId="3">#REF!</definedName>
    <definedName name="VFONSHDEL" localSheetId="2">#REF!</definedName>
    <definedName name="VFONSHDEL" localSheetId="1">[6]UNITPRICE!#REF!</definedName>
    <definedName name="VFONSHDEL" localSheetId="5">[6]UNITPRICE!#REF!</definedName>
    <definedName name="VFONSHDEL" localSheetId="9">[6]UNITPRICE!#REF!</definedName>
    <definedName name="VFONSHDEL">[6]UNITPRICE!#REF!</definedName>
    <definedName name="VFONSHSER" localSheetId="14">'[9]ASS-UNIT'!#REF!</definedName>
    <definedName name="VFONSHSER" localSheetId="17">'[9]ASS-UNIT'!#REF!</definedName>
    <definedName name="VFONSHSER" localSheetId="13">'[9]ASS-UNIT'!#REF!</definedName>
    <definedName name="VFONSHSER" localSheetId="6">'[9]ASS-UNIT'!#REF!</definedName>
    <definedName name="VFONSHSER" localSheetId="7">'[9]ASS-UNIT'!#REF!</definedName>
    <definedName name="VFONSHSER" localSheetId="8">'[9]ASS-UNIT'!#REF!</definedName>
    <definedName name="VFONSHSER" localSheetId="3">#REF!</definedName>
    <definedName name="VFONSHSER" localSheetId="2">#REF!</definedName>
    <definedName name="VFONSHSER" localSheetId="1">'[9]ASS-UNIT'!#REF!</definedName>
    <definedName name="VFONSHSER" localSheetId="5">'[9]ASS-UNIT'!#REF!</definedName>
    <definedName name="VFONSHSER" localSheetId="9">'[9]ASS-UNIT'!#REF!</definedName>
    <definedName name="VFONSHSER">'[9]ASS-UNIT'!#REF!</definedName>
    <definedName name="währung" localSheetId="14">#REF!</definedName>
    <definedName name="währung" localSheetId="17">#REF!</definedName>
    <definedName name="währung" localSheetId="13">#REF!</definedName>
    <definedName name="währung" localSheetId="6">#REF!</definedName>
    <definedName name="währung" localSheetId="7">#REF!</definedName>
    <definedName name="währung" localSheetId="8">#REF!</definedName>
    <definedName name="währung" localSheetId="3">#REF!</definedName>
    <definedName name="währung" localSheetId="2">#REF!</definedName>
    <definedName name="währung" localSheetId="1">#REF!</definedName>
    <definedName name="währung" localSheetId="5">#REF!</definedName>
    <definedName name="währung" localSheetId="9">#REF!</definedName>
    <definedName name="währung">#REF!</definedName>
    <definedName name="weltcuhk" localSheetId="14">#REF!</definedName>
    <definedName name="weltcuhk" localSheetId="17">#REF!</definedName>
    <definedName name="weltcuhk" localSheetId="13">#REF!</definedName>
    <definedName name="weltcuhk" localSheetId="6">#REF!</definedName>
    <definedName name="weltcuhk" localSheetId="7">#REF!</definedName>
    <definedName name="weltcuhk" localSheetId="8">#REF!</definedName>
    <definedName name="weltcuhk" localSheetId="3">#REF!</definedName>
    <definedName name="weltcuhk" localSheetId="2">#REF!</definedName>
    <definedName name="weltcuhk" localSheetId="1">#REF!</definedName>
    <definedName name="weltcuhk" localSheetId="5">#REF!</definedName>
    <definedName name="weltcuhk" localSheetId="9">#REF!</definedName>
    <definedName name="weltcuhk">#REF!</definedName>
    <definedName name="weltcukunde" localSheetId="14">#REF!</definedName>
    <definedName name="weltcukunde" localSheetId="17">#REF!</definedName>
    <definedName name="weltcukunde" localSheetId="13">#REF!</definedName>
    <definedName name="weltcukunde" localSheetId="6">#REF!</definedName>
    <definedName name="weltcukunde" localSheetId="7">#REF!</definedName>
    <definedName name="weltcukunde" localSheetId="8">#REF!</definedName>
    <definedName name="weltcukunde" localSheetId="3">#REF!</definedName>
    <definedName name="weltcukunde" localSheetId="2">#REF!</definedName>
    <definedName name="weltcukunde" localSheetId="1">#REF!</definedName>
    <definedName name="weltcukunde" localSheetId="5">#REF!</definedName>
    <definedName name="weltcukunde" localSheetId="9">#REF!</definedName>
    <definedName name="weltcukunde">#REF!</definedName>
    <definedName name="weltcusek" localSheetId="14">#REF!</definedName>
    <definedName name="weltcusek" localSheetId="17">#REF!</definedName>
    <definedName name="weltcusek" localSheetId="13">#REF!</definedName>
    <definedName name="weltcusek" localSheetId="6">#REF!</definedName>
    <definedName name="weltcusek" localSheetId="7">#REF!</definedName>
    <definedName name="weltcusek" localSheetId="8">#REF!</definedName>
    <definedName name="weltcusek" localSheetId="3">#REF!</definedName>
    <definedName name="weltcusek" localSheetId="2">#REF!</definedName>
    <definedName name="weltcusek" localSheetId="1">#REF!</definedName>
    <definedName name="weltcusek" localSheetId="5">#REF!</definedName>
    <definedName name="weltcusek" localSheetId="9">#REF!</definedName>
    <definedName name="weltcusek">#REF!</definedName>
    <definedName name="weltlwlhk" localSheetId="14">#REF!</definedName>
    <definedName name="weltlwlhk" localSheetId="17">#REF!</definedName>
    <definedName name="weltlwlhk" localSheetId="13">#REF!</definedName>
    <definedName name="weltlwlhk" localSheetId="6">#REF!</definedName>
    <definedName name="weltlwlhk" localSheetId="7">#REF!</definedName>
    <definedName name="weltlwlhk" localSheetId="8">#REF!</definedName>
    <definedName name="weltlwlhk" localSheetId="3">#REF!</definedName>
    <definedName name="weltlwlhk" localSheetId="2">#REF!</definedName>
    <definedName name="weltlwlhk" localSheetId="1">#REF!</definedName>
    <definedName name="weltlwlhk" localSheetId="5">#REF!</definedName>
    <definedName name="weltlwlhk" localSheetId="9">#REF!</definedName>
    <definedName name="weltlwlhk">#REF!</definedName>
    <definedName name="weltlwlkunde" localSheetId="14">#REF!</definedName>
    <definedName name="weltlwlkunde" localSheetId="17">#REF!</definedName>
    <definedName name="weltlwlkunde" localSheetId="13">#REF!</definedName>
    <definedName name="weltlwlkunde" localSheetId="6">#REF!</definedName>
    <definedName name="weltlwlkunde" localSheetId="7">#REF!</definedName>
    <definedName name="weltlwlkunde" localSheetId="8">#REF!</definedName>
    <definedName name="weltlwlkunde" localSheetId="3">#REF!</definedName>
    <definedName name="weltlwlkunde" localSheetId="2">#REF!</definedName>
    <definedName name="weltlwlkunde" localSheetId="1">#REF!</definedName>
    <definedName name="weltlwlkunde" localSheetId="5">#REF!</definedName>
    <definedName name="weltlwlkunde" localSheetId="9">#REF!</definedName>
    <definedName name="weltlwlkunde">#REF!</definedName>
    <definedName name="weltlwlsek" localSheetId="14">#REF!</definedName>
    <definedName name="weltlwlsek" localSheetId="17">#REF!</definedName>
    <definedName name="weltlwlsek" localSheetId="13">#REF!</definedName>
    <definedName name="weltlwlsek" localSheetId="6">#REF!</definedName>
    <definedName name="weltlwlsek" localSheetId="7">#REF!</definedName>
    <definedName name="weltlwlsek" localSheetId="8">#REF!</definedName>
    <definedName name="weltlwlsek" localSheetId="3">#REF!</definedName>
    <definedName name="weltlwlsek" localSheetId="2">#REF!</definedName>
    <definedName name="weltlwlsek" localSheetId="1">#REF!</definedName>
    <definedName name="weltlwlsek" localSheetId="5">#REF!</definedName>
    <definedName name="weltlwlsek" localSheetId="9">#REF!</definedName>
    <definedName name="weltlwlsek">#REF!</definedName>
    <definedName name="WGACC_tab" localSheetId="14">'[10]NL290 WGACC &amp; DEHYDR.'!#REF!</definedName>
    <definedName name="WGACC_tab" localSheetId="17">'[10]NL290 WGACC &amp; DEHYDR.'!#REF!</definedName>
    <definedName name="WGACC_tab" localSheetId="13">'[10]NL290 WGACC &amp; DEHYDR.'!#REF!</definedName>
    <definedName name="WGACC_tab" localSheetId="3">#REF!</definedName>
    <definedName name="WGACC_tab" localSheetId="2">#REF!</definedName>
    <definedName name="WGACC_tab" localSheetId="5">'[10]NL290 WGACC &amp; DEHYDR.'!#REF!</definedName>
    <definedName name="WGACC_tab" localSheetId="9">'[10]NL290 WGACC &amp; DEHYDR.'!#REF!</definedName>
    <definedName name="WGACC_tab">'[10]NL290 WGACC &amp; DEHYDR.'!#REF!</definedName>
    <definedName name="wrn." localSheetId="6" hidden="1">{#N/A,#N/A,FALSE,"Deckblatt";#N/A,#N/A,FALSE,"KABEL";#N/A,#N/A,FALSE,"MATERIAL";#N/A,#N/A,FALSE,"DBHK"}</definedName>
    <definedName name="wrn." localSheetId="7" hidden="1">{#N/A,#N/A,FALSE,"Deckblatt";#N/A,#N/A,FALSE,"KABEL";#N/A,#N/A,FALSE,"MATERIAL";#N/A,#N/A,FALSE,"DBHK"}</definedName>
    <definedName name="wrn." localSheetId="8" hidden="1">{#N/A,#N/A,FALSE,"Deckblatt";#N/A,#N/A,FALSE,"KABEL";#N/A,#N/A,FALSE,"MATERIAL";#N/A,#N/A,FALSE,"DBHK"}</definedName>
    <definedName name="wrn." localSheetId="3" hidden="1">{#N/A,#N/A,FALSE,"Deckblatt";#N/A,#N/A,FALSE,"KABEL";#N/A,#N/A,FALSE,"MATERIAL";#N/A,#N/A,FALSE,"DBHK"}</definedName>
    <definedName name="wrn." localSheetId="2" hidden="1">{#N/A,#N/A,FALSE,"Deckblatt";#N/A,#N/A,FALSE,"KABEL";#N/A,#N/A,FALSE,"MATERIAL";#N/A,#N/A,FALSE,"DBHK"}</definedName>
    <definedName name="wrn." localSheetId="9" hidden="1">{#N/A,#N/A,FALSE,"Deckblatt";#N/A,#N/A,FALSE,"KABEL";#N/A,#N/A,FALSE,"MATERIAL";#N/A,#N/A,FALSE,"DBHK"}</definedName>
    <definedName name="wrn." hidden="1">{#N/A,#N/A,FALSE,"Deckblatt";#N/A,#N/A,FALSE,"KABEL";#N/A,#N/A,FALSE,"MATERIAL";#N/A,#N/A,FALSE,"DBHK"}</definedName>
    <definedName name="wrn.Alles." localSheetId="6" hidden="1">{#N/A,#N/A,FALSE,"Deckblatt";#N/A,#N/A,FALSE,"KABEL";#N/A,#N/A,FALSE,"MATERIAL";#N/A,#N/A,FALSE,"DBHK"}</definedName>
    <definedName name="wrn.Alles." localSheetId="7" hidden="1">{#N/A,#N/A,FALSE,"Deckblatt";#N/A,#N/A,FALSE,"KABEL";#N/A,#N/A,FALSE,"MATERIAL";#N/A,#N/A,FALSE,"DBHK"}</definedName>
    <definedName name="wrn.Alles." localSheetId="8" hidden="1">{#N/A,#N/A,FALSE,"Deckblatt";#N/A,#N/A,FALSE,"KABEL";#N/A,#N/A,FALSE,"MATERIAL";#N/A,#N/A,FALSE,"DBHK"}</definedName>
    <definedName name="wrn.Alles." localSheetId="3" hidden="1">{#N/A,#N/A,FALSE,"Deckblatt";#N/A,#N/A,FALSE,"KABEL";#N/A,#N/A,FALSE,"MATERIAL";#N/A,#N/A,FALSE,"DBHK"}</definedName>
    <definedName name="wrn.Alles." localSheetId="2" hidden="1">{#N/A,#N/A,FALSE,"Deckblatt";#N/A,#N/A,FALSE,"KABEL";#N/A,#N/A,FALSE,"MATERIAL";#N/A,#N/A,FALSE,"DBHK"}</definedName>
    <definedName name="wrn.Alles." localSheetId="1" hidden="1">{#N/A,#N/A,FALSE,"Deckblatt";#N/A,#N/A,FALSE,"KABEL";#N/A,#N/A,FALSE,"MATERIAL";#N/A,#N/A,FALSE,"DBHK"}</definedName>
    <definedName name="wrn.Alles." localSheetId="9" hidden="1">{#N/A,#N/A,FALSE,"Deckblatt";#N/A,#N/A,FALSE,"KABEL";#N/A,#N/A,FALSE,"MATERIAL";#N/A,#N/A,FALSE,"DBHK"}</definedName>
    <definedName name="wrn.Alles." hidden="1">{#N/A,#N/A,FALSE,"Deckblatt";#N/A,#N/A,FALSE,"KABEL";#N/A,#N/A,FALSE,"MATERIAL";#N/A,#N/A,FALSE,"DBHK"}</definedName>
    <definedName name="xxx" localSheetId="14">#REF!</definedName>
    <definedName name="xxx" localSheetId="17">#REF!</definedName>
    <definedName name="xxx" localSheetId="13">#REF!</definedName>
    <definedName name="xxx" localSheetId="6">#REF!</definedName>
    <definedName name="xxx" localSheetId="7">#REF!</definedName>
    <definedName name="xxx" localSheetId="8">#REF!</definedName>
    <definedName name="xxx" localSheetId="3">#REF!</definedName>
    <definedName name="xxx" localSheetId="2">#REF!</definedName>
    <definedName name="xxx" localSheetId="5">#REF!</definedName>
    <definedName name="xxx" localSheetId="9">#REF!</definedName>
    <definedName name="xxx">#REF!</definedName>
  </definedNames>
  <calcPr calcId="144525" iterate="1"/>
</workbook>
</file>

<file path=xl/calcChain.xml><?xml version="1.0" encoding="utf-8"?>
<calcChain xmlns="http://schemas.openxmlformats.org/spreadsheetml/2006/main">
  <c r="G148" i="23" l="1"/>
  <c r="M19" i="22"/>
  <c r="M16" i="22"/>
  <c r="M14" i="22"/>
  <c r="M12" i="22"/>
  <c r="M9" i="22"/>
  <c r="M20" i="22" l="1"/>
  <c r="M22" i="22" s="1"/>
  <c r="G140" i="23" l="1"/>
  <c r="I140" i="23"/>
  <c r="I141" i="23" s="1"/>
  <c r="K6" i="24" l="1"/>
  <c r="L27" i="24"/>
  <c r="L26" i="24"/>
  <c r="L21" i="24"/>
  <c r="L15" i="24"/>
  <c r="L13" i="24"/>
  <c r="L12" i="24"/>
  <c r="L11" i="24"/>
  <c r="L9" i="24"/>
  <c r="L7" i="24"/>
  <c r="L6" i="24"/>
  <c r="AP16" i="23"/>
  <c r="K9" i="13"/>
  <c r="H20" i="24"/>
  <c r="H21" i="24"/>
  <c r="H24" i="24"/>
  <c r="H25" i="24"/>
  <c r="F29" i="24" l="1"/>
  <c r="H27" i="24"/>
  <c r="H26" i="24"/>
  <c r="K24" i="24"/>
  <c r="L24" i="24" s="1"/>
  <c r="M24" i="24" s="1"/>
  <c r="H23" i="24"/>
  <c r="H22" i="24"/>
  <c r="K20" i="24"/>
  <c r="L20" i="24" s="1"/>
  <c r="M20" i="24" s="1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G153" i="23"/>
  <c r="J26" i="24" s="1"/>
  <c r="E13" i="20"/>
  <c r="E12" i="20"/>
  <c r="E11" i="20"/>
  <c r="I26" i="13" l="1"/>
  <c r="G28" i="24"/>
  <c r="H28" i="24"/>
  <c r="F20" i="18"/>
  <c r="G20" i="18"/>
  <c r="H20" i="18"/>
  <c r="I20" i="18"/>
  <c r="J20" i="18"/>
  <c r="K20" i="18"/>
  <c r="L20" i="18"/>
  <c r="D20" i="18"/>
  <c r="M20" i="20"/>
  <c r="N20" i="20"/>
  <c r="O20" i="20"/>
  <c r="P20" i="20"/>
  <c r="Q20" i="20"/>
  <c r="D20" i="20"/>
  <c r="E20" i="20"/>
  <c r="F20" i="20"/>
  <c r="G20" i="20"/>
  <c r="H20" i="20"/>
  <c r="I20" i="20"/>
  <c r="J20" i="20"/>
  <c r="K20" i="20"/>
  <c r="L20" i="20"/>
  <c r="J20" i="13"/>
  <c r="J21" i="13"/>
  <c r="J24" i="13"/>
  <c r="G135" i="23"/>
  <c r="G137" i="23"/>
  <c r="J19" i="24" s="1"/>
  <c r="G141" i="23"/>
  <c r="J11" i="24" s="1"/>
  <c r="G143" i="23"/>
  <c r="J25" i="24" s="1"/>
  <c r="G150" i="23"/>
  <c r="G149" i="23"/>
  <c r="J14" i="22"/>
  <c r="K14" i="22" l="1"/>
  <c r="K16" i="22"/>
  <c r="I11" i="13"/>
  <c r="I15" i="13"/>
  <c r="J15" i="24"/>
  <c r="I27" i="13"/>
  <c r="J27" i="24"/>
  <c r="I10" i="13"/>
  <c r="J10" i="24"/>
  <c r="I7" i="13"/>
  <c r="J7" i="24"/>
  <c r="I19" i="13"/>
  <c r="I9" i="13"/>
  <c r="J9" i="24"/>
  <c r="I25" i="13"/>
  <c r="J25" i="13" s="1"/>
  <c r="K25" i="24"/>
  <c r="L25" i="24" s="1"/>
  <c r="F136" i="23"/>
  <c r="BF14" i="23"/>
  <c r="BF16" i="23" s="1"/>
  <c r="I130" i="23"/>
  <c r="H130" i="23"/>
  <c r="E130" i="23"/>
  <c r="F123" i="23"/>
  <c r="F130" i="23" s="1"/>
  <c r="AQ113" i="23"/>
  <c r="AO113" i="23"/>
  <c r="AJ113" i="23"/>
  <c r="AI113" i="23"/>
  <c r="I113" i="23"/>
  <c r="H113" i="23"/>
  <c r="F113" i="23"/>
  <c r="E113" i="23"/>
  <c r="U106" i="23"/>
  <c r="U113" i="23" s="1"/>
  <c r="K103" i="23"/>
  <c r="K102" i="23"/>
  <c r="AK101" i="23"/>
  <c r="AK113" i="23" s="1"/>
  <c r="K101" i="23"/>
  <c r="AQ82" i="23"/>
  <c r="AO82" i="23"/>
  <c r="AK82" i="23"/>
  <c r="AJ82" i="23"/>
  <c r="AI82" i="23"/>
  <c r="U82" i="23"/>
  <c r="I82" i="23"/>
  <c r="H82" i="23"/>
  <c r="F82" i="23"/>
  <c r="E82" i="23"/>
  <c r="K76" i="23"/>
  <c r="K82" i="23" s="1"/>
  <c r="AQ64" i="23"/>
  <c r="AO64" i="23"/>
  <c r="AN64" i="23"/>
  <c r="AL64" i="23"/>
  <c r="AK64" i="23"/>
  <c r="AJ64" i="23"/>
  <c r="AI64" i="23"/>
  <c r="X64" i="23"/>
  <c r="W64" i="23"/>
  <c r="V64" i="23"/>
  <c r="U64" i="23"/>
  <c r="K64" i="23"/>
  <c r="I64" i="23"/>
  <c r="F64" i="23"/>
  <c r="E64" i="23"/>
  <c r="AR58" i="23"/>
  <c r="AR64" i="23" s="1"/>
  <c r="H56" i="23"/>
  <c r="H64" i="23" s="1"/>
  <c r="AQ33" i="23"/>
  <c r="AO33" i="23"/>
  <c r="AK33" i="23"/>
  <c r="AI33" i="23"/>
  <c r="X33" i="23"/>
  <c r="W33" i="23"/>
  <c r="V33" i="23"/>
  <c r="U33" i="23"/>
  <c r="K33" i="23"/>
  <c r="I33" i="23"/>
  <c r="H33" i="23"/>
  <c r="F33" i="23"/>
  <c r="E33" i="23"/>
  <c r="AJ29" i="23"/>
  <c r="AJ26" i="23"/>
  <c r="AL25" i="23"/>
  <c r="AL33" i="23" s="1"/>
  <c r="DA16" i="23"/>
  <c r="CY16" i="23"/>
  <c r="CX16" i="23"/>
  <c r="CW16" i="23"/>
  <c r="F152" i="23" s="1"/>
  <c r="CV16" i="23"/>
  <c r="CU16" i="23"/>
  <c r="CT16" i="23"/>
  <c r="CS16" i="23"/>
  <c r="CR16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C16" i="23"/>
  <c r="CB16" i="23"/>
  <c r="CA16" i="23"/>
  <c r="BZ16" i="23"/>
  <c r="BV16" i="23"/>
  <c r="BU16" i="23"/>
  <c r="BT16" i="23"/>
  <c r="BS16" i="23"/>
  <c r="BQ16" i="23"/>
  <c r="BP16" i="23"/>
  <c r="BO16" i="23"/>
  <c r="BN16" i="23"/>
  <c r="BM16" i="23"/>
  <c r="BL16" i="23"/>
  <c r="BK16" i="23"/>
  <c r="BJ16" i="23"/>
  <c r="BI16" i="23"/>
  <c r="BH16" i="23"/>
  <c r="BG16" i="23"/>
  <c r="BD16" i="23"/>
  <c r="BC16" i="23"/>
  <c r="BB16" i="23"/>
  <c r="BA16" i="23"/>
  <c r="AZ16" i="23"/>
  <c r="AY16" i="23"/>
  <c r="AX16" i="23"/>
  <c r="AW16" i="23"/>
  <c r="AU16" i="23"/>
  <c r="AT16" i="23"/>
  <c r="AS16" i="23"/>
  <c r="AR16" i="23"/>
  <c r="AQ16" i="23"/>
  <c r="AO16" i="23"/>
  <c r="AN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V16" i="23"/>
  <c r="U16" i="23"/>
  <c r="T16" i="23"/>
  <c r="S16" i="23"/>
  <c r="R16" i="23"/>
  <c r="O16" i="23"/>
  <c r="N16" i="23"/>
  <c r="L16" i="23"/>
  <c r="K16" i="23"/>
  <c r="J16" i="23"/>
  <c r="I16" i="23"/>
  <c r="F16" i="23"/>
  <c r="E16" i="23"/>
  <c r="C16" i="23"/>
  <c r="CZ15" i="23"/>
  <c r="BE15" i="23"/>
  <c r="BE16" i="23" s="1"/>
  <c r="AV15" i="23"/>
  <c r="H15" i="23"/>
  <c r="H16" i="23" s="1"/>
  <c r="AV14" i="23"/>
  <c r="Q14" i="23"/>
  <c r="G14" i="23"/>
  <c r="D14" i="23"/>
  <c r="CZ13" i="23"/>
  <c r="CZ16" i="23" s="1"/>
  <c r="AV13" i="23"/>
  <c r="AV12" i="23"/>
  <c r="AM12" i="23"/>
  <c r="AM16" i="23" s="1"/>
  <c r="G12" i="23"/>
  <c r="P11" i="23"/>
  <c r="M10" i="23"/>
  <c r="M16" i="23" s="1"/>
  <c r="CD9" i="23"/>
  <c r="CD16" i="23" s="1"/>
  <c r="BY9" i="23"/>
  <c r="BY16" i="23" s="1"/>
  <c r="BX9" i="23"/>
  <c r="BX16" i="23" s="1"/>
  <c r="AV9" i="23"/>
  <c r="P8" i="23"/>
  <c r="BR6" i="23"/>
  <c r="BR5" i="23"/>
  <c r="W5" i="23"/>
  <c r="W16" i="23" s="1"/>
  <c r="G5" i="23"/>
  <c r="BW4" i="23"/>
  <c r="BW16" i="23" s="1"/>
  <c r="BR4" i="23"/>
  <c r="G4" i="23"/>
  <c r="D4" i="23"/>
  <c r="D16" i="23" s="1"/>
  <c r="Q15" i="23" l="1"/>
  <c r="Q16" i="23" s="1"/>
  <c r="F154" i="23"/>
  <c r="G152" i="23"/>
  <c r="J23" i="24" s="1"/>
  <c r="P16" i="23"/>
  <c r="G136" i="23"/>
  <c r="BR16" i="23"/>
  <c r="AJ33" i="23"/>
  <c r="K113" i="23"/>
  <c r="G16" i="23"/>
  <c r="AV16" i="23"/>
  <c r="I23" i="13" l="1"/>
  <c r="I13" i="13"/>
  <c r="J13" i="24"/>
  <c r="G154" i="23"/>
  <c r="K38" i="22"/>
  <c r="K35" i="22"/>
  <c r="K32" i="22"/>
  <c r="K29" i="22"/>
  <c r="E13" i="18" s="1"/>
  <c r="K12" i="22"/>
  <c r="K9" i="22"/>
  <c r="E11" i="18" s="1"/>
  <c r="J19" i="22"/>
  <c r="J20" i="22" s="1"/>
  <c r="J39" i="22"/>
  <c r="H28" i="22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8" i="22"/>
  <c r="H9" i="22" s="1"/>
  <c r="H10" i="22" s="1"/>
  <c r="H11" i="22" s="1"/>
  <c r="H12" i="22" s="1"/>
  <c r="H13" i="22" s="1"/>
  <c r="H15" i="22" s="1"/>
  <c r="H16" i="22" s="1"/>
  <c r="H17" i="22" s="1"/>
  <c r="H18" i="22" s="1"/>
  <c r="H19" i="22" s="1"/>
  <c r="E20" i="18" l="1"/>
  <c r="K39" i="22"/>
  <c r="E11" i="19"/>
  <c r="E13" i="19"/>
  <c r="K19" i="22"/>
  <c r="K20" i="22" s="1"/>
  <c r="L21" i="22" l="1"/>
  <c r="M23" i="22" s="1"/>
  <c r="E39" i="22"/>
  <c r="D39" i="22"/>
  <c r="B28" i="22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E19" i="22" l="1"/>
  <c r="E41" i="22" s="1"/>
  <c r="J8" i="24" s="1"/>
  <c r="D19" i="22"/>
  <c r="D41" i="22" s="1"/>
  <c r="D42" i="22" s="1"/>
  <c r="B8" i="22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D3" i="21"/>
  <c r="E3" i="21"/>
  <c r="F3" i="21"/>
  <c r="G3" i="21"/>
  <c r="H3" i="21"/>
  <c r="D43" i="22" s="1"/>
  <c r="I3" i="21"/>
  <c r="J3" i="21"/>
  <c r="K3" i="21"/>
  <c r="L3" i="21"/>
  <c r="M3" i="21"/>
  <c r="N3" i="21"/>
  <c r="O3" i="21"/>
  <c r="P3" i="21"/>
  <c r="Q3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D21" i="21"/>
  <c r="D2" i="21"/>
  <c r="G26" i="13"/>
  <c r="G8" i="13"/>
  <c r="G27" i="13"/>
  <c r="G14" i="13"/>
  <c r="G12" i="13"/>
  <c r="Q24" i="13"/>
  <c r="G23" i="13"/>
  <c r="G22" i="13"/>
  <c r="G19" i="13"/>
  <c r="G18" i="13"/>
  <c r="G17" i="13"/>
  <c r="G16" i="13"/>
  <c r="G15" i="13"/>
  <c r="G13" i="13"/>
  <c r="G11" i="13"/>
  <c r="G10" i="13"/>
  <c r="G9" i="13"/>
  <c r="G7" i="13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3" i="17"/>
  <c r="D21" i="17"/>
  <c r="C21" i="17"/>
  <c r="E21" i="17"/>
  <c r="I19" i="16"/>
  <c r="E42" i="22" l="1"/>
  <c r="I8" i="13"/>
  <c r="G28" i="13"/>
  <c r="Q25" i="13" s="1"/>
  <c r="F21" i="17"/>
  <c r="N20" i="21"/>
  <c r="F20" i="21"/>
  <c r="R12" i="21"/>
  <c r="D20" i="21"/>
  <c r="K20" i="21"/>
  <c r="R18" i="21"/>
  <c r="I26" i="24" s="1"/>
  <c r="R16" i="21"/>
  <c r="R10" i="21"/>
  <c r="R8" i="21"/>
  <c r="R6" i="21"/>
  <c r="P20" i="21"/>
  <c r="L20" i="21"/>
  <c r="H20" i="21"/>
  <c r="R13" i="21"/>
  <c r="I18" i="24" s="1"/>
  <c r="R11" i="21"/>
  <c r="I16" i="24" s="1"/>
  <c r="D44" i="22"/>
  <c r="J20" i="21"/>
  <c r="R2" i="21"/>
  <c r="S12" i="21"/>
  <c r="R3" i="21"/>
  <c r="S3" i="21" s="1"/>
  <c r="E43" i="22"/>
  <c r="E44" i="22" s="1"/>
  <c r="O20" i="21"/>
  <c r="G20" i="21"/>
  <c r="R14" i="21"/>
  <c r="R4" i="21"/>
  <c r="Q20" i="21"/>
  <c r="M20" i="21"/>
  <c r="I20" i="21"/>
  <c r="R19" i="21"/>
  <c r="I27" i="24" s="1"/>
  <c r="R17" i="21"/>
  <c r="R15" i="21"/>
  <c r="S10" i="21"/>
  <c r="R9" i="21"/>
  <c r="R7" i="21"/>
  <c r="I11" i="24" s="1"/>
  <c r="R5" i="21"/>
  <c r="E20" i="21"/>
  <c r="I19" i="15"/>
  <c r="H13" i="13" l="1"/>
  <c r="J13" i="13" s="1"/>
  <c r="K13" i="13" s="1"/>
  <c r="I13" i="24"/>
  <c r="I8" i="24"/>
  <c r="H8" i="13"/>
  <c r="H12" i="13"/>
  <c r="J12" i="13" s="1"/>
  <c r="K12" i="13" s="1"/>
  <c r="I12" i="24"/>
  <c r="H15" i="13"/>
  <c r="J15" i="13" s="1"/>
  <c r="K15" i="13" s="1"/>
  <c r="I15" i="24"/>
  <c r="H7" i="13"/>
  <c r="I7" i="24"/>
  <c r="J18" i="24"/>
  <c r="K18" i="24" s="1"/>
  <c r="L18" i="24" s="1"/>
  <c r="M18" i="24" s="1"/>
  <c r="H10" i="13"/>
  <c r="J10" i="13" s="1"/>
  <c r="K10" i="13" s="1"/>
  <c r="I10" i="24"/>
  <c r="H26" i="13"/>
  <c r="J26" i="13" s="1"/>
  <c r="K26" i="13" s="1"/>
  <c r="H9" i="13"/>
  <c r="I9" i="24"/>
  <c r="H22" i="13"/>
  <c r="J22" i="13" s="1"/>
  <c r="K22" i="13" s="1"/>
  <c r="I22" i="24"/>
  <c r="J16" i="24"/>
  <c r="K16" i="24" s="1"/>
  <c r="H23" i="13"/>
  <c r="J23" i="13" s="1"/>
  <c r="K23" i="13" s="1"/>
  <c r="I23" i="24"/>
  <c r="H17" i="13"/>
  <c r="I17" i="13" s="1"/>
  <c r="J17" i="13" s="1"/>
  <c r="K17" i="13" s="1"/>
  <c r="I17" i="24"/>
  <c r="H19" i="13"/>
  <c r="J19" i="13" s="1"/>
  <c r="K19" i="13" s="1"/>
  <c r="I19" i="24"/>
  <c r="H14" i="13"/>
  <c r="J14" i="13" s="1"/>
  <c r="K14" i="13" s="1"/>
  <c r="I14" i="24"/>
  <c r="J8" i="13"/>
  <c r="K8" i="13" s="1"/>
  <c r="S18" i="21"/>
  <c r="S17" i="21"/>
  <c r="S16" i="21"/>
  <c r="S7" i="21"/>
  <c r="H11" i="13"/>
  <c r="K11" i="13" s="1"/>
  <c r="S11" i="21"/>
  <c r="H16" i="13"/>
  <c r="S4" i="21"/>
  <c r="S2" i="21"/>
  <c r="S14" i="21"/>
  <c r="S9" i="21"/>
  <c r="S15" i="21"/>
  <c r="S19" i="21"/>
  <c r="H27" i="13"/>
  <c r="J27" i="13" s="1"/>
  <c r="K27" i="13" s="1"/>
  <c r="S13" i="21"/>
  <c r="H18" i="13"/>
  <c r="S8" i="21"/>
  <c r="R20" i="21"/>
  <c r="S6" i="21"/>
  <c r="S5" i="21"/>
  <c r="K25" i="13"/>
  <c r="K24" i="13"/>
  <c r="K21" i="13"/>
  <c r="K20" i="13"/>
  <c r="K6" i="13"/>
  <c r="J7" i="13" l="1"/>
  <c r="K7" i="13" s="1"/>
  <c r="M7" i="13"/>
  <c r="K8" i="24"/>
  <c r="K19" i="24"/>
  <c r="L19" i="24" s="1"/>
  <c r="M19" i="24" s="1"/>
  <c r="K23" i="24"/>
  <c r="L23" i="24" s="1"/>
  <c r="K22" i="24"/>
  <c r="L22" i="24" s="1"/>
  <c r="I28" i="24"/>
  <c r="L16" i="24"/>
  <c r="K10" i="24"/>
  <c r="L10" i="24" s="1"/>
  <c r="K14" i="24"/>
  <c r="L14" i="24" s="1"/>
  <c r="M14" i="24" s="1"/>
  <c r="J17" i="24"/>
  <c r="J28" i="24" s="1"/>
  <c r="I16" i="13"/>
  <c r="J16" i="13" s="1"/>
  <c r="I18" i="13"/>
  <c r="J18" i="13" s="1"/>
  <c r="K18" i="13" s="1"/>
  <c r="H28" i="13"/>
  <c r="H29" i="13" s="1"/>
  <c r="S20" i="21"/>
  <c r="O28" i="12"/>
  <c r="I28" i="12"/>
  <c r="G28" i="12"/>
  <c r="P25" i="12"/>
  <c r="R25" i="12" s="1"/>
  <c r="M25" i="12"/>
  <c r="H25" i="12"/>
  <c r="N25" i="12" s="1"/>
  <c r="S25" i="12" s="1"/>
  <c r="P24" i="12"/>
  <c r="T24" i="12" s="1"/>
  <c r="H24" i="12"/>
  <c r="K24" i="12" s="1"/>
  <c r="P23" i="12"/>
  <c r="T23" i="12" s="1"/>
  <c r="H23" i="12"/>
  <c r="J23" i="12" s="1"/>
  <c r="P22" i="12"/>
  <c r="R22" i="12" s="1"/>
  <c r="H22" i="12"/>
  <c r="P21" i="12"/>
  <c r="T21" i="12" s="1"/>
  <c r="H21" i="12"/>
  <c r="K21" i="12" s="1"/>
  <c r="P20" i="12"/>
  <c r="R20" i="12" s="1"/>
  <c r="H20" i="12"/>
  <c r="K20" i="12" s="1"/>
  <c r="P19" i="12"/>
  <c r="R19" i="12" s="1"/>
  <c r="H19" i="12"/>
  <c r="J19" i="12" s="1"/>
  <c r="P18" i="12"/>
  <c r="R18" i="12" s="1"/>
  <c r="H18" i="12"/>
  <c r="P17" i="12"/>
  <c r="T17" i="12" s="1"/>
  <c r="H17" i="12"/>
  <c r="J17" i="12" s="1"/>
  <c r="P16" i="12"/>
  <c r="R16" i="12" s="1"/>
  <c r="H16" i="12"/>
  <c r="K16" i="12" s="1"/>
  <c r="P15" i="12"/>
  <c r="T15" i="12" s="1"/>
  <c r="H15" i="12"/>
  <c r="J15" i="12" s="1"/>
  <c r="P14" i="12"/>
  <c r="R14" i="12" s="1"/>
  <c r="H14" i="12"/>
  <c r="P13" i="12"/>
  <c r="T13" i="12" s="1"/>
  <c r="H13" i="12"/>
  <c r="J13" i="12" s="1"/>
  <c r="P12" i="12"/>
  <c r="R12" i="12" s="1"/>
  <c r="H12" i="12"/>
  <c r="P11" i="12"/>
  <c r="H11" i="12"/>
  <c r="J11" i="12" s="1"/>
  <c r="P10" i="12"/>
  <c r="R10" i="12" s="1"/>
  <c r="H10" i="12"/>
  <c r="P9" i="12"/>
  <c r="T9" i="12" s="1"/>
  <c r="H9" i="12"/>
  <c r="K9" i="12" s="1"/>
  <c r="P8" i="12"/>
  <c r="R8" i="12" s="1"/>
  <c r="H8" i="12"/>
  <c r="P7" i="12"/>
  <c r="R7" i="12" s="1"/>
  <c r="H7" i="12"/>
  <c r="P6" i="12"/>
  <c r="T6" i="12" s="1"/>
  <c r="H6" i="12"/>
  <c r="K6" i="12" s="1"/>
  <c r="Q28" i="12"/>
  <c r="O69" i="11"/>
  <c r="I69" i="11"/>
  <c r="G69" i="11"/>
  <c r="P62" i="11"/>
  <c r="R62" i="11" s="1"/>
  <c r="M62" i="11"/>
  <c r="H62" i="11"/>
  <c r="N62" i="11" s="1"/>
  <c r="S62" i="11" s="1"/>
  <c r="P61" i="11"/>
  <c r="T61" i="11" s="1"/>
  <c r="H61" i="11"/>
  <c r="P60" i="11"/>
  <c r="H60" i="11"/>
  <c r="J60" i="11" s="1"/>
  <c r="Z60" i="11" s="1"/>
  <c r="P59" i="11"/>
  <c r="T59" i="11" s="1"/>
  <c r="H59" i="11"/>
  <c r="K59" i="11" s="1"/>
  <c r="P54" i="11"/>
  <c r="H54" i="11"/>
  <c r="J54" i="11" s="1"/>
  <c r="P53" i="11"/>
  <c r="T53" i="11" s="1"/>
  <c r="H53" i="11"/>
  <c r="P52" i="11"/>
  <c r="R52" i="11" s="1"/>
  <c r="H52" i="11"/>
  <c r="J52" i="11" s="1"/>
  <c r="P51" i="11"/>
  <c r="T51" i="11" s="1"/>
  <c r="H51" i="11"/>
  <c r="J51" i="11" s="1"/>
  <c r="P50" i="11"/>
  <c r="H50" i="11"/>
  <c r="J50" i="11" s="1"/>
  <c r="P49" i="11"/>
  <c r="T49" i="11" s="1"/>
  <c r="H49" i="11"/>
  <c r="P48" i="11"/>
  <c r="R48" i="11" s="1"/>
  <c r="H48" i="11"/>
  <c r="J48" i="11" s="1"/>
  <c r="P47" i="11"/>
  <c r="T47" i="11" s="1"/>
  <c r="H47" i="11"/>
  <c r="J47" i="11" s="1"/>
  <c r="P42" i="11"/>
  <c r="T42" i="11" s="1"/>
  <c r="H42" i="11"/>
  <c r="J42" i="11" s="1"/>
  <c r="P39" i="11"/>
  <c r="T39" i="11" s="1"/>
  <c r="H39" i="11"/>
  <c r="P35" i="11"/>
  <c r="R35" i="11" s="1"/>
  <c r="H35" i="11"/>
  <c r="J35" i="11" s="1"/>
  <c r="P30" i="11"/>
  <c r="T30" i="11" s="1"/>
  <c r="H30" i="11"/>
  <c r="K30" i="11" s="1"/>
  <c r="P26" i="11"/>
  <c r="T26" i="11" s="1"/>
  <c r="H26" i="11"/>
  <c r="P24" i="11"/>
  <c r="T24" i="11" s="1"/>
  <c r="H24" i="11"/>
  <c r="P22" i="11"/>
  <c r="R22" i="11" s="1"/>
  <c r="H22" i="11"/>
  <c r="J22" i="11" s="1"/>
  <c r="P19" i="11"/>
  <c r="T19" i="11" s="1"/>
  <c r="H19" i="11"/>
  <c r="K19" i="11" s="1"/>
  <c r="P15" i="11"/>
  <c r="T15" i="11" s="1"/>
  <c r="H15" i="11"/>
  <c r="Z15" i="11" s="1"/>
  <c r="P10" i="11"/>
  <c r="T10" i="11" s="1"/>
  <c r="H10" i="11"/>
  <c r="P9" i="11"/>
  <c r="R9" i="11" s="1"/>
  <c r="H9" i="11"/>
  <c r="J9" i="11" s="1"/>
  <c r="Q8" i="11"/>
  <c r="Q6" i="11" s="1"/>
  <c r="Q69" i="11" s="1"/>
  <c r="P6" i="11"/>
  <c r="R6" i="11" s="1"/>
  <c r="L6" i="11"/>
  <c r="H6" i="11"/>
  <c r="J6" i="11" s="1"/>
  <c r="N6" i="11" l="1"/>
  <c r="L8" i="24"/>
  <c r="M28" i="24" s="1"/>
  <c r="K17" i="24"/>
  <c r="L17" i="24" s="1"/>
  <c r="I29" i="24"/>
  <c r="K16" i="13"/>
  <c r="J28" i="13"/>
  <c r="K28" i="13" s="1"/>
  <c r="I28" i="13"/>
  <c r="J30" i="11"/>
  <c r="L30" i="11" s="1"/>
  <c r="M30" i="11" s="1"/>
  <c r="K47" i="11"/>
  <c r="K35" i="11"/>
  <c r="K48" i="11"/>
  <c r="R49" i="11"/>
  <c r="U49" i="11" s="1"/>
  <c r="V49" i="11" s="1"/>
  <c r="R39" i="11"/>
  <c r="U39" i="11" s="1"/>
  <c r="V39" i="11" s="1"/>
  <c r="J24" i="12"/>
  <c r="Z24" i="12" s="1"/>
  <c r="J9" i="12"/>
  <c r="Z9" i="12" s="1"/>
  <c r="J16" i="12"/>
  <c r="Z16" i="12" s="1"/>
  <c r="R15" i="12"/>
  <c r="U15" i="12" s="1"/>
  <c r="V15" i="12" s="1"/>
  <c r="T19" i="12"/>
  <c r="R9" i="12"/>
  <c r="U9" i="12" s="1"/>
  <c r="V9" i="12" s="1"/>
  <c r="X9" i="12" s="1"/>
  <c r="K13" i="12"/>
  <c r="R24" i="12"/>
  <c r="U24" i="12" s="1"/>
  <c r="V24" i="12" s="1"/>
  <c r="W24" i="12" s="1"/>
  <c r="Z13" i="12"/>
  <c r="L13" i="12"/>
  <c r="M13" i="12" s="1"/>
  <c r="Z17" i="12"/>
  <c r="L17" i="12"/>
  <c r="N17" i="12" s="1"/>
  <c r="S17" i="12" s="1"/>
  <c r="R6" i="12"/>
  <c r="U6" i="12" s="1"/>
  <c r="V6" i="12" s="1"/>
  <c r="W6" i="12" s="1"/>
  <c r="J12" i="12"/>
  <c r="Z12" i="12" s="1"/>
  <c r="Z8" i="12"/>
  <c r="R17" i="12"/>
  <c r="U17" i="12" s="1"/>
  <c r="V17" i="12" s="1"/>
  <c r="X17" i="12" s="1"/>
  <c r="K8" i="12"/>
  <c r="R13" i="12"/>
  <c r="U13" i="12" s="1"/>
  <c r="V13" i="12" s="1"/>
  <c r="W13" i="12" s="1"/>
  <c r="L16" i="12"/>
  <c r="K17" i="12"/>
  <c r="J20" i="12"/>
  <c r="Z20" i="12" s="1"/>
  <c r="J25" i="12"/>
  <c r="Z25" i="12" s="1"/>
  <c r="U25" i="12"/>
  <c r="V25" i="12" s="1"/>
  <c r="W25" i="12" s="1"/>
  <c r="J6" i="12"/>
  <c r="Z6" i="12" s="1"/>
  <c r="R11" i="12"/>
  <c r="U11" i="12" s="1"/>
  <c r="V11" i="12" s="1"/>
  <c r="J21" i="12"/>
  <c r="L21" i="12" s="1"/>
  <c r="R21" i="12"/>
  <c r="U21" i="12" s="1"/>
  <c r="V21" i="12" s="1"/>
  <c r="W21" i="12" s="1"/>
  <c r="J8" i="12"/>
  <c r="L8" i="12" s="1"/>
  <c r="T11" i="12"/>
  <c r="K12" i="12"/>
  <c r="U19" i="12"/>
  <c r="V19" i="12" s="1"/>
  <c r="R23" i="12"/>
  <c r="U23" i="12" s="1"/>
  <c r="V23" i="12" s="1"/>
  <c r="T25" i="12"/>
  <c r="H28" i="12"/>
  <c r="U7" i="12"/>
  <c r="V7" i="12" s="1"/>
  <c r="T8" i="12"/>
  <c r="U10" i="12"/>
  <c r="V10" i="12" s="1"/>
  <c r="T12" i="12"/>
  <c r="U14" i="12"/>
  <c r="V14" i="12" s="1"/>
  <c r="T16" i="12"/>
  <c r="U18" i="12"/>
  <c r="V18" i="12" s="1"/>
  <c r="T20" i="12"/>
  <c r="U22" i="12"/>
  <c r="V22" i="12" s="1"/>
  <c r="P28" i="12"/>
  <c r="K7" i="12"/>
  <c r="J7" i="12"/>
  <c r="L7" i="12" s="1"/>
  <c r="U8" i="12"/>
  <c r="V8" i="12" s="1"/>
  <c r="K10" i="12"/>
  <c r="J10" i="12"/>
  <c r="L10" i="12" s="1"/>
  <c r="L11" i="12"/>
  <c r="Z11" i="12"/>
  <c r="K11" i="12"/>
  <c r="U12" i="12"/>
  <c r="V12" i="12" s="1"/>
  <c r="K14" i="12"/>
  <c r="J14" i="12"/>
  <c r="L14" i="12" s="1"/>
  <c r="L15" i="12"/>
  <c r="Z15" i="12"/>
  <c r="K15" i="12"/>
  <c r="U16" i="12"/>
  <c r="V16" i="12" s="1"/>
  <c r="K18" i="12"/>
  <c r="J18" i="12"/>
  <c r="L18" i="12" s="1"/>
  <c r="L19" i="12"/>
  <c r="Z19" i="12"/>
  <c r="K19" i="12"/>
  <c r="U20" i="12"/>
  <c r="V20" i="12" s="1"/>
  <c r="K22" i="12"/>
  <c r="J22" i="12"/>
  <c r="L22" i="12" s="1"/>
  <c r="L23" i="12"/>
  <c r="Z23" i="12"/>
  <c r="K23" i="12"/>
  <c r="K25" i="12"/>
  <c r="T7" i="12"/>
  <c r="T10" i="12"/>
  <c r="T14" i="12"/>
  <c r="T18" i="12"/>
  <c r="T22" i="12"/>
  <c r="K52" i="11"/>
  <c r="J59" i="11"/>
  <c r="Z59" i="11" s="1"/>
  <c r="L60" i="11"/>
  <c r="M60" i="11" s="1"/>
  <c r="K60" i="11"/>
  <c r="M6" i="11"/>
  <c r="Z6" i="11"/>
  <c r="K9" i="11"/>
  <c r="R10" i="11"/>
  <c r="U10" i="11" s="1"/>
  <c r="V10" i="11" s="1"/>
  <c r="K22" i="11"/>
  <c r="R24" i="11"/>
  <c r="U24" i="11" s="1"/>
  <c r="V24" i="11" s="1"/>
  <c r="U8" i="11"/>
  <c r="Z19" i="11"/>
  <c r="Z30" i="11"/>
  <c r="Z42" i="11"/>
  <c r="L47" i="11"/>
  <c r="M47" i="11" s="1"/>
  <c r="Z47" i="11"/>
  <c r="Z50" i="11"/>
  <c r="L51" i="11"/>
  <c r="M51" i="11" s="1"/>
  <c r="Z51" i="11"/>
  <c r="J15" i="11"/>
  <c r="L15" i="11" s="1"/>
  <c r="J19" i="11"/>
  <c r="L19" i="11" s="1"/>
  <c r="N19" i="11" s="1"/>
  <c r="S19" i="11" s="1"/>
  <c r="J26" i="11"/>
  <c r="Z26" i="11" s="1"/>
  <c r="K51" i="11"/>
  <c r="Z54" i="11"/>
  <c r="T50" i="11"/>
  <c r="P69" i="11"/>
  <c r="U9" i="11"/>
  <c r="V9" i="11" s="1"/>
  <c r="X9" i="11" s="1"/>
  <c r="U22" i="11"/>
  <c r="V22" i="11" s="1"/>
  <c r="X22" i="11" s="1"/>
  <c r="U35" i="11"/>
  <c r="V35" i="11" s="1"/>
  <c r="X35" i="11" s="1"/>
  <c r="U48" i="11"/>
  <c r="V48" i="11" s="1"/>
  <c r="W48" i="11" s="1"/>
  <c r="R50" i="11"/>
  <c r="U50" i="11" s="1"/>
  <c r="V50" i="11" s="1"/>
  <c r="T6" i="11"/>
  <c r="T54" i="11"/>
  <c r="T62" i="11"/>
  <c r="U52" i="11"/>
  <c r="V52" i="11" s="1"/>
  <c r="X52" i="11" s="1"/>
  <c r="R53" i="11"/>
  <c r="U53" i="11" s="1"/>
  <c r="V53" i="11" s="1"/>
  <c r="R54" i="11"/>
  <c r="U54" i="11" s="1"/>
  <c r="V54" i="11" s="1"/>
  <c r="R60" i="11"/>
  <c r="U60" i="11" s="1"/>
  <c r="V60" i="11" s="1"/>
  <c r="R61" i="11"/>
  <c r="U61" i="11" s="1"/>
  <c r="V61" i="11" s="1"/>
  <c r="U62" i="11"/>
  <c r="V62" i="11" s="1"/>
  <c r="X62" i="11" s="1"/>
  <c r="N47" i="11"/>
  <c r="S47" i="11" s="1"/>
  <c r="X48" i="11"/>
  <c r="Z52" i="11"/>
  <c r="L52" i="11"/>
  <c r="Z9" i="11"/>
  <c r="L9" i="11"/>
  <c r="Z22" i="11"/>
  <c r="L22" i="11"/>
  <c r="Z35" i="11"/>
  <c r="L35" i="11"/>
  <c r="Z48" i="11"/>
  <c r="L48" i="11"/>
  <c r="T9" i="11"/>
  <c r="K10" i="11"/>
  <c r="R15" i="11"/>
  <c r="U15" i="11" s="1"/>
  <c r="V15" i="11" s="1"/>
  <c r="T22" i="11"/>
  <c r="K24" i="11"/>
  <c r="L26" i="11"/>
  <c r="R26" i="11"/>
  <c r="U26" i="11" s="1"/>
  <c r="V26" i="11" s="1"/>
  <c r="T35" i="11"/>
  <c r="K39" i="11"/>
  <c r="L42" i="11"/>
  <c r="R42" i="11"/>
  <c r="U42" i="11" s="1"/>
  <c r="V42" i="11" s="1"/>
  <c r="T48" i="11"/>
  <c r="K49" i="11"/>
  <c r="L50" i="11"/>
  <c r="T52" i="11"/>
  <c r="K53" i="11"/>
  <c r="L54" i="11"/>
  <c r="T60" i="11"/>
  <c r="K61" i="11"/>
  <c r="H69" i="11"/>
  <c r="K6" i="11"/>
  <c r="U6" i="11"/>
  <c r="J10" i="11"/>
  <c r="K15" i="11"/>
  <c r="R19" i="11"/>
  <c r="J24" i="11"/>
  <c r="L24" i="11" s="1"/>
  <c r="K26" i="11"/>
  <c r="R30" i="11"/>
  <c r="U30" i="11" s="1"/>
  <c r="V30" i="11" s="1"/>
  <c r="J39" i="11"/>
  <c r="Z39" i="11" s="1"/>
  <c r="K42" i="11"/>
  <c r="R47" i="11"/>
  <c r="U47" i="11" s="1"/>
  <c r="V47" i="11" s="1"/>
  <c r="J49" i="11"/>
  <c r="Z49" i="11" s="1"/>
  <c r="K50" i="11"/>
  <c r="R51" i="11"/>
  <c r="U51" i="11" s="1"/>
  <c r="V51" i="11" s="1"/>
  <c r="J53" i="11"/>
  <c r="L53" i="11" s="1"/>
  <c r="K54" i="11"/>
  <c r="R59" i="11"/>
  <c r="U59" i="11" s="1"/>
  <c r="V59" i="11" s="1"/>
  <c r="J61" i="11"/>
  <c r="L61" i="11" s="1"/>
  <c r="K62" i="11"/>
  <c r="J62" i="11"/>
  <c r="Z62" i="11" s="1"/>
  <c r="X13" i="12" l="1"/>
  <c r="L59" i="11"/>
  <c r="N59" i="11" s="1"/>
  <c r="S59" i="11" s="1"/>
  <c r="L28" i="24"/>
  <c r="N60" i="11"/>
  <c r="S60" i="11" s="1"/>
  <c r="K28" i="24"/>
  <c r="M59" i="11"/>
  <c r="W35" i="11"/>
  <c r="W62" i="11"/>
  <c r="F29" i="13"/>
  <c r="L24" i="12"/>
  <c r="N24" i="12" s="1"/>
  <c r="S24" i="12" s="1"/>
  <c r="L20" i="12"/>
  <c r="N20" i="12" s="1"/>
  <c r="S20" i="12" s="1"/>
  <c r="L9" i="12"/>
  <c r="N9" i="12" s="1"/>
  <c r="S9" i="12" s="1"/>
  <c r="X24" i="12"/>
  <c r="L12" i="12"/>
  <c r="N12" i="12" s="1"/>
  <c r="S12" i="12" s="1"/>
  <c r="X25" i="12"/>
  <c r="N13" i="12"/>
  <c r="S13" i="12" s="1"/>
  <c r="W9" i="12"/>
  <c r="X6" i="12"/>
  <c r="M21" i="12"/>
  <c r="N21" i="12"/>
  <c r="S21" i="12" s="1"/>
  <c r="M8" i="12"/>
  <c r="N8" i="12"/>
  <c r="S8" i="12" s="1"/>
  <c r="W23" i="12"/>
  <c r="X23" i="12"/>
  <c r="X21" i="12"/>
  <c r="W17" i="12"/>
  <c r="Z21" i="12"/>
  <c r="Z10" i="12"/>
  <c r="M17" i="12"/>
  <c r="Z14" i="12"/>
  <c r="W15" i="12"/>
  <c r="X15" i="12"/>
  <c r="L6" i="12"/>
  <c r="R28" i="12"/>
  <c r="W11" i="12"/>
  <c r="X11" i="12"/>
  <c r="W19" i="12"/>
  <c r="X19" i="12"/>
  <c r="M16" i="12"/>
  <c r="N16" i="12"/>
  <c r="S16" i="12" s="1"/>
  <c r="N22" i="12"/>
  <c r="S22" i="12" s="1"/>
  <c r="M22" i="12"/>
  <c r="N11" i="12"/>
  <c r="S11" i="12" s="1"/>
  <c r="M11" i="12"/>
  <c r="W8" i="12"/>
  <c r="X8" i="12"/>
  <c r="N7" i="12"/>
  <c r="S7" i="12" s="1"/>
  <c r="M7" i="12"/>
  <c r="X22" i="12"/>
  <c r="W22" i="12"/>
  <c r="X14" i="12"/>
  <c r="W14" i="12"/>
  <c r="X7" i="12"/>
  <c r="W7" i="12"/>
  <c r="J28" i="12"/>
  <c r="Z18" i="12"/>
  <c r="N15" i="12"/>
  <c r="S15" i="12" s="1"/>
  <c r="M15" i="12"/>
  <c r="W12" i="12"/>
  <c r="X12" i="12"/>
  <c r="N10" i="12"/>
  <c r="S10" i="12" s="1"/>
  <c r="M10" i="12"/>
  <c r="Z22" i="12"/>
  <c r="N19" i="12"/>
  <c r="S19" i="12" s="1"/>
  <c r="M19" i="12"/>
  <c r="W16" i="12"/>
  <c r="X16" i="12"/>
  <c r="N14" i="12"/>
  <c r="S14" i="12" s="1"/>
  <c r="M14" i="12"/>
  <c r="Z7" i="12"/>
  <c r="X18" i="12"/>
  <c r="W18" i="12"/>
  <c r="X10" i="12"/>
  <c r="W10" i="12"/>
  <c r="N23" i="12"/>
  <c r="S23" i="12" s="1"/>
  <c r="M23" i="12"/>
  <c r="W20" i="12"/>
  <c r="X20" i="12"/>
  <c r="N18" i="12"/>
  <c r="S18" i="12" s="1"/>
  <c r="M18" i="12"/>
  <c r="U28" i="12"/>
  <c r="M19" i="11"/>
  <c r="N51" i="11"/>
  <c r="S51" i="11" s="1"/>
  <c r="N30" i="11"/>
  <c r="S30" i="11" s="1"/>
  <c r="J69" i="11"/>
  <c r="Z61" i="11"/>
  <c r="L49" i="11"/>
  <c r="M49" i="11" s="1"/>
  <c r="X54" i="11"/>
  <c r="W54" i="11"/>
  <c r="X60" i="11"/>
  <c r="W60" i="11"/>
  <c r="X50" i="11"/>
  <c r="W50" i="11"/>
  <c r="W9" i="11"/>
  <c r="R69" i="11"/>
  <c r="W22" i="11"/>
  <c r="W52" i="11"/>
  <c r="U19" i="11"/>
  <c r="V19" i="11" s="1"/>
  <c r="W19" i="11" s="1"/>
  <c r="N53" i="11"/>
  <c r="S53" i="11" s="1"/>
  <c r="M53" i="11"/>
  <c r="X47" i="11"/>
  <c r="W47" i="11"/>
  <c r="M61" i="11"/>
  <c r="N61" i="11"/>
  <c r="S61" i="11" s="1"/>
  <c r="N24" i="11"/>
  <c r="S24" i="11" s="1"/>
  <c r="M24" i="11"/>
  <c r="W42" i="11"/>
  <c r="X42" i="11"/>
  <c r="X30" i="11"/>
  <c r="W30" i="11"/>
  <c r="X49" i="11"/>
  <c r="W49" i="11"/>
  <c r="M42" i="11"/>
  <c r="N42" i="11"/>
  <c r="S42" i="11" s="1"/>
  <c r="W24" i="11"/>
  <c r="X24" i="11"/>
  <c r="M15" i="11"/>
  <c r="N15" i="11"/>
  <c r="S15" i="11" s="1"/>
  <c r="W26" i="11"/>
  <c r="X26" i="11"/>
  <c r="X53" i="11"/>
  <c r="W53" i="11"/>
  <c r="M35" i="11"/>
  <c r="N35" i="11"/>
  <c r="S35" i="11" s="1"/>
  <c r="M9" i="11"/>
  <c r="N9" i="11"/>
  <c r="S9" i="11" s="1"/>
  <c r="L10" i="11"/>
  <c r="Z24" i="11"/>
  <c r="X51" i="11"/>
  <c r="W51" i="11"/>
  <c r="M50" i="11"/>
  <c r="N50" i="11"/>
  <c r="S50" i="11" s="1"/>
  <c r="X39" i="11"/>
  <c r="W39" i="11"/>
  <c r="M26" i="11"/>
  <c r="N26" i="11"/>
  <c r="S26" i="11" s="1"/>
  <c r="X10" i="11"/>
  <c r="W10" i="11"/>
  <c r="Z53" i="11"/>
  <c r="L39" i="11"/>
  <c r="X59" i="11"/>
  <c r="W59" i="11"/>
  <c r="V6" i="11"/>
  <c r="W61" i="11"/>
  <c r="X61" i="11"/>
  <c r="M54" i="11"/>
  <c r="N54" i="11"/>
  <c r="S54" i="11" s="1"/>
  <c r="M48" i="11"/>
  <c r="N48" i="11"/>
  <c r="S48" i="11" s="1"/>
  <c r="M22" i="11"/>
  <c r="N22" i="11"/>
  <c r="S22" i="11" s="1"/>
  <c r="W15" i="11"/>
  <c r="X15" i="11"/>
  <c r="M52" i="11"/>
  <c r="N52" i="11"/>
  <c r="S52" i="11" s="1"/>
  <c r="Z10" i="11"/>
  <c r="N49" i="11" l="1"/>
  <c r="S49" i="11" s="1"/>
  <c r="X19" i="11"/>
  <c r="M20" i="12"/>
  <c r="M24" i="12"/>
  <c r="M9" i="12"/>
  <c r="M12" i="12"/>
  <c r="L28" i="12"/>
  <c r="M6" i="12"/>
  <c r="N6" i="12"/>
  <c r="S6" i="12" s="1"/>
  <c r="X28" i="12"/>
  <c r="V28" i="12"/>
  <c r="Z28" i="12"/>
  <c r="Z69" i="11"/>
  <c r="U69" i="11"/>
  <c r="W6" i="11"/>
  <c r="X6" i="11"/>
  <c r="X69" i="11" s="1"/>
  <c r="V69" i="11"/>
  <c r="M10" i="11"/>
  <c r="N10" i="11"/>
  <c r="S10" i="11" s="1"/>
  <c r="L69" i="11"/>
  <c r="M39" i="11"/>
  <c r="N39" i="11"/>
  <c r="S39" i="11" s="1"/>
  <c r="M28" i="12" l="1"/>
  <c r="M69" i="11"/>
  <c r="D31" i="10"/>
  <c r="C31" i="10"/>
  <c r="B31" i="10"/>
  <c r="E28" i="10"/>
  <c r="E27" i="10"/>
  <c r="E26" i="10"/>
  <c r="E25" i="10"/>
  <c r="E24" i="10"/>
  <c r="E22" i="10"/>
  <c r="E19" i="10"/>
  <c r="E18" i="10"/>
  <c r="E14" i="10"/>
  <c r="E13" i="10"/>
  <c r="B9" i="10"/>
  <c r="I19" i="7"/>
  <c r="E31" i="10" l="1"/>
  <c r="E32" i="10" s="1"/>
  <c r="C31" i="9"/>
  <c r="B31" i="9"/>
  <c r="D27" i="9"/>
  <c r="D26" i="9"/>
  <c r="D24" i="9"/>
  <c r="D22" i="9"/>
  <c r="D18" i="9"/>
  <c r="D16" i="9"/>
  <c r="D14" i="9"/>
  <c r="D13" i="9"/>
  <c r="B9" i="9"/>
  <c r="D31" i="9" l="1"/>
</calcChain>
</file>

<file path=xl/comments1.xml><?xml version="1.0" encoding="utf-8"?>
<comments xmlns="http://schemas.openxmlformats.org/spreadsheetml/2006/main">
  <authors>
    <author>Kiki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 CE dipisah antara QE;IT;Finance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Association &amp; Govt Certification (Akli, Kadin etc)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60%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maret dibagi menjadi 40000000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tax consulant ;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46.12% dari Opex OH (insurance&amp;jamsos)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53.88% dari Opex OH (in
surance&amp;jamsos) 
termasuk vehicle insurancce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Depnaker Regulation Consultation; Association &amp; Govt Certification (Akli, Kadin etc)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salary including Tax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                        GA                            Transport / Petrol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                        GA                            Transport / Petrol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Kiki:
masuk kedlm budget tranp&amp;oil</t>
        </r>
        <r>
          <rPr>
            <sz val="9"/>
            <color indexed="81"/>
            <rFont val="Tahoma"/>
            <family val="2"/>
          </rPr>
          <t xml:space="preserve">
parkiran;petrol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dimasukkan ke budgetnya HR (mobile pulsa dan telp gedung)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41.85% dari budget Postage&amp;courier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58.15%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dokumen digudang; moving kantor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awalnya ada di finance akan ttp aktualnya invoice dan proses submit ada di GA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awalnya di Finance skrg dipindahkan ke HRD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awalnya ada di Tender Sales, tetapi actualnya GA yang menggunakan untuk perpanjangan Iklan dan juga untuk Jobstreet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ISO HSE Certification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 CE dipisah antara QE;IT;Finance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Depnaker Regulation Consultation; Association &amp; Govt Certification (Akli, Kadin etc)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Kiki: (tools Calibration)</t>
        </r>
        <r>
          <rPr>
            <sz val="9"/>
            <color indexed="81"/>
            <rFont val="Tahoma"/>
            <family val="2"/>
          </rPr>
          <t xml:space="preserve">
vehicle;rental;site maintenance;Office Furniture Repair &amp; Maintenance, Lift, Building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Internet connection HQ &amp; Warehouse;Server &amp; Desktop Maintenance;Server backup remote offsiteWebsite &amp; Internet ID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 CE dipisah antara QE;IT;Finance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dimasukkan ke budgetnya HR (mobile pulsa dan telp gedung)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 xml:space="preserve">Kiki:
P&amp;L dengan budget berbeda sehingga tdk dimasukkan
</t>
        </r>
        <r>
          <rPr>
            <sz val="9"/>
            <color indexed="81"/>
            <rFont val="Tahoma"/>
            <family val="2"/>
          </rPr>
          <t xml:space="preserve">
internet banking; biaya perpanjangan kredit
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di CE dipisah antara QE;IT;Finance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Kiki:</t>
        </r>
        <r>
          <rPr>
            <sz val="9"/>
            <color indexed="81"/>
            <rFont val="Tahoma"/>
            <family val="2"/>
          </rPr>
          <t xml:space="preserve">
361,200,000/ 12 mulai mei 2015 30,100,000/bln</t>
        </r>
      </text>
    </comment>
  </commentList>
</comments>
</file>

<file path=xl/comments2.xml><?xml version="1.0" encoding="utf-8"?>
<comments xmlns="http://schemas.openxmlformats.org/spreadsheetml/2006/main">
  <authors>
    <author>setiadi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setiadi:</t>
        </r>
        <r>
          <rPr>
            <sz val="9"/>
            <color indexed="81"/>
            <rFont val="Tahoma"/>
            <family val="2"/>
          </rPr>
          <t xml:space="preserve">
17 Mei 2014 - 16 Mei 2015</t>
        </r>
      </text>
    </comment>
  </commentList>
</comments>
</file>

<file path=xl/comments3.xml><?xml version="1.0" encoding="utf-8"?>
<comments xmlns="http://schemas.openxmlformats.org/spreadsheetml/2006/main">
  <authors>
    <author/>
    <author>sjanti</author>
  </authors>
  <commentList>
    <comment ref="G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medan : 6,8 jt</t>
        </r>
      </text>
    </comment>
    <comment ref="K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Q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N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F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M4" authorId="0">
      <text>
        <r>
          <rPr>
            <sz val="11"/>
            <color indexed="8"/>
            <rFont val="Calibri"/>
            <family val="2"/>
          </rPr>
          <t>Q4</t>
        </r>
      </text>
    </comment>
    <comment ref="BR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Analisa Lowongan Kerja Medan
- Maulid
- Kebersihan lingkungan PJO Surabaya</t>
        </r>
      </text>
    </comment>
    <comment ref="BW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PBB Graha, Surabaya, Medan + denda 2013</t>
        </r>
      </text>
    </comment>
    <comment ref="CH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W4" authorId="0">
      <text>
        <r>
          <rPr>
            <sz val="11"/>
            <color indexed="8"/>
            <rFont val="Calibri"/>
            <family val="2"/>
          </rPr>
          <t>Q1</t>
        </r>
      </text>
    </comment>
    <comment ref="E5" authorId="0">
      <text>
        <r>
          <rPr>
            <sz val="11"/>
            <color indexed="8"/>
            <rFont val="Calibri"/>
            <family val="2"/>
          </rPr>
          <t>Netti :
Kertas A4 20 rim (770.000) Q1
ATK (674.000) Q1</t>
        </r>
      </text>
    </comment>
    <comment ref="H5" authorId="0">
      <text>
        <r>
          <rPr>
            <sz val="11"/>
            <color indexed="8"/>
            <rFont val="Calibri"/>
            <family val="2"/>
          </rPr>
          <t xml:space="preserve">Multi print  (8.550.000)Q1
BMC (875.000)Q1
</t>
        </r>
      </text>
    </comment>
    <comment ref="K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Q5" authorId="0">
      <text>
        <r>
          <rPr>
            <sz val="11"/>
            <color indexed="8"/>
            <rFont val="Calibri"/>
            <family val="2"/>
          </rPr>
          <t>Sewa dispenser Rp 35.000
Q1</t>
        </r>
      </text>
    </comment>
    <comment ref="X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Q1</t>
        </r>
      </text>
    </comment>
    <comment ref="AN5" authorId="0">
      <text>
        <r>
          <rPr>
            <sz val="11"/>
            <color indexed="8"/>
            <rFont val="Calibri"/>
            <family val="2"/>
          </rPr>
          <t>Q1 (diambil dr budget biaya tak terduga)</t>
        </r>
      </text>
    </comment>
    <comment ref="AQ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S5" authorId="0">
      <text>
        <r>
          <rPr>
            <b/>
            <sz val="8"/>
            <color indexed="8"/>
            <rFont val="Tahoma"/>
            <family val="2"/>
          </rPr>
          <t>netti
kaos lapangan</t>
        </r>
      </text>
    </comment>
    <comment ref="AV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Management Meeting --&gt; Puncak</t>
        </r>
      </text>
    </comment>
    <comment ref="AW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Q1 --&gt; BM 2016</t>
        </r>
      </text>
    </comment>
    <comment ref="BF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L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M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R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- Sertifikasi &amp; Pengisian APART
- Pengadaan Barang unt sertifikasi
</t>
        </r>
      </text>
    </comment>
    <comment ref="CH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V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W5" authorId="0">
      <text>
        <r>
          <rPr>
            <sz val="11"/>
            <color indexed="8"/>
            <rFont val="Calibri"/>
            <family val="2"/>
          </rPr>
          <t>Q1</t>
        </r>
      </text>
    </comment>
    <comment ref="K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Q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Y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N6" authorId="0">
      <text>
        <r>
          <rPr>
            <sz val="11"/>
            <color indexed="8"/>
            <rFont val="Calibri"/>
            <family val="2"/>
          </rPr>
          <t>Q1 (di ambil dr budget biaya tak terduga)</t>
        </r>
      </text>
    </comment>
    <comment ref="AQ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S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</text>
    </comment>
    <comment ref="BF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L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M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R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Cinderamata bu Irma Rp. 1,156,500
RS Bu herni Rp. 12,003,702
Inventaris Kantin Rp. 1,600,000
</t>
        </r>
      </text>
    </comment>
    <comment ref="CH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V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W6" authorId="0">
      <text>
        <r>
          <rPr>
            <sz val="11"/>
            <color indexed="8"/>
            <rFont val="Calibri"/>
            <family val="2"/>
          </rPr>
          <t>Q1</t>
        </r>
      </text>
    </comment>
    <comment ref="E7" authorId="0">
      <text>
        <r>
          <rPr>
            <sz val="11"/>
            <color indexed="8"/>
            <rFont val="Calibri"/>
            <family val="2"/>
          </rPr>
          <t>20 rim kertas A4 (Q1)</t>
        </r>
      </text>
    </comment>
    <comment ref="G7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medan</t>
        </r>
      </text>
    </comment>
    <comment ref="H7" authorId="0">
      <text>
        <r>
          <rPr>
            <sz val="11"/>
            <color indexed="8"/>
            <rFont val="Calibri"/>
            <family val="2"/>
          </rPr>
          <t>Multi print (Q1)</t>
        </r>
      </text>
    </comment>
    <comment ref="K7" authorId="0">
      <text>
        <r>
          <rPr>
            <sz val="11"/>
            <color indexed="8"/>
            <rFont val="Calibri"/>
            <family val="2"/>
          </rPr>
          <t>8 aprl – 12 mei 2016</t>
        </r>
      </text>
    </comment>
    <comment ref="Q7" authorId="0">
      <text>
        <r>
          <rPr>
            <sz val="11"/>
            <color indexed="8"/>
            <rFont val="Calibri"/>
            <family val="2"/>
          </rPr>
          <t>Sewa Dispenser Rp 35.000
Q1</t>
        </r>
      </text>
    </comment>
    <comment ref="S7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304 box *3500*3</t>
        </r>
      </text>
    </comment>
    <comment ref="X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Y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N7" authorId="0">
      <text>
        <r>
          <rPr>
            <sz val="11"/>
            <color indexed="8"/>
            <rFont val="Calibri"/>
            <family val="2"/>
          </rPr>
          <t>Q1 (di ambil dr budget biaya tak terduga Rp 551.413)</t>
        </r>
      </text>
    </comment>
    <comment ref="BI7" authorId="0">
      <text>
        <r>
          <rPr>
            <sz val="11"/>
            <color indexed="8"/>
            <rFont val="Calibri"/>
            <family val="2"/>
          </rPr>
          <t>Pembelian sepatu safety sebanyak 2 pasang utk project pak jimmy,total harga Rp 600.000</t>
        </r>
      </text>
    </comment>
    <comment ref="BL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M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BS7" authorId="0">
      <text>
        <r>
          <rPr>
            <sz val="11"/>
            <color indexed="8"/>
            <rFont val="Calibri"/>
            <family val="2"/>
          </rPr>
          <t>Q1 (P3K Surveilance audit 1)-→ utilities Rp 257.819, stationary Rp 591.000</t>
        </r>
      </text>
    </comment>
    <comment ref="CG7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PAM tidak digunakan</t>
        </r>
      </text>
    </comment>
    <comment ref="CP7" authorId="0">
      <text>
        <r>
          <rPr>
            <sz val="11"/>
            <color indexed="8"/>
            <rFont val="Calibri"/>
            <family val="2"/>
          </rPr>
          <t>Biaya Maintenance (19.250.000)</t>
        </r>
      </text>
    </comment>
    <comment ref="CV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CW7" authorId="0">
      <text>
        <r>
          <rPr>
            <sz val="11"/>
            <color indexed="8"/>
            <rFont val="Calibri"/>
            <family val="2"/>
          </rPr>
          <t>Q1</t>
        </r>
      </text>
    </comment>
    <comment ref="D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Kertas 20 rim
amplop Qdc 2 pak</t>
        </r>
      </text>
    </comment>
    <comment ref="G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5550 unt Office
Canon 811 4pcs (Srby, Jkt)
</t>
        </r>
      </text>
    </comment>
    <comment ref="H8" authorId="0">
      <text>
        <r>
          <rPr>
            <sz val="11"/>
            <color indexed="8"/>
            <rFont val="Calibri"/>
            <family val="2"/>
          </rPr>
          <t>Toner cyan Medan (257.819/Utilities + 591.000 Stationary Q1)</t>
        </r>
      </text>
    </comment>
    <comment ref="K8" authorId="0">
      <text>
        <r>
          <rPr>
            <sz val="11"/>
            <color indexed="8"/>
            <rFont val="Calibri"/>
            <family val="2"/>
          </rPr>
          <t>12-Mei-16 s/d 10 -Jun-16</t>
        </r>
      </text>
    </comment>
    <comment ref="Q8" authorId="0">
      <text>
        <r>
          <rPr>
            <sz val="11"/>
            <color indexed="8"/>
            <rFont val="Calibri"/>
            <family val="2"/>
          </rPr>
          <t>Sewa dispenser Rp 35.000</t>
        </r>
      </text>
    </comment>
    <comment ref="Y8" authorId="0">
      <text>
        <r>
          <rPr>
            <sz val="11"/>
            <color indexed="8"/>
            <rFont val="Calibri"/>
            <family val="2"/>
          </rPr>
          <t>Q1</t>
        </r>
      </text>
    </comment>
    <comment ref="AG8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Asuransi Mazda</t>
        </r>
      </text>
    </comment>
    <comment ref="AN8" authorId="0">
      <text>
        <r>
          <rPr>
            <sz val="10"/>
            <rFont val="Arial"/>
            <family val="2"/>
          </rPr>
          <t>Q1 diambil dr budget Employees recruitment &amp; training</t>
        </r>
      </text>
    </comment>
    <comment ref="AQ8" authorId="0">
      <text>
        <r>
          <rPr>
            <sz val="11"/>
            <color indexed="8"/>
            <rFont val="Calibri"/>
            <family val="2"/>
          </rPr>
          <t>Q1 (Biaya tak terduga Rp 209.470, Utilities  Rp 4.760, Legal fee Rp 215.770)</t>
        </r>
      </text>
    </comment>
    <comment ref="BH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safety shoes 5 
PO direject RS</t>
        </r>
      </text>
    </comment>
    <comment ref="BR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Perjalanan Dinas Anwar</t>
        </r>
      </text>
    </comment>
    <comment ref="BU8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Sewa gudang Sahardjo + PPN</t>
        </r>
      </text>
    </comment>
    <comment ref="CD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RS an christianto
</t>
        </r>
      </text>
    </comment>
    <comment ref="CY8" authorId="0">
      <text>
        <r>
          <rPr>
            <sz val="11"/>
            <color indexed="8"/>
            <rFont val="Calibri"/>
            <family val="2"/>
          </rPr>
          <t>Q2</t>
        </r>
      </text>
    </comment>
    <comment ref="D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ATK
Kertas A4, A3</t>
        </r>
      </text>
    </comment>
    <comment ref="E9" authorId="0">
      <text>
        <r>
          <rPr>
            <sz val="9"/>
            <color indexed="81"/>
            <rFont val="Arial"/>
            <family val="2"/>
          </rPr>
          <t>Kertas A4 20 rim (770,000/Legal Fee Q1)
ATK (600.000/Legal Fee &amp; Employees R T Q1)</t>
        </r>
      </text>
    </comment>
    <comment ref="G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5550 yellow
810 = 10 pcs
811 = 10  pcs</t>
        </r>
      </text>
    </comment>
    <comment ref="H9" authorId="0">
      <text>
        <r>
          <rPr>
            <sz val="10"/>
            <rFont val="Arial"/>
            <family val="2"/>
          </rPr>
          <t>Multiprint (3.825.000/Legal  Fee &amp; Employees RT Q1)
BMC (875.000/Employees RT Q1)</t>
        </r>
      </text>
    </comment>
    <comment ref="K9" authorId="0">
      <text>
        <r>
          <rPr>
            <sz val="11"/>
            <color indexed="8"/>
            <rFont val="Calibri"/>
            <family val="2"/>
          </rPr>
          <t>10 Jun – 14 Jul</t>
        </r>
      </text>
    </comment>
    <comment ref="X9" authorId="0">
      <text>
        <r>
          <rPr>
            <sz val="10"/>
            <rFont val="Arial"/>
            <family val="2"/>
          </rPr>
          <t>Employees R &amp; T (Q1)</t>
        </r>
      </text>
    </comment>
    <comment ref="Y9" authorId="0">
      <text>
        <r>
          <rPr>
            <sz val="10"/>
            <rFont val="Arial"/>
            <family val="2"/>
          </rPr>
          <t>Employees R &amp; T (Q1)</t>
        </r>
      </text>
    </comment>
    <comment ref="AG9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Asuransi 3 unit : B...</t>
        </r>
      </text>
    </comment>
    <comment ref="AN9" authorId="0">
      <text>
        <r>
          <rPr>
            <sz val="11"/>
            <color indexed="8"/>
            <rFont val="Calibri"/>
            <family val="2"/>
          </rPr>
          <t>Q2 (Staff welfare Rp 107.960)</t>
        </r>
      </text>
    </comment>
    <comment ref="AQ9" authorId="0">
      <text>
        <r>
          <rPr>
            <sz val="11"/>
            <color indexed="8"/>
            <rFont val="Calibri"/>
            <family val="2"/>
          </rPr>
          <t>Q1 (staff welfare Rp 371.813, Employees R &amp; T Rp 227.007, Utilities Rp 1.180)</t>
        </r>
      </text>
    </comment>
    <comment ref="AV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Training Refreshing regulation</t>
        </r>
      </text>
    </comment>
    <comment ref="BO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Service AC Camry : Rp. 7,050,000
AC Inova : Rp. 4,635,000
Ban Engkel : Rp. 5,540,000
Oli mesin cran : Rp. 3,640,413</t>
        </r>
      </text>
    </comment>
    <comment ref="BS9" authorId="0">
      <text>
        <r>
          <rPr>
            <sz val="11"/>
            <color indexed="8"/>
            <rFont val="Calibri"/>
            <family val="2"/>
          </rPr>
          <t>Biaya laminating BPJS Kesehatan ( Staff Welfare Q2)</t>
        </r>
      </text>
    </comment>
    <comment ref="BX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PBB Jakarta, Medan, surabaya</t>
        </r>
      </text>
    </comment>
    <comment ref="CD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RS an Agung H</t>
        </r>
      </text>
    </comment>
    <comment ref="CM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+ THR</t>
        </r>
      </text>
    </comment>
    <comment ref="G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Toner 5550 (4pcs --&gt; PJO Medan)</t>
        </r>
      </text>
    </comment>
    <comment ref="H10" authorId="0">
      <text>
        <r>
          <rPr>
            <sz val="11"/>
            <color indexed="8"/>
            <rFont val="Calibri"/>
            <family val="2"/>
          </rPr>
          <t>Q2 (BMC)</t>
        </r>
      </text>
    </comment>
    <comment ref="M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plus THR</t>
        </r>
      </text>
    </comment>
    <comment ref="S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</t>
        </r>
      </text>
    </comment>
    <comment ref="Y10" authorId="0">
      <text>
        <r>
          <rPr>
            <sz val="11"/>
            <color indexed="8"/>
            <rFont val="Calibri"/>
            <family val="2"/>
          </rPr>
          <t>Q2</t>
        </r>
      </text>
    </comment>
    <comment ref="AG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5 unit Avanza</t>
        </r>
      </text>
    </comment>
    <comment ref="AN10" authorId="0">
      <text>
        <r>
          <rPr>
            <sz val="11"/>
            <color indexed="8"/>
            <rFont val="Calibri"/>
            <family val="2"/>
          </rPr>
          <t>Q2 staff welfare</t>
        </r>
      </text>
    </comment>
    <comment ref="AQ10" authorId="0">
      <text>
        <r>
          <rPr>
            <sz val="11"/>
            <color indexed="8"/>
            <rFont val="Calibri"/>
            <family val="2"/>
          </rPr>
          <t>Q2 (Staff Welfare Rp 100.000)</t>
        </r>
      </text>
    </comment>
    <comment ref="AV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buka puasa bersama</t>
        </r>
      </text>
    </comment>
    <comment ref="BS10" authorId="0">
      <text>
        <r>
          <rPr>
            <sz val="11"/>
            <color indexed="8"/>
            <rFont val="Calibri"/>
            <family val="2"/>
          </rPr>
          <t>Biaya laminating  BPJS Kesehatan thp II (Staff Welfare Q2)</t>
        </r>
      </text>
    </comment>
    <comment ref="CU10" authorId="0">
      <text>
        <r>
          <rPr>
            <b/>
            <sz val="8"/>
            <color indexed="8"/>
            <rFont val="Tahoma"/>
            <family val="2"/>
          </rPr>
          <t xml:space="preserve">netti:
</t>
        </r>
      </text>
    </comment>
    <comment ref="D1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A4 = 20rim</t>
        </r>
      </text>
    </comment>
    <comment ref="H11" authorId="0">
      <text>
        <r>
          <rPr>
            <sz val="11"/>
            <color indexed="8"/>
            <rFont val="Calibri"/>
            <family val="2"/>
          </rPr>
          <t>Q2 (multiprint)</t>
        </r>
      </text>
    </comment>
    <comment ref="AN11" authorId="0">
      <text>
        <r>
          <rPr>
            <sz val="11"/>
            <color indexed="8"/>
            <rFont val="Calibri"/>
            <family val="2"/>
          </rPr>
          <t>Q2 Staff wellfare</t>
        </r>
      </text>
    </comment>
    <comment ref="AQ11" authorId="0">
      <text>
        <r>
          <rPr>
            <sz val="11"/>
            <color indexed="8"/>
            <rFont val="Calibri"/>
            <family val="2"/>
          </rPr>
          <t>Q2 Staff welfare</t>
        </r>
      </text>
    </comment>
    <comment ref="AV1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halbil</t>
        </r>
      </text>
    </comment>
    <comment ref="BR1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RS an Christ (emply welfare)</t>
        </r>
      </text>
    </comment>
    <comment ref="D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A3 10 rim</t>
        </r>
      </text>
    </comment>
    <comment ref="G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- catridge 746,745 @3pcs Q139
- Toner Multiprint
- 12 A 2pcs
- catridge 746,745 @3pcs Q139
</t>
        </r>
      </text>
    </comment>
    <comment ref="H12" authorId="1">
      <text>
        <r>
          <rPr>
            <b/>
            <sz val="8"/>
            <color indexed="81"/>
            <rFont val="Tahoma"/>
            <family val="2"/>
          </rPr>
          <t>sjanti:</t>
        </r>
        <r>
          <rPr>
            <sz val="8"/>
            <color indexed="81"/>
            <rFont val="Tahoma"/>
            <family val="2"/>
          </rPr>
          <t xml:space="preserve">
PO02-16000103:32A,33A,36A</t>
        </r>
      </text>
    </comment>
    <comment ref="J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2 bln</t>
        </r>
      </text>
    </comment>
    <comment ref="AV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-training pajak
-Training BRF, Obesitas, Leadership I
- Pengajian, Refresh Qdc, SCADA
- Leadership II</t>
        </r>
      </text>
    </comment>
    <comment ref="CD1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RS an. Fardi
Rp. 7,829,395,-</t>
        </r>
      </text>
    </comment>
    <comment ref="G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catridge 5550 &amp; 83A &amp; 53A</t>
        </r>
      </text>
    </comment>
    <comment ref="H13" authorId="1">
      <text>
        <r>
          <rPr>
            <b/>
            <sz val="8"/>
            <color indexed="81"/>
            <rFont val="Tahoma"/>
            <family val="2"/>
          </rPr>
          <t>sjanti:</t>
        </r>
        <r>
          <rPr>
            <sz val="8"/>
            <color indexed="81"/>
            <rFont val="Tahoma"/>
            <family val="2"/>
          </rPr>
          <t xml:space="preserve">
PO02-16000124: stock black,blue,yellow,magenta
</t>
        </r>
      </text>
    </comment>
    <comment ref="J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</t>
        </r>
      </text>
    </comment>
    <comment ref="M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</t>
        </r>
      </text>
    </comment>
    <comment ref="P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W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menggunakan Q3</t>
        </r>
      </text>
    </comment>
    <comment ref="AD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4 unit mobil (Q3)</t>
        </r>
      </text>
    </comment>
    <comment ref="AM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Menggunakan Q3</t>
        </r>
      </text>
    </comment>
    <comment ref="AV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
- BT pak zul&amp;dodit
- Akomodasi Pak zul&amp;dodit(panorama tours)</t>
        </r>
      </text>
    </comment>
    <comment ref="BE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 : Rp. 16,037,300
Q4 : Rp. 13,092,988</t>
        </r>
      </text>
    </comment>
    <comment ref="BK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Q3</t>
        </r>
      </text>
    </comment>
    <comment ref="BO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Crain : Rp. 21,715,760
</t>
        </r>
      </text>
    </comment>
    <comment ref="BU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Q2</t>
        </r>
      </text>
    </comment>
    <comment ref="CZ1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3 weeks
Peserta :( IW, Bas, Hendrikus, Bachtiar), yusman, jimmy, imam B, Ucok, setiadi, hasrul</t>
        </r>
      </text>
    </comment>
    <comment ref="D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kertas A4 --&gt; budget Q3
ATK nov --&gt; Q3
Kertas warna u/ finance --&gt; Q3
Kertas warna u/ finance --&gt; Q3
</t>
        </r>
      </text>
    </comment>
    <comment ref="E14" authorId="1">
      <text>
        <r>
          <rPr>
            <b/>
            <sz val="8"/>
            <color indexed="81"/>
            <rFont val="Tahoma"/>
            <family val="2"/>
          </rPr>
          <t>sjanti:</t>
        </r>
        <r>
          <rPr>
            <sz val="8"/>
            <color indexed="81"/>
            <rFont val="Tahoma"/>
            <family val="2"/>
          </rPr>
          <t xml:space="preserve">
PR02-16000145 : Binder 8562 10pcs u/Pak Redi, 5rim kertas A4, 3packs Pocket PP Bambi
note : PO Rejected pak Redi</t>
        </r>
      </text>
    </comment>
    <comment ref="G14" authorId="0">
      <text>
        <r>
          <rPr>
            <b/>
            <sz val="8"/>
            <color indexed="8"/>
            <rFont val="Tahoma"/>
            <family val="2"/>
          </rPr>
          <t>netti :
-</t>
        </r>
        <r>
          <rPr>
            <sz val="8"/>
            <color indexed="8"/>
            <rFont val="Tahoma"/>
            <family val="2"/>
          </rPr>
          <t xml:space="preserve"> pemesanan catridege multiprint : Q3
- Catridge PJO Medan : Q3
</t>
        </r>
      </text>
    </comment>
    <comment ref="J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okt - nov
Q4</t>
        </r>
      </text>
    </comment>
    <comment ref="M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AD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3 unit (Q4)</t>
        </r>
      </text>
    </comment>
    <comment ref="AM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AP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Menggunakan Q3</t>
        </r>
      </text>
    </comment>
    <comment ref="AV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Pengajian Okt 2015 (Q4)
Pengajian Nov : (Q4)</t>
        </r>
      </text>
    </comment>
    <comment ref="BE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BK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BU1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Q2</t>
        </r>
      </text>
    </comment>
    <comment ref="D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Kertas A4 Q4</t>
        </r>
      </text>
    </comment>
    <comment ref="H15" authorId="1">
      <text>
        <r>
          <rPr>
            <b/>
            <sz val="8"/>
            <color indexed="81"/>
            <rFont val="Tahoma"/>
            <family val="2"/>
          </rPr>
          <t>sjanti:</t>
        </r>
        <r>
          <rPr>
            <sz val="8"/>
            <color indexed="81"/>
            <rFont val="Tahoma"/>
            <family val="2"/>
          </rPr>
          <t xml:space="preserve">
-PR02-16000147: Rp 1.650.000 Yellow 32A
-PR (tba) Rp 5.032.500 : 30ABlack,53A 2units,36A 2units, 12A 1unit 
</t>
        </r>
      </text>
    </comment>
    <comment ref="S15" authorId="0">
      <text>
        <r>
          <rPr>
            <b/>
            <sz val="8"/>
            <color indexed="8"/>
            <rFont val="Tahoma"/>
            <family val="2"/>
            <charset val="1"/>
          </rPr>
          <t xml:space="preserve">netti:
</t>
        </r>
        <r>
          <rPr>
            <sz val="8"/>
            <color indexed="8"/>
            <rFont val="Tahoma"/>
            <family val="2"/>
            <charset val="1"/>
          </rPr>
          <t>Q4 (tagihan Okt, Nov, Des 2015)</t>
        </r>
      </text>
    </comment>
    <comment ref="AP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AV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Structure Design Q4
- Perpanjangan Jobstreet Q4</t>
        </r>
      </text>
    </comment>
    <comment ref="BK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CO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Q4</t>
        </r>
      </text>
    </comment>
    <comment ref="CZ1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biaya badminton 2x dan pembelian 2 pack kok</t>
        </r>
      </text>
    </comment>
    <comment ref="H2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staff welfare</t>
        </r>
      </text>
    </comment>
    <comment ref="AQ22" authorId="0">
      <text>
        <r>
          <rPr>
            <b/>
            <sz val="8"/>
            <color indexed="8"/>
            <rFont val="Tahoma"/>
            <family val="2"/>
          </rPr>
          <t>netti
kaos lapangan</t>
        </r>
      </text>
    </comment>
    <comment ref="AQ2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</text>
    </comment>
    <comment ref="AJ2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Training Refreshing regulation</t>
        </r>
      </text>
    </comment>
    <comment ref="AJ27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buka puasa bersama</t>
        </r>
      </text>
    </comment>
    <comment ref="AJ2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halbil</t>
        </r>
      </text>
    </comment>
    <comment ref="AJ29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-training pajak
-Training BRF, Obesitas, Leadership I
- Pengajian, Refresh Qdc, SCADA
- Leadership II</t>
        </r>
      </text>
    </comment>
    <comment ref="AL5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PAM tidak digunakan</t>
        </r>
      </text>
    </comment>
    <comment ref="AJ5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safety shoes 5 
PO direject RS</t>
        </r>
      </text>
    </comment>
    <comment ref="AR5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plus THR</t>
        </r>
      </text>
    </comment>
    <comment ref="H7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PAM tidak digunakan</t>
        </r>
      </text>
    </comment>
    <comment ref="U7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Service AC Camry : Rp. 7,050,000
AC Inova : Rp. 4,635,000
Ban Engkel : Rp. 5,540,000
Oli mesin cran : Rp. 3,640,413</t>
        </r>
      </text>
    </comment>
    <comment ref="AJ7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+ THR</t>
        </r>
      </text>
    </comment>
    <comment ref="K7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plus THR</t>
        </r>
      </text>
    </comment>
    <comment ref="K10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Analisa Lowongan Kerja Medan
- Maulid
- Kebersihan lingkungan PJO Surabaya</t>
        </r>
      </text>
    </comment>
    <comment ref="AK101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PBB Graha, Surabaya, Medan + denda 2013</t>
        </r>
      </text>
    </comment>
    <comment ref="K10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- Sertifikasi &amp; Pengisian APART
- Pengadaan Barang unt sertifikasi
</t>
        </r>
      </text>
    </comment>
    <comment ref="K10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Cinderamata bu Irma Rp. 1,156,500
RS Bu herni Rp. 12,003,702
Inventaris Kantin Rp. 1,600,000
</t>
        </r>
      </text>
    </comment>
    <comment ref="AQ104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304 box *3500*3</t>
        </r>
      </text>
    </comment>
    <comment ref="K105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- Perjalanan Dinas Anwar</t>
        </r>
      </text>
    </comment>
    <comment ref="AJ105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Sewa gudang Sahardjo + PPN</t>
        </r>
      </text>
    </comment>
    <comment ref="U106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PBB Jakarta, Medan, surabaya</t>
        </r>
      </text>
    </comment>
    <comment ref="K108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RS an Christ (emply welfare)</t>
        </r>
      </text>
    </comment>
    <comment ref="F122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 xml:space="preserve">RS an christianto
</t>
        </r>
      </text>
    </comment>
    <comment ref="I122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Asuransi Mazda</t>
        </r>
      </text>
    </comment>
    <comment ref="F123" authorId="0">
      <text>
        <r>
          <rPr>
            <b/>
            <sz val="8"/>
            <color indexed="8"/>
            <rFont val="Tahoma"/>
            <family val="2"/>
          </rPr>
          <t xml:space="preserve">netti:
</t>
        </r>
        <r>
          <rPr>
            <sz val="8"/>
            <color indexed="8"/>
            <rFont val="Tahoma"/>
            <family val="2"/>
          </rPr>
          <t>RS an Agung H</t>
        </r>
      </text>
    </comment>
    <comment ref="I123" authorId="0">
      <text>
        <r>
          <rPr>
            <b/>
            <sz val="9"/>
            <color indexed="8"/>
            <rFont val="Tahoma"/>
            <family val="2"/>
          </rPr>
          <t xml:space="preserve">Anna:
</t>
        </r>
        <r>
          <rPr>
            <sz val="9"/>
            <color indexed="8"/>
            <rFont val="Tahoma"/>
            <family val="2"/>
          </rPr>
          <t>Asuransi 3 unit : B...</t>
        </r>
      </text>
    </comment>
  </commentList>
</comments>
</file>

<file path=xl/comments4.xml><?xml version="1.0" encoding="utf-8"?>
<comments xmlns="http://schemas.openxmlformats.org/spreadsheetml/2006/main">
  <authors>
    <author>Anna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Anna:</t>
        </r>
        <r>
          <rPr>
            <sz val="9"/>
            <color indexed="81"/>
            <rFont val="Tahoma"/>
            <family val="2"/>
          </rPr>
          <t xml:space="preserve">
Pindah ke HRGA045
</t>
        </r>
      </text>
    </comment>
  </commentList>
</comments>
</file>

<file path=xl/sharedStrings.xml><?xml version="1.0" encoding="utf-8"?>
<sst xmlns="http://schemas.openxmlformats.org/spreadsheetml/2006/main" count="2008" uniqueCount="604">
  <si>
    <t>COST ACTUAL</t>
  </si>
  <si>
    <t>January to December 2015</t>
  </si>
  <si>
    <t>Overhead Expenses</t>
  </si>
  <si>
    <t>Payment for Marketing &amp; Sales Activity</t>
  </si>
  <si>
    <t>Tender Sales</t>
  </si>
  <si>
    <t>Advertising &amp; Promotion</t>
  </si>
  <si>
    <t>Entertainment-Deductable</t>
  </si>
  <si>
    <t>Marketing Expense</t>
  </si>
  <si>
    <t>Sales Call Expense</t>
  </si>
  <si>
    <t>Telephone - Sales</t>
  </si>
  <si>
    <t>Travel&amp;Fares - Sales</t>
  </si>
  <si>
    <t>Corporate Business Development</t>
  </si>
  <si>
    <t>Travel &amp; Fares</t>
  </si>
  <si>
    <t xml:space="preserve">Seminar, Confrences and Meeting </t>
  </si>
  <si>
    <t>Payments to employees &amp; labour</t>
  </si>
  <si>
    <t>HRD</t>
  </si>
  <si>
    <t>Accrual for Operation Staff</t>
  </si>
  <si>
    <t>Bonus THR</t>
  </si>
  <si>
    <t>Jamsostek Indirect</t>
  </si>
  <si>
    <t>Insurance Expenses</t>
  </si>
  <si>
    <t>Medical Expense</t>
  </si>
  <si>
    <t>Overtime</t>
  </si>
  <si>
    <t>Performance Bonus</t>
  </si>
  <si>
    <t>Personal Income Tax Indirect</t>
  </si>
  <si>
    <t>Post Employee benefit Expense</t>
  </si>
  <si>
    <t>Recruitment / Relocation</t>
  </si>
  <si>
    <t>Recruitment Fee &amp; Training</t>
  </si>
  <si>
    <t>Salary Indirect</t>
  </si>
  <si>
    <t>Skill Development Fund</t>
  </si>
  <si>
    <t>Staff Welfare</t>
  </si>
  <si>
    <t>Uniform</t>
  </si>
  <si>
    <t>Local Transportation</t>
  </si>
  <si>
    <t>MV - Fuel &amp; Oil</t>
  </si>
  <si>
    <t>MV - Other</t>
  </si>
  <si>
    <t>Telephone, Telex, Fax</t>
  </si>
  <si>
    <t>Office Equipment &lt; $500</t>
  </si>
  <si>
    <t>Postage &amp; Courier</t>
  </si>
  <si>
    <t>Stamp Duty</t>
  </si>
  <si>
    <t>Stationery &amp; Printing</t>
  </si>
  <si>
    <t>Other Admin Expenses</t>
  </si>
  <si>
    <t>Payments for Head Office Expenses</t>
  </si>
  <si>
    <t>Quality &amp; Assurance</t>
  </si>
  <si>
    <t>Audit Fee</t>
  </si>
  <si>
    <t>Tools &amp; Asset Management</t>
  </si>
  <si>
    <t>MV - Repair &amp; Maintenance</t>
  </si>
  <si>
    <t>Property Repair &amp; Maintenance</t>
  </si>
  <si>
    <t>Information Technology</t>
  </si>
  <si>
    <t>IT Expenses</t>
  </si>
  <si>
    <t>Finance &amp; Warehouse</t>
  </si>
  <si>
    <t>Bank Charge (Excl. Interest)</t>
  </si>
  <si>
    <t>Property Rental/Lease</t>
  </si>
  <si>
    <t>Utilities</t>
  </si>
  <si>
    <t>Payments to consultant</t>
  </si>
  <si>
    <t>Legal &amp; Consultant</t>
  </si>
  <si>
    <t>Legal Fee</t>
  </si>
  <si>
    <t>Profesional Fee</t>
  </si>
  <si>
    <t>Travel &amp; Accommodation</t>
  </si>
  <si>
    <t>Depreciation - Motor Vehicle</t>
  </si>
  <si>
    <t>Hire of Motor Vehicle</t>
  </si>
  <si>
    <t>Business Travelling</t>
  </si>
  <si>
    <t>MV-Spareparts</t>
  </si>
  <si>
    <t>Depreciation -  IT-Equipment</t>
  </si>
  <si>
    <t>Depreciation - Mobile Phone</t>
  </si>
  <si>
    <t>Finance &amp; Administration</t>
  </si>
  <si>
    <t>Bad debt expense</t>
  </si>
  <si>
    <t>Project Costs (closed CFS)</t>
  </si>
  <si>
    <t>Depreciation - Building Improvement</t>
  </si>
  <si>
    <t>Depre - Building Office</t>
  </si>
  <si>
    <t>Depreciation - Furniture Fitting</t>
  </si>
  <si>
    <t>Depreciation - Office Machine &amp; Equip</t>
  </si>
  <si>
    <t>Depreciation - Sundry Plant &amp; Equip</t>
  </si>
  <si>
    <t>Depreciation - Test Equipment</t>
  </si>
  <si>
    <t>Depreciation - Tools</t>
  </si>
  <si>
    <t>Hire of Other Plant &amp; Equipt</t>
  </si>
  <si>
    <t>Profesional Fee &amp; Consultants</t>
  </si>
  <si>
    <t>Total General &amp; Adm Expenses</t>
  </si>
  <si>
    <t>Salary</t>
  </si>
  <si>
    <t>Pengelompokan Per SUB DIVISION</t>
  </si>
  <si>
    <t>HRD &amp; GA</t>
  </si>
  <si>
    <t>QA</t>
  </si>
  <si>
    <t>TAM</t>
  </si>
  <si>
    <t>IT</t>
  </si>
  <si>
    <t>SALES</t>
  </si>
  <si>
    <t>FINANCE</t>
  </si>
  <si>
    <t>Q2</t>
  </si>
  <si>
    <t>April;Mei;June</t>
  </si>
  <si>
    <t>6-1010</t>
  </si>
  <si>
    <t>6-1030</t>
  </si>
  <si>
    <t>Bonus, THR</t>
  </si>
  <si>
    <t>6-1040</t>
  </si>
  <si>
    <t>Jamsostek</t>
  </si>
  <si>
    <t>6-1050</t>
  </si>
  <si>
    <t>Personal Income Tax</t>
  </si>
  <si>
    <t>6-1060</t>
  </si>
  <si>
    <t>6-1080</t>
  </si>
  <si>
    <t>6-1100</t>
  </si>
  <si>
    <t>Recruitment expense</t>
  </si>
  <si>
    <t>6-1110</t>
  </si>
  <si>
    <t>Seminar, Confrences, Meeting</t>
  </si>
  <si>
    <t>6-1150</t>
  </si>
  <si>
    <t>6-1200</t>
  </si>
  <si>
    <t>6-1300</t>
  </si>
  <si>
    <t>6-2500</t>
  </si>
  <si>
    <t>6-3100</t>
  </si>
  <si>
    <t>6-4310</t>
  </si>
  <si>
    <t>6-4360</t>
  </si>
  <si>
    <t>6-7200</t>
  </si>
  <si>
    <t>HRGA021</t>
  </si>
  <si>
    <t>HRDGA017</t>
  </si>
  <si>
    <t>HRDGA018</t>
  </si>
  <si>
    <t>HRGA024</t>
  </si>
  <si>
    <t>HRGA043</t>
  </si>
  <si>
    <t>HRGA005</t>
  </si>
  <si>
    <t>HRGA020</t>
  </si>
  <si>
    <t>HRDGA016</t>
  </si>
  <si>
    <t>HRGA007</t>
  </si>
  <si>
    <t>HRGA010</t>
  </si>
  <si>
    <t>HRGA004</t>
  </si>
  <si>
    <t>HRGA026</t>
  </si>
  <si>
    <t>HRGA002</t>
  </si>
  <si>
    <t>HRGA001</t>
  </si>
  <si>
    <t>HRGA034</t>
  </si>
  <si>
    <t>HRGA044</t>
  </si>
  <si>
    <t>Budget ID</t>
  </si>
  <si>
    <t>Budget Name</t>
  </si>
  <si>
    <t>Staff Welfare (Q1)</t>
  </si>
  <si>
    <t>Employee Insurance (Q1)</t>
  </si>
  <si>
    <t>Employees Welfare (Q1)</t>
  </si>
  <si>
    <t>Stationary (Q1)</t>
  </si>
  <si>
    <t>Stamp duty (Q1)</t>
  </si>
  <si>
    <t>Pulsa (Q1)</t>
  </si>
  <si>
    <t>Salary Indirect (Q1)</t>
  </si>
  <si>
    <t>THR (Q1)</t>
  </si>
  <si>
    <t>Personal Income Tax Indirect (Q1)</t>
  </si>
  <si>
    <t>Postage &amp;amp; Courier (Q1)</t>
  </si>
  <si>
    <t>Total Price</t>
  </si>
  <si>
    <t>Currency</t>
  </si>
  <si>
    <t>CoA Code</t>
  </si>
  <si>
    <t>CoA Name</t>
  </si>
  <si>
    <t>IDR</t>
  </si>
  <si>
    <t>Employees Recruitment &amp; Training</t>
  </si>
  <si>
    <t>Insurance Expenses (Q1)</t>
  </si>
  <si>
    <t>Regulation &amp; Consultation Fee (Q1)</t>
  </si>
  <si>
    <t>Fuel and Oli (Q1)</t>
  </si>
  <si>
    <t>Parking &amp; Tol (Q1)</t>
  </si>
  <si>
    <t>Biaya Tak terduga (Q1)</t>
  </si>
  <si>
    <t>Utilities (Q1)</t>
  </si>
  <si>
    <t>Employees Recruitment &amp; Training (Q1)</t>
  </si>
  <si>
    <t>Legal Fee (Q1)</t>
  </si>
  <si>
    <t>Cost</t>
  </si>
  <si>
    <t>HR &amp; GA Departement</t>
  </si>
  <si>
    <t>BUDGET Q2</t>
  </si>
  <si>
    <t>Corporate HR &amp; GA fr Finance</t>
  </si>
  <si>
    <t>Budget Q1</t>
  </si>
  <si>
    <t>Pengajuan Budget Q2</t>
  </si>
  <si>
    <t>BPJS Kesehatan estimasi biaya @ 30 jt</t>
  </si>
  <si>
    <t>Budget Q2</t>
  </si>
  <si>
    <t>Pengajuan Budget Q3</t>
  </si>
  <si>
    <t>Toll, parkir dll</t>
  </si>
  <si>
    <t>Samafitro, satpam kawasan, sampah, iuran PAM</t>
  </si>
  <si>
    <t xml:space="preserve">Perpanjangan STNK 4 kendaraan (1 Inn0va + 3 Avanza) + perpanjanganasuransi 5 kendaraan </t>
  </si>
  <si>
    <t>HRGA045</t>
  </si>
  <si>
    <t>Staff Welfare (Q3)</t>
  </si>
  <si>
    <t>Employee Insurance (Q3)</t>
  </si>
  <si>
    <t>Employees Welfare (Q3)</t>
  </si>
  <si>
    <t>Stationary (Q3)</t>
  </si>
  <si>
    <t>Stamp duty (Q3)</t>
  </si>
  <si>
    <t>Pulsa (Q3)</t>
  </si>
  <si>
    <t>Regulation &amp; Consultation Fee (Q3)</t>
  </si>
  <si>
    <t>Fuel and Oli (Q3)</t>
  </si>
  <si>
    <t>Parking &amp; Tol (Q3)</t>
  </si>
  <si>
    <t>Salary Indirect (Q3)</t>
  </si>
  <si>
    <t>THR (Q3)</t>
  </si>
  <si>
    <t>Personal Income Tax Indirect (Q3)</t>
  </si>
  <si>
    <t>Postage &amp;amp; Courier (Q3)</t>
  </si>
  <si>
    <t>Utilities (Q3)</t>
  </si>
  <si>
    <t>Employees Recruitment &amp; Training (Q3)</t>
  </si>
  <si>
    <t>Legal Fee (Q3)</t>
  </si>
  <si>
    <t>Insurance Expenses (Q3)</t>
  </si>
  <si>
    <t>6-9900</t>
  </si>
  <si>
    <t>PT Qdc Technologies</t>
  </si>
  <si>
    <t>Remark</t>
  </si>
  <si>
    <t>Budget Q1 (roundup)</t>
  </si>
  <si>
    <t>Actual Cost Q1</t>
  </si>
  <si>
    <t>Balance</t>
  </si>
  <si>
    <t>% Cost vs Budget</t>
  </si>
  <si>
    <t>Budget Q2 (roundup)</t>
  </si>
  <si>
    <t>% Budget Q2 vs Budget Q1</t>
  </si>
  <si>
    <t>Actual Cost Q2</t>
  </si>
  <si>
    <t>Manual Calculation</t>
  </si>
  <si>
    <t>Variant</t>
  </si>
  <si>
    <t>% Up</t>
  </si>
  <si>
    <t>Budget Q3</t>
  </si>
  <si>
    <t>Budget Q3 (roundup)</t>
  </si>
  <si>
    <t>% Budget Q3 vs Budget Q2</t>
  </si>
  <si>
    <t>Keterangan</t>
  </si>
  <si>
    <t>Cost Q2</t>
  </si>
  <si>
    <t>HRDGA013</t>
  </si>
  <si>
    <t>Property Rental / Lease</t>
  </si>
  <si>
    <t>(Sewa Mesin Fotocopy, Sewa Penyimpanan DSS)</t>
  </si>
  <si>
    <t>6-5100</t>
  </si>
  <si>
    <t>Done</t>
  </si>
  <si>
    <t>Sewa Mesin Fotocopy</t>
  </si>
  <si>
    <t>HRDGA014</t>
  </si>
  <si>
    <t>Property Repair and Maintenance</t>
  </si>
  <si>
    <t>6-5300</t>
  </si>
  <si>
    <t>Service &amp; Overtime Charge Building</t>
  </si>
  <si>
    <t>Staff Welfare (Pantries,First Aid, Office Water)</t>
  </si>
  <si>
    <t>Staff Welfare/Housekeeping</t>
  </si>
  <si>
    <t>(Pantries,Cleaning Service,Sport,First Aid, Office Water))</t>
  </si>
  <si>
    <t>Pantries</t>
  </si>
  <si>
    <t>Sport</t>
  </si>
  <si>
    <t>First Aid</t>
  </si>
  <si>
    <t>Office Water</t>
  </si>
  <si>
    <t>Employee Insurance</t>
  </si>
  <si>
    <t>BPJS Ketenagakerjaan</t>
  </si>
  <si>
    <t>BPJS Kesehatan</t>
  </si>
  <si>
    <t>Axa Mandiri</t>
  </si>
  <si>
    <t xml:space="preserve">Hospital_x000D_
</t>
  </si>
  <si>
    <t>RawatInap &amp; Rawat Jalan</t>
  </si>
  <si>
    <t>Rawat Jalan</t>
  </si>
  <si>
    <t>Premi Asuransi Rawat Inap</t>
  </si>
  <si>
    <t>Stationary and Printing</t>
  </si>
  <si>
    <t>Tinta Printer</t>
  </si>
  <si>
    <t>Stamp duty (Q2)</t>
  </si>
  <si>
    <t>Materai</t>
  </si>
  <si>
    <t>(Materai)</t>
  </si>
  <si>
    <t>Meterai</t>
  </si>
  <si>
    <t>Pulsa (Q2))</t>
  </si>
  <si>
    <t>Telephone Expense</t>
  </si>
  <si>
    <t>Telepon Mampang - Saharjo</t>
  </si>
  <si>
    <t>Biaya Telpon Graha Qdc</t>
  </si>
  <si>
    <t>Seminar, Conference, Meeting</t>
  </si>
  <si>
    <t>Annual Meeting, Employee Gathering</t>
  </si>
  <si>
    <t>Annual Meeting</t>
  </si>
  <si>
    <t>Employee Gathering</t>
  </si>
  <si>
    <t>Internal</t>
  </si>
  <si>
    <t>Eksternal</t>
  </si>
  <si>
    <t>Fuel, Toll and Parking (Q2))</t>
  </si>
  <si>
    <t>MV - Fuel &amp;amp; Oil</t>
  </si>
  <si>
    <t>(Bensin, Tol, Parkir dan Oli)</t>
  </si>
  <si>
    <t>Fuel</t>
  </si>
  <si>
    <t>Toll</t>
  </si>
  <si>
    <t>Parking</t>
  </si>
  <si>
    <t>Car Tax (STNK), Service and Leasing (Q2)</t>
  </si>
  <si>
    <t>(STNK,  Asuransi)</t>
  </si>
  <si>
    <t>Biaya Pengurusan STNK</t>
  </si>
  <si>
    <t>Biaya Asuransi Kendaraan</t>
  </si>
  <si>
    <t>HRGA019</t>
  </si>
  <si>
    <t>Recruitment</t>
  </si>
  <si>
    <t>Training Internal &amp; Eksternal</t>
  </si>
  <si>
    <t>Job Fair</t>
  </si>
  <si>
    <t>Job Street</t>
  </si>
  <si>
    <t>Job Klik</t>
  </si>
  <si>
    <t>Salary Indirect (Q2)</t>
  </si>
  <si>
    <t>Employee Salary</t>
  </si>
  <si>
    <t>THR (Q2)</t>
  </si>
  <si>
    <t>Bonus &amp; THR</t>
  </si>
  <si>
    <t>Personal Income Tax Indirect (Q2)</t>
  </si>
  <si>
    <t>Postage &amp; Courier (Q2)</t>
  </si>
  <si>
    <t>HRGA030</t>
  </si>
  <si>
    <t>MV - Repair &amp; Maintenance (Q2)</t>
  </si>
  <si>
    <t>Service Kendaraan</t>
  </si>
  <si>
    <t>6-4320</t>
  </si>
  <si>
    <t>HRGA032</t>
  </si>
  <si>
    <t>Uniform (Q2)</t>
  </si>
  <si>
    <t>Seragam Kerja (staff, driver, security)</t>
  </si>
  <si>
    <t>6-1090</t>
  </si>
  <si>
    <t>HRGA033</t>
  </si>
  <si>
    <t>Biaya Tak terduga (Entertaiment) (Q2)</t>
  </si>
  <si>
    <t>Biaya Tak terduga (Entertaiment)</t>
  </si>
  <si>
    <t>6-1900</t>
  </si>
  <si>
    <t>(Listrik Head Office &amp; pjo sahajo, Air Pam)</t>
  </si>
  <si>
    <t>Listrik</t>
  </si>
  <si>
    <t>Head Office</t>
  </si>
  <si>
    <t>PJO Saharjo</t>
  </si>
  <si>
    <t>Air PAM</t>
  </si>
  <si>
    <t>HRGA035</t>
  </si>
  <si>
    <t>Local Transportation (Q2)</t>
  </si>
  <si>
    <t>6-4100</t>
  </si>
  <si>
    <t>HRGA036</t>
  </si>
  <si>
    <t>Travel &amp; Fares (Q2))</t>
  </si>
  <si>
    <t>6-4400</t>
  </si>
  <si>
    <t>HRGA037</t>
  </si>
  <si>
    <t>Hire of Other Plant &amp; Equipt (Q2)</t>
  </si>
  <si>
    <t>6-5200</t>
  </si>
  <si>
    <t>HRGA038</t>
  </si>
  <si>
    <t>Security (Q2)</t>
  </si>
  <si>
    <t>Security</t>
  </si>
  <si>
    <t>(Keamanan Sampah, Iuran Sampah)</t>
  </si>
  <si>
    <t>Keamanan Lingkungan</t>
  </si>
  <si>
    <t>Iuran Sampah</t>
  </si>
  <si>
    <t>THR 2014</t>
  </si>
  <si>
    <t>Sumbangan Lainnya</t>
  </si>
  <si>
    <t>Prepared by</t>
  </si>
  <si>
    <t>Checked by</t>
  </si>
  <si>
    <t>Approved by</t>
  </si>
  <si>
    <t>Setiadi</t>
  </si>
  <si>
    <t>Anna S Haryadi</t>
  </si>
  <si>
    <t>Iwan Wibawa</t>
  </si>
  <si>
    <t>HR &amp; Payroll</t>
  </si>
  <si>
    <t>HR &amp; GA Manager</t>
  </si>
  <si>
    <t>GM Finance &amp; Logistic</t>
  </si>
  <si>
    <t>HR BUDGET 2017</t>
  </si>
  <si>
    <t>Biaya Cleaning Service, biaya perbaikan/renovasi  gedung</t>
  </si>
  <si>
    <t>(Listrik Head Office, Air Pam) (Q2)</t>
  </si>
  <si>
    <t xml:space="preserve">Rental Charge Building </t>
  </si>
  <si>
    <t xml:space="preserve">Service &amp; Overtime Charge Building </t>
  </si>
  <si>
    <t xml:space="preserve">Employees Welfare </t>
  </si>
  <si>
    <t>Pantries, P3K, Air mineral, toiletries &amp; chemical</t>
  </si>
  <si>
    <t>Employee Insurance &amp; Health</t>
  </si>
  <si>
    <t>BPJS Ketenagakerjaan, BPJS Kesehatan, dan Axa Mandiri</t>
  </si>
  <si>
    <t>Tinta Printer, ATK, Percetakan</t>
  </si>
  <si>
    <t>Telepon Graha Qdc, Pulsa Karyawan ?</t>
  </si>
  <si>
    <t>Annual Meeting, Employee Gathering, Training, Seminars, Conference, dan semua BT terkait kegiatan tsb (internal/external)</t>
  </si>
  <si>
    <t>(Bensin, Tol, Parkir dan ganti Oli)</t>
  </si>
  <si>
    <t xml:space="preserve">Training (Seminar, Conference, Meeting) </t>
  </si>
  <si>
    <t>(STNK,  Asuransi Kendaraan, KIR service kendaraan,</t>
  </si>
  <si>
    <t xml:space="preserve">Employee Recruitment </t>
  </si>
  <si>
    <t xml:space="preserve">Online recruitment, Medical check up, </t>
  </si>
  <si>
    <t xml:space="preserve">Courier service </t>
  </si>
  <si>
    <t>perbaikan dan service Kendaraan</t>
  </si>
  <si>
    <t>Biaya Tak terduga (Entertaiment Depnaker dll)</t>
  </si>
  <si>
    <t>(Listrik Head Office, Air Pam)</t>
  </si>
  <si>
    <t>Keamanan, Iuran Sampah, sumbangan lingkungan dll</t>
  </si>
  <si>
    <t>PPh psl 21</t>
  </si>
  <si>
    <t>Gaji &amp; Tunjangan</t>
  </si>
  <si>
    <t>Housekeeping</t>
  </si>
  <si>
    <t>Stationary &amp; Printing (Q2)</t>
  </si>
  <si>
    <t>Adm IMB, ijin ketenagakerjaan, domisili, TDP, SKDP, ijin pemakaian lift, dll</t>
  </si>
  <si>
    <t>Legal Fees</t>
  </si>
  <si>
    <t>Tinta Printer, ATK, Percetakan, Sewa Mesin Fotocopy</t>
  </si>
  <si>
    <t>Stationary &amp; Printing</t>
  </si>
  <si>
    <t>Pulsa</t>
  </si>
  <si>
    <t>Fuel, Toll and Parking</t>
  </si>
  <si>
    <t>Car Tax (STNK), Service and Leasing</t>
  </si>
  <si>
    <t>STNK,  Asuransi Kendaraan, KIR service kendaraan,</t>
  </si>
  <si>
    <t>THR</t>
  </si>
  <si>
    <t>Listrik Head Office, Air Pam</t>
  </si>
  <si>
    <t>Telepon Graha Qdc, Pulsa Karyawan</t>
  </si>
  <si>
    <t>Budget 2017</t>
  </si>
  <si>
    <t>Staff Welfare (Q2)</t>
  </si>
  <si>
    <t>Employee Insurance (Q2)</t>
  </si>
  <si>
    <t>Employees Welfare (Q2)</t>
  </si>
  <si>
    <t>Stationary (Q2)</t>
  </si>
  <si>
    <t>Pulsa (Q2)</t>
  </si>
  <si>
    <t>Regulation &amp; Consultation Fee (Q2)</t>
  </si>
  <si>
    <t>Fuel and Oli (Q2)</t>
  </si>
  <si>
    <t>Parking &amp; Tol (Q2)</t>
  </si>
  <si>
    <t>Postage &amp;amp; Courier (Q2)</t>
  </si>
  <si>
    <t>Utilities (Q2)</t>
  </si>
  <si>
    <t>Employees Recruitment &amp; Training (Q2)</t>
  </si>
  <si>
    <t>Legal Fee (Q2)</t>
  </si>
  <si>
    <t>Q3</t>
  </si>
  <si>
    <t>Q1</t>
  </si>
  <si>
    <t>Total</t>
  </si>
  <si>
    <t>Q1 - Q3</t>
  </si>
  <si>
    <t xml:space="preserve">Budget 2016 Q1 - Q3 </t>
  </si>
  <si>
    <t xml:space="preserve">Insurance Expenses </t>
  </si>
  <si>
    <t>Parking and Tol</t>
  </si>
  <si>
    <t>Fuel and Oil</t>
  </si>
  <si>
    <t>Bensin dan Oli</t>
  </si>
  <si>
    <t>Parkir dan Tol</t>
  </si>
  <si>
    <t>Budget 2017 (roundup)</t>
  </si>
  <si>
    <t>Riza Emir Subekti</t>
  </si>
  <si>
    <t>Copr. Finance Specialist</t>
  </si>
  <si>
    <t>Kiki Mustikawati</t>
  </si>
  <si>
    <t>GM Finance &amp; Acc</t>
  </si>
  <si>
    <t>Redi Subekti</t>
  </si>
  <si>
    <t>Presiden Direktur</t>
  </si>
  <si>
    <t>No</t>
  </si>
  <si>
    <t>Budget IDR</t>
  </si>
  <si>
    <t>Budget USD</t>
  </si>
  <si>
    <t>PR IDR</t>
  </si>
  <si>
    <t>PR USD</t>
  </si>
  <si>
    <t>PO IDR</t>
  </si>
  <si>
    <t>PO USD</t>
  </si>
  <si>
    <t>RPI IDR</t>
  </si>
  <si>
    <t>RPI USD</t>
  </si>
  <si>
    <t>ARF IDR</t>
  </si>
  <si>
    <t>ARF USD</t>
  </si>
  <si>
    <t>ASF IDR</t>
  </si>
  <si>
    <t>ASF USD</t>
  </si>
  <si>
    <t>ASF Cancel IDR</t>
  </si>
  <si>
    <t>ASF Cancel USD</t>
  </si>
  <si>
    <t>1</t>
  </si>
  <si>
    <t>HRDGA016 Q1</t>
  </si>
  <si>
    <t>2</t>
  </si>
  <si>
    <t>HRDGA017 Q1</t>
  </si>
  <si>
    <t>3</t>
  </si>
  <si>
    <t>HRDGA018 Q1</t>
  </si>
  <si>
    <t>4</t>
  </si>
  <si>
    <t>HRGA001 Q1</t>
  </si>
  <si>
    <t>5</t>
  </si>
  <si>
    <t>HRGA002 Q1</t>
  </si>
  <si>
    <t>6</t>
  </si>
  <si>
    <t>HRGA004 Q1</t>
  </si>
  <si>
    <t>7</t>
  </si>
  <si>
    <t>Regulation &amp;amp; Consultation Fee (Q1)</t>
  </si>
  <si>
    <t>HRGA005 Q1</t>
  </si>
  <si>
    <t>8</t>
  </si>
  <si>
    <t>HRGA007 Q1</t>
  </si>
  <si>
    <t>9</t>
  </si>
  <si>
    <t>Parking &amp;amp; Tol (Q1)</t>
  </si>
  <si>
    <t>HRGA010 Q1</t>
  </si>
  <si>
    <t>10</t>
  </si>
  <si>
    <t>HRGA020 Q1</t>
  </si>
  <si>
    <t>11</t>
  </si>
  <si>
    <t>HRGA021 Q1</t>
  </si>
  <si>
    <t>12</t>
  </si>
  <si>
    <t>HRGA024 Q1</t>
  </si>
  <si>
    <t>13</t>
  </si>
  <si>
    <t>HRGA026 Q1</t>
  </si>
  <si>
    <t>14</t>
  </si>
  <si>
    <t>HRGA033 Q1</t>
  </si>
  <si>
    <t>15</t>
  </si>
  <si>
    <t>HRGA034 Q1</t>
  </si>
  <si>
    <t>16</t>
  </si>
  <si>
    <t>Employees Recruitment &amp;amp; Training (Q1)</t>
  </si>
  <si>
    <t>HRGA043 Q1</t>
  </si>
  <si>
    <t>17</t>
  </si>
  <si>
    <t>HRGA044 Q1</t>
  </si>
  <si>
    <t>18</t>
  </si>
  <si>
    <t>HRGA045 Q1</t>
  </si>
  <si>
    <t>Printed By Setiadi Setiadi @ 13 Dec 2016 16:26:35</t>
  </si>
  <si>
    <t>HRDGA016-Q2</t>
  </si>
  <si>
    <t>HRDGA017-Q2</t>
  </si>
  <si>
    <t>HRDGA018-Q2</t>
  </si>
  <si>
    <t>HRGA001-Q2</t>
  </si>
  <si>
    <t>HRGA002-Q2</t>
  </si>
  <si>
    <t>HRGA004-Q2</t>
  </si>
  <si>
    <t>Regulation &amp;amp; Consultation Fee (Q2)</t>
  </si>
  <si>
    <t>HRGA005-Q2</t>
  </si>
  <si>
    <t>HRGA007-Q2</t>
  </si>
  <si>
    <t>Parking &amp;amp; Tol (Q2)</t>
  </si>
  <si>
    <t>HRGA010-Q2</t>
  </si>
  <si>
    <t>HRGA020-Q2</t>
  </si>
  <si>
    <t>HRGA021-Q2</t>
  </si>
  <si>
    <t>HRGA024-Q2</t>
  </si>
  <si>
    <t>HRGA026-Q2</t>
  </si>
  <si>
    <t>HRGA034-Q2</t>
  </si>
  <si>
    <t>Employees Recruitment &amp;amp; Training (Q2)</t>
  </si>
  <si>
    <t>HRGA043-Q2</t>
  </si>
  <si>
    <t>HRGA044-Q2</t>
  </si>
  <si>
    <t>Printed By Setiadi Setiadi @ 13 Dec 2016 16:28:21</t>
  </si>
  <si>
    <t>HRDGA016 - Q3</t>
  </si>
  <si>
    <t>HRDGA017 - Q3</t>
  </si>
  <si>
    <t>HRDGA018 - Q3</t>
  </si>
  <si>
    <t>HRGA001 - Q3</t>
  </si>
  <si>
    <t>HRGA002 - Q3</t>
  </si>
  <si>
    <t>HRGA004 - Q3</t>
  </si>
  <si>
    <t>Regulation &amp;amp; Consultation Fee (Q3)</t>
  </si>
  <si>
    <t>HRGA005 - Q3</t>
  </si>
  <si>
    <t>HRGA007 - Q3</t>
  </si>
  <si>
    <t>Parking &amp;amp; Tol (Q3)</t>
  </si>
  <si>
    <t>HRGA010 - Q3</t>
  </si>
  <si>
    <t>HRGA020 - Q3</t>
  </si>
  <si>
    <t>HRGA021 - Q3</t>
  </si>
  <si>
    <t>HRGA024 - Q3</t>
  </si>
  <si>
    <t>HRGA026 - Q3</t>
  </si>
  <si>
    <t>HRGA034 - Q3</t>
  </si>
  <si>
    <t>Employees Recruitment &amp;amp; Training (Q3)</t>
  </si>
  <si>
    <t>HRGA043 - Q3</t>
  </si>
  <si>
    <t>HRGA044 - Q3</t>
  </si>
  <si>
    <t>HRGA045 - Q3</t>
  </si>
  <si>
    <t>Printed By Setiadi Setiadi @ 13 Dec 2016 16:29:49</t>
  </si>
  <si>
    <t>Total Cost Q1 - Q3</t>
  </si>
  <si>
    <t>Month</t>
  </si>
  <si>
    <t>Employee Welfare</t>
  </si>
  <si>
    <t>PO Value</t>
  </si>
  <si>
    <t>RPI Value</t>
  </si>
  <si>
    <t>Realisasi Baya</t>
  </si>
  <si>
    <t>Q1 - Q3 2016</t>
  </si>
  <si>
    <t>Jurnal Overhead</t>
  </si>
  <si>
    <t>Gaji Overhead</t>
  </si>
  <si>
    <t>Personel Income tax</t>
  </si>
  <si>
    <t>fr Jurnal</t>
  </si>
  <si>
    <t>Bulan</t>
  </si>
  <si>
    <t>ATK (kertas, kartu nama dll)</t>
  </si>
  <si>
    <t>TINTA/TONER</t>
  </si>
  <si>
    <t>Samafitro</t>
  </si>
  <si>
    <t xml:space="preserve">Security Kawasan </t>
  </si>
  <si>
    <t>OASIS</t>
  </si>
  <si>
    <t>SANTAFE</t>
  </si>
  <si>
    <t>Pantry</t>
  </si>
  <si>
    <t>MEDICINE</t>
  </si>
  <si>
    <t>STNK</t>
  </si>
  <si>
    <t>Asuransi Kendaraan</t>
  </si>
  <si>
    <t>CS</t>
  </si>
  <si>
    <t>TIKI</t>
  </si>
  <si>
    <t>Seragam</t>
  </si>
  <si>
    <t>Training</t>
  </si>
  <si>
    <t>Recruitmen</t>
  </si>
  <si>
    <t>Donasi</t>
  </si>
  <si>
    <t>BBM</t>
  </si>
  <si>
    <t>APD</t>
  </si>
  <si>
    <t>Telpon</t>
  </si>
  <si>
    <t>Lain-Lain</t>
  </si>
  <si>
    <t>Sewa Gudang</t>
  </si>
  <si>
    <t xml:space="preserve">PBB </t>
  </si>
  <si>
    <t>MCU</t>
  </si>
  <si>
    <t>Renovasi</t>
  </si>
  <si>
    <t>Medical</t>
  </si>
  <si>
    <t>Air pam</t>
  </si>
  <si>
    <t>Pest-Roden control</t>
  </si>
  <si>
    <t xml:space="preserve">Sampah + Dana Sosial </t>
  </si>
  <si>
    <t>Lift</t>
  </si>
  <si>
    <t>Koran</t>
  </si>
  <si>
    <t>Bulutangkis</t>
  </si>
  <si>
    <t>Dapur</t>
  </si>
  <si>
    <t>Tissue</t>
  </si>
  <si>
    <t>Chemical</t>
  </si>
  <si>
    <t>Jasa</t>
  </si>
  <si>
    <t>Graha Qd c</t>
  </si>
  <si>
    <t>Graha Qdc</t>
  </si>
  <si>
    <t>Jan</t>
  </si>
  <si>
    <t>Feb</t>
  </si>
  <si>
    <t>March</t>
  </si>
  <si>
    <t>April</t>
  </si>
  <si>
    <t>May</t>
  </si>
  <si>
    <t>Jun</t>
  </si>
  <si>
    <t>Jul</t>
  </si>
  <si>
    <t>Augts</t>
  </si>
  <si>
    <t>Sept</t>
  </si>
  <si>
    <t>Oct</t>
  </si>
  <si>
    <t>Nov</t>
  </si>
  <si>
    <t>Dec</t>
  </si>
  <si>
    <t>TOTAL</t>
  </si>
  <si>
    <t>Sampah</t>
  </si>
  <si>
    <t>Auransi Kendaraan</t>
  </si>
  <si>
    <t>ERP</t>
  </si>
  <si>
    <t>Petty Cash</t>
  </si>
  <si>
    <t>REM</t>
  </si>
  <si>
    <t>utilities</t>
  </si>
  <si>
    <t>staff welfare</t>
  </si>
  <si>
    <t>stamp</t>
  </si>
  <si>
    <t>printing</t>
  </si>
  <si>
    <t>security</t>
  </si>
  <si>
    <t>IMD</t>
  </si>
  <si>
    <t>Car Tax</t>
  </si>
  <si>
    <t>training</t>
  </si>
  <si>
    <t>Postage</t>
  </si>
  <si>
    <t>Fuel, Tol and Parking</t>
  </si>
  <si>
    <t>BOD</t>
  </si>
  <si>
    <t>Realisasi ERP</t>
  </si>
  <si>
    <t>Realisasi Manual</t>
  </si>
  <si>
    <t xml:space="preserve">Prakiraan        
Budget 2016 Q1 - Q4
</t>
  </si>
  <si>
    <t xml:space="preserve">security kawasan, sumbangan warga setempat, </t>
  </si>
  <si>
    <t>Kertas rata2/bln 5 rim</t>
  </si>
  <si>
    <t>STNK,  Asuransi Kendaraan, KIR,  service kendaraan,</t>
  </si>
  <si>
    <t>Pantries, P3K, Air mineral, toiletries &amp; chemical/ Pest Rode Control</t>
  </si>
  <si>
    <t xml:space="preserve">Training (Seminar, Conference, Meeting&amp; Annual Meeting) </t>
  </si>
  <si>
    <t>Biaya Tak terduga (Entertainment)</t>
  </si>
  <si>
    <t>Biaya Tak terduga (Entertainment Depnaker dll)</t>
  </si>
  <si>
    <t>Tinta Printer, ATK, Percetakan, kartu nama</t>
  </si>
  <si>
    <t>Average/ Month</t>
  </si>
  <si>
    <t>Mesin Scan Baru</t>
  </si>
  <si>
    <t>Total 2017</t>
  </si>
  <si>
    <t>Budget Q1 2017</t>
  </si>
  <si>
    <t>Online recruitment, Medical check up</t>
  </si>
  <si>
    <t>Comment Finance</t>
  </si>
  <si>
    <t>Butuh detail</t>
  </si>
  <si>
    <t>Q1 bayar Online Recruitment 15 jt bayar setahun di awal , medical check up 50 org @ Rp 350rb setahun</t>
  </si>
  <si>
    <t>Perlu detail</t>
  </si>
  <si>
    <t>Perlu pemisahan</t>
  </si>
  <si>
    <t>Jan 16 : Rp 23.782.770, Feb 16 : Rp 18.963.238, Mar 16 : Rp 13.353.667 = Rp. 56.099.675</t>
  </si>
  <si>
    <t>B 1836 SFY Rp 2.283.000, B 1885 SFY Rp 2.425.800, B 1844 SFY Rp 2.283.000,B 1845 SFY Rp 2.283.000, B 1424 SFY Rp 1.854.600, B 1846 SFY Rp 3.203.000, B 1838 SFY Rp. 2.283.000, B 1870 SFY Rp 3.423.000 = Rp. 20.038.400</t>
  </si>
  <si>
    <t>Untuk service  Lift 3 X 700.000, Perbaikan Gedung, Maintenance AC (Insidentil)</t>
  </si>
  <si>
    <t>Biaya Lift  Service, biaya perbaikan/renovasi  gedung</t>
  </si>
  <si>
    <t>Tilpon 3 x  4.500.000</t>
  </si>
  <si>
    <t>3 x 600.000</t>
  </si>
  <si>
    <t>Listrik 3 x 25.750.000 = 77.250.000; PAM : 3x 300.000 = 900.000 Total 78.150.000</t>
  </si>
  <si>
    <t>Kary baru : 20 X 125.000 = 2.500.000</t>
  </si>
  <si>
    <t>Keamanan Kawasan 3x855.000; Sampah dan kebersihan 3x250.000=750.000</t>
  </si>
  <si>
    <t>BPJS TK Rata2/bulan Rp 32.000.000 x 3 bulan = Rp. 96.000.000, Axa Mandiri Rp. 3.548.806 x 3 = R.p 10.646.418, BPJS Kesehatan : 13.000.000 x 3 bln = Rp. 39.000.000. Total 177.646.418</t>
  </si>
  <si>
    <t>Oasis Jan-Mar Rp 4.269.040, Pantry Jan-Mar Rp 1.000.000, Pest &amp; Roden Control 600.000; Koran :3x 95.000 = 285.000; P3K 3x100.000=300.000. Total : 6.454.000</t>
  </si>
  <si>
    <t>ATK 1.250.000, Tinta Printer 3 x 5.216.042 x 3 =  Rp 15.648.125, Mesin printer baru 3x 1.485.000= 4.455.000. Total : 21.353.125 (di luar Sales)</t>
  </si>
  <si>
    <t>Q1: Annual  Meeting Rp32.000.000,-Pengajian 3.000.000,- Sertifikasi K3 Gunawan 7.500.000,- Pelatihan K3 : Rp8.000.000,- . Training Upgrade ISO 500.000,-. Training Stringing Machine 750.000,-Total : 51.750.000</t>
  </si>
  <si>
    <t>Masih tergabung antara OH dan proyek</t>
  </si>
  <si>
    <t>Total Salary Overhead Inc. BOD Rp 926.499.427 + Rp 762.000.000 = Rp 1.688.499.427 (data 2016)</t>
  </si>
  <si>
    <t>Biaya PHI awal tahun 20.000.000</t>
  </si>
  <si>
    <t>" (M28*15%)/4 = 87.691.613</t>
  </si>
  <si>
    <t>HRDGA014 - Q1</t>
  </si>
  <si>
    <t>HRDGA016 - Q1</t>
  </si>
  <si>
    <t>HRDGA018 - Q1</t>
  </si>
  <si>
    <t>HRGA001 - Q1</t>
  </si>
  <si>
    <t>HRGA002 - Q1</t>
  </si>
  <si>
    <t>HRGA004- Q1</t>
  </si>
  <si>
    <t>HRGA005 - Q1</t>
  </si>
  <si>
    <t>HRGA007 - Q1</t>
  </si>
  <si>
    <t>HRGA010 - Q1</t>
  </si>
  <si>
    <t>HRGA019 - Q1</t>
  </si>
  <si>
    <t>HRGA020 - Q1</t>
  </si>
  <si>
    <t>HRGA021 - Q1</t>
  </si>
  <si>
    <t>HRGA024 - Q1</t>
  </si>
  <si>
    <t>HRGA026 - Q1</t>
  </si>
  <si>
    <t>HRGA030 - Q1</t>
  </si>
  <si>
    <t>HRGA032 - Q1</t>
  </si>
  <si>
    <t>HRGA033 - Q1</t>
  </si>
  <si>
    <t>HRGA034 - Q1</t>
  </si>
  <si>
    <t>HRGA036 - Q1</t>
  </si>
  <si>
    <t>HRGA038 - Q1</t>
  </si>
  <si>
    <t>HRGA044 - Q1</t>
  </si>
  <si>
    <t>HRGA045 -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</si>
</sst>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000_);_(* \(#,##0.000000\);_(* &quot;-&quot;_);_(@_)"/>
    <numFmt numFmtId="167" formatCode="m\o\n\th\ \D\,\ \y\y\y\y"/>
    <numFmt numFmtId="168" formatCode="_-* #,##0_-;\-* #,##0_-;_-* &quot;-&quot;_-;_-@_-"/>
    <numFmt numFmtId="169" formatCode="#.00"/>
    <numFmt numFmtId="170" formatCode="#."/>
    <numFmt numFmtId="171" formatCode="0.00_)"/>
    <numFmt numFmtId="172" formatCode="mm/dd/yy"/>
    <numFmt numFmtId="173" formatCode="0.00000000000"/>
    <numFmt numFmtId="174" formatCode="&quot;US$&quot;\ \ #,##0.0\ "/>
    <numFmt numFmtId="175" formatCode="yyyy"/>
    <numFmt numFmtId="176" formatCode="_(* #,##0.000_);_(* \(#,##0.000\);_(* &quot;-&quot;??_);_(@_)"/>
    <numFmt numFmtId="177" formatCode="_(* #,##0.00_);_(* \(#,##0.00\);_(* \-??_);_(@_)"/>
    <numFmt numFmtId="178" formatCode="&quot;£&quot;#,##0;\-&quot;£&quot;#,##0"/>
    <numFmt numFmtId="179" formatCode="_(* #,##0_);_(* \(#,##0\);_(* \-??_);_(@_)"/>
    <numFmt numFmtId="180" formatCode="[$-409]mmm\-yy;@"/>
    <numFmt numFmtId="181" formatCode="#,##0;[Red]#,##0"/>
    <numFmt numFmtId="182" formatCode="* #,##0\ ;* \(#,##0\);* \-#\ ;@\ "/>
  </numFmts>
  <fonts count="110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9"/>
      <name val="Arial"/>
      <family val="2"/>
    </font>
    <font>
      <b/>
      <sz val="11"/>
      <name val="Comic Sans MS"/>
      <family val="4"/>
    </font>
    <font>
      <sz val="10"/>
      <name val="Comic Sans MS"/>
      <family val="4"/>
    </font>
    <font>
      <sz val="9"/>
      <name val="Comic Sans MS"/>
      <family val="4"/>
    </font>
    <font>
      <sz val="10"/>
      <color rgb="FFFF0000"/>
      <name val="Comic Sans MS"/>
      <family val="4"/>
    </font>
    <font>
      <b/>
      <sz val="9"/>
      <name val="Comic Sans MS"/>
      <family val="4"/>
    </font>
    <font>
      <b/>
      <sz val="10"/>
      <name val="Comic Sans MS"/>
      <family val="4"/>
    </font>
    <font>
      <sz val="12"/>
      <name val="Comic Sans MS"/>
      <family val="4"/>
    </font>
    <font>
      <sz val="9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‚l‚r –¾’©"/>
      <charset val="128"/>
    </font>
    <font>
      <sz val="12"/>
      <name val="Osaka"/>
      <charset val="128"/>
    </font>
    <font>
      <sz val="11"/>
      <color indexed="8"/>
      <name val="Comic Sans MS"/>
      <family val="2"/>
    </font>
    <font>
      <sz val="11"/>
      <color indexed="9"/>
      <name val="Comic Sans MS"/>
      <family val="2"/>
    </font>
    <font>
      <sz val="8"/>
      <name val="Times New Roman"/>
      <family val="1"/>
    </font>
    <font>
      <sz val="11"/>
      <color indexed="20"/>
      <name val="Comic Sans MS"/>
      <family val="2"/>
    </font>
    <font>
      <b/>
      <sz val="12"/>
      <name val="Times New Roman"/>
      <family val="1"/>
    </font>
    <font>
      <b/>
      <sz val="11"/>
      <color indexed="52"/>
      <name val="Comic Sans MS"/>
      <family val="2"/>
    </font>
    <font>
      <b/>
      <sz val="11"/>
      <color indexed="9"/>
      <name val="Comic Sans MS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0"/>
      <name val="Helv"/>
    </font>
    <font>
      <sz val="10"/>
      <color indexed="16"/>
      <name val="MS Serif"/>
      <family val="1"/>
    </font>
    <font>
      <i/>
      <sz val="10"/>
      <name val="Arial"/>
      <family val="2"/>
    </font>
    <font>
      <i/>
      <sz val="11"/>
      <color indexed="23"/>
      <name val="Comic Sans MS"/>
      <family val="2"/>
    </font>
    <font>
      <sz val="11"/>
      <color indexed="17"/>
      <name val="Comic Sans MS"/>
      <family val="2"/>
    </font>
    <font>
      <i/>
      <sz val="12"/>
      <name val="Arial"/>
      <family val="2"/>
    </font>
    <font>
      <b/>
      <sz val="14"/>
      <name val="Arial"/>
      <family val="2"/>
    </font>
    <font>
      <b/>
      <i/>
      <sz val="20"/>
      <name val="Arial"/>
      <family val="2"/>
    </font>
    <font>
      <b/>
      <sz val="15"/>
      <color indexed="56"/>
      <name val="Comic Sans MS"/>
      <family val="2"/>
    </font>
    <font>
      <b/>
      <sz val="13"/>
      <color indexed="56"/>
      <name val="Comic Sans MS"/>
      <family val="2"/>
    </font>
    <font>
      <b/>
      <sz val="11"/>
      <color indexed="56"/>
      <name val="Comic Sans MS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11"/>
      <color indexed="62"/>
      <name val="Comic Sans MS"/>
      <family val="2"/>
    </font>
    <font>
      <sz val="11"/>
      <color indexed="52"/>
      <name val="Comic Sans MS"/>
      <family val="2"/>
    </font>
    <font>
      <sz val="11"/>
      <color indexed="60"/>
      <name val="Comic Sans MS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Times New Roman"/>
      <family val="1"/>
    </font>
    <font>
      <sz val="11"/>
      <name val="‚l‚r ‚oƒSƒVƒbƒN"/>
      <charset val="128"/>
    </font>
    <font>
      <b/>
      <sz val="11"/>
      <color indexed="63"/>
      <name val="Comic Sans MS"/>
      <family val="2"/>
    </font>
    <font>
      <sz val="8"/>
      <name val="Helv"/>
    </font>
    <font>
      <sz val="8"/>
      <name val="Wingdings"/>
      <charset val="2"/>
    </font>
    <font>
      <sz val="8"/>
      <name val="MS Sans Serif"/>
      <family val="2"/>
    </font>
    <font>
      <sz val="10"/>
      <name val="MS Sans Serif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sz val="11"/>
      <color indexed="10"/>
      <name val="Comic Sans MS"/>
      <family val="2"/>
    </font>
    <font>
      <sz val="12"/>
      <name val="Tms Rmn"/>
    </font>
    <font>
      <b/>
      <sz val="9"/>
      <color theme="5" tint="-0.249977111117893"/>
      <name val="Comic Sans MS"/>
      <family val="4"/>
    </font>
    <font>
      <b/>
      <sz val="11"/>
      <color indexed="8"/>
      <name val="Calibri"/>
      <family val="2"/>
    </font>
    <font>
      <i/>
      <u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6"/>
      <name val="Times New Roman"/>
      <family val="1"/>
      <charset val="1"/>
    </font>
    <font>
      <sz val="8"/>
      <name val="Arial"/>
      <family val="2"/>
      <charset val="1"/>
    </font>
    <font>
      <i/>
      <sz val="9"/>
      <name val="Times New Roman"/>
      <family val="1"/>
      <charset val="1"/>
    </font>
    <font>
      <b/>
      <sz val="16"/>
      <color indexed="16"/>
      <name val="Times New Roman"/>
      <family val="1"/>
      <charset val="1"/>
    </font>
    <font>
      <b/>
      <sz val="9"/>
      <color indexed="16"/>
      <name val="Times New Roman"/>
      <family val="1"/>
      <charset val="1"/>
    </font>
    <font>
      <b/>
      <sz val="10"/>
      <color indexed="9"/>
      <name val="Times New Roman"/>
      <family val="1"/>
      <charset val="1"/>
    </font>
    <font>
      <sz val="11"/>
      <color indexed="8"/>
      <name val="Calibri"/>
      <family val="2"/>
      <charset val="1"/>
    </font>
    <font>
      <sz val="11"/>
      <name val="‚l‚r ‚oƒSƒVƒbƒN"/>
      <charset val="1"/>
    </font>
    <font>
      <b/>
      <sz val="10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9"/>
      <name val="Trebuchet MS"/>
      <family val="2"/>
    </font>
    <font>
      <sz val="8"/>
      <name val="Trebuchet MS"/>
      <family val="2"/>
    </font>
    <font>
      <sz val="8"/>
      <color indexed="61"/>
      <name val="Calibri"/>
      <family val="2"/>
    </font>
    <font>
      <sz val="8"/>
      <name val="Calibri"/>
      <family val="2"/>
    </font>
    <font>
      <b/>
      <sz val="8"/>
      <color indexed="61"/>
      <name val="Calibri"/>
      <family val="2"/>
    </font>
    <font>
      <sz val="8"/>
      <color indexed="53"/>
      <name val="Calibri"/>
      <family val="2"/>
    </font>
    <font>
      <sz val="8"/>
      <color indexed="8"/>
      <name val="Calibri"/>
      <family val="2"/>
    </font>
    <font>
      <sz val="8"/>
      <color indexed="56"/>
      <name val="Calibri"/>
      <family val="2"/>
    </font>
    <font>
      <sz val="8"/>
      <color indexed="50"/>
      <name val="Calibri"/>
      <family val="2"/>
    </font>
    <font>
      <sz val="9"/>
      <color indexed="8"/>
      <name val="Calibri"/>
      <family val="2"/>
    </font>
    <font>
      <b/>
      <sz val="8"/>
      <color indexed="50"/>
      <name val="Calibri"/>
      <family val="2"/>
    </font>
    <font>
      <sz val="8"/>
      <color indexed="62"/>
      <name val="Calibri"/>
      <family val="2"/>
    </font>
    <font>
      <b/>
      <sz val="8"/>
      <color indexed="62"/>
      <name val="Calibri"/>
      <family val="2"/>
    </font>
    <font>
      <sz val="10"/>
      <color indexed="8"/>
      <name val="Calibri"/>
      <family val="2"/>
    </font>
    <font>
      <b/>
      <sz val="8"/>
      <name val="Calibri"/>
      <family val="2"/>
    </font>
    <font>
      <b/>
      <sz val="8"/>
      <color indexed="8"/>
      <name val="Calibri"/>
      <family val="2"/>
    </font>
    <font>
      <sz val="8"/>
      <color indexed="17"/>
      <name val="Calibri"/>
      <family val="2"/>
    </font>
    <font>
      <sz val="8"/>
      <color indexed="10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b/>
      <sz val="9"/>
      <color indexed="8"/>
      <name val="Calibri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sz val="1"/>
      <color indexed="8"/>
      <name val="Courier New"/>
      <family val="3"/>
    </font>
    <font>
      <b/>
      <sz val="10"/>
      <color rgb="FFFF0000"/>
      <name val="Trebuchet MS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mediumGray">
        <f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13"/>
        <bgColor indexed="51"/>
      </patternFill>
    </fill>
    <fill>
      <patternFill patternType="solid">
        <fgColor indexed="50"/>
        <bgColor indexed="34"/>
      </patternFill>
    </fill>
    <fill>
      <patternFill patternType="solid">
        <fgColor indexed="47"/>
        <bgColor indexed="40"/>
      </patternFill>
    </fill>
    <fill>
      <patternFill patternType="solid">
        <fgColor indexed="34"/>
        <bgColor indexed="50"/>
      </patternFill>
    </fill>
    <fill>
      <patternFill patternType="solid">
        <fgColor indexed="15"/>
        <bgColor indexed="4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40"/>
      </patternFill>
    </fill>
    <fill>
      <patternFill patternType="solid">
        <fgColor indexed="41"/>
        <bgColor indexed="40"/>
      </patternFill>
    </fill>
    <fill>
      <patternFill patternType="solid">
        <fgColor indexed="24"/>
        <bgColor indexed="46"/>
      </patternFill>
    </fill>
    <fill>
      <patternFill patternType="solid">
        <fgColor rgb="FFFFC00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double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hair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71">
    <xf numFmtId="0" fontId="0" fillId="0" borderId="0" applyFill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0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1" borderId="0" applyNumberFormat="0" applyBorder="0" applyAlignment="0" applyProtection="0"/>
    <xf numFmtId="0" fontId="24" fillId="0" borderId="0">
      <alignment horizontal="center" wrapText="1"/>
      <protection locked="0"/>
    </xf>
    <xf numFmtId="0" fontId="25" fillId="5" borderId="0" applyNumberFormat="0" applyBorder="0" applyAlignment="0" applyProtection="0"/>
    <xf numFmtId="0" fontId="26" fillId="0" borderId="0" applyNumberFormat="0" applyFill="0" applyBorder="0" applyAlignment="0" applyProtection="0"/>
    <xf numFmtId="0" fontId="7" fillId="0" borderId="1" applyNumberFormat="0" applyBorder="0">
      <alignment horizontal="center"/>
    </xf>
    <xf numFmtId="0" fontId="2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4" fontId="17" fillId="0" borderId="0"/>
    <xf numFmtId="0" fontId="17" fillId="0" borderId="0">
      <alignment horizontal="left"/>
    </xf>
    <xf numFmtId="166" fontId="3" fillId="0" borderId="0" applyFill="0" applyBorder="0" applyAlignment="0"/>
    <xf numFmtId="0" fontId="27" fillId="22" borderId="2" applyNumberFormat="0" applyAlignment="0" applyProtection="0"/>
    <xf numFmtId="0" fontId="28" fillId="23" borderId="3" applyNumberFormat="0" applyAlignment="0" applyProtection="0"/>
    <xf numFmtId="43" fontId="3" fillId="0" borderId="0" applyFont="0" applyFill="0" applyBorder="0" applyAlignment="0" applyProtection="0"/>
    <xf numFmtId="0" fontId="29" fillId="0" borderId="0" applyNumberFormat="0" applyAlignment="0">
      <alignment horizontal="left"/>
    </xf>
    <xf numFmtId="167" fontId="30" fillId="0" borderId="0">
      <protection locked="0"/>
    </xf>
    <xf numFmtId="14" fontId="31" fillId="0" borderId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 applyNumberFormat="0" applyAlignment="0">
      <alignment horizontal="left"/>
    </xf>
    <xf numFmtId="0" fontId="33" fillId="0" borderId="4"/>
    <xf numFmtId="0" fontId="3" fillId="0" borderId="0">
      <alignment horizontal="left"/>
    </xf>
    <xf numFmtId="0" fontId="5" fillId="0" borderId="0"/>
    <xf numFmtId="0" fontId="5" fillId="0" borderId="0">
      <alignment horizontal="left"/>
    </xf>
    <xf numFmtId="0" fontId="5" fillId="0" borderId="0">
      <alignment horizontal="left"/>
    </xf>
    <xf numFmtId="0" fontId="34" fillId="0" borderId="0" applyNumberFormat="0" applyFill="0" applyBorder="0" applyAlignment="0" applyProtection="0"/>
    <xf numFmtId="169" fontId="30" fillId="0" borderId="0">
      <protection locked="0"/>
    </xf>
    <xf numFmtId="0" fontId="35" fillId="6" borderId="0" applyNumberFormat="0" applyBorder="0" applyAlignment="0" applyProtection="0"/>
    <xf numFmtId="0" fontId="36" fillId="0" borderId="0"/>
    <xf numFmtId="0" fontId="37" fillId="0" borderId="0"/>
    <xf numFmtId="4" fontId="5" fillId="24" borderId="0"/>
    <xf numFmtId="0" fontId="38" fillId="0" borderId="0"/>
    <xf numFmtId="4" fontId="37" fillId="25" borderId="0">
      <alignment horizontal="right"/>
    </xf>
    <xf numFmtId="4" fontId="37" fillId="25" borderId="0">
      <alignment horizontal="right"/>
    </xf>
    <xf numFmtId="0" fontId="4" fillId="0" borderId="5" applyNumberFormat="0" applyAlignment="0" applyProtection="0">
      <alignment horizontal="left" vertical="center"/>
    </xf>
    <xf numFmtId="0" fontId="4" fillId="0" borderId="6">
      <alignment horizontal="left" vertical="center"/>
    </xf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1" fillId="0" borderId="9" applyNumberFormat="0" applyFill="0" applyAlignment="0" applyProtection="0"/>
    <xf numFmtId="0" fontId="41" fillId="0" borderId="0" applyNumberFormat="0" applyFill="0" applyBorder="0" applyAlignment="0" applyProtection="0"/>
    <xf numFmtId="170" fontId="42" fillId="0" borderId="0">
      <protection locked="0"/>
    </xf>
    <xf numFmtId="170" fontId="42" fillId="0" borderId="0">
      <protection locked="0"/>
    </xf>
    <xf numFmtId="0" fontId="43" fillId="0" borderId="10">
      <alignment horizontal="center"/>
    </xf>
    <xf numFmtId="0" fontId="43" fillId="0" borderId="0">
      <alignment horizontal="center"/>
    </xf>
    <xf numFmtId="0" fontId="44" fillId="9" borderId="2" applyNumberFormat="0" applyAlignment="0" applyProtection="0"/>
    <xf numFmtId="0" fontId="45" fillId="0" borderId="11" applyNumberFormat="0" applyFill="0" applyAlignment="0" applyProtection="0"/>
    <xf numFmtId="0" fontId="46" fillId="26" borderId="0" applyNumberFormat="0" applyBorder="0" applyAlignment="0" applyProtection="0"/>
    <xf numFmtId="171" fontId="47" fillId="0" borderId="0"/>
    <xf numFmtId="0" fontId="48" fillId="0" borderId="0" applyNumberFormat="0" applyAlignment="0">
      <alignment horizontal="center"/>
    </xf>
    <xf numFmtId="0" fontId="49" fillId="0" borderId="0" applyFill="0" applyProtection="0"/>
    <xf numFmtId="0" fontId="3" fillId="0" borderId="0"/>
    <xf numFmtId="0" fontId="50" fillId="0" borderId="0"/>
    <xf numFmtId="0" fontId="2" fillId="0" borderId="0"/>
    <xf numFmtId="0" fontId="3" fillId="0" borderId="0"/>
    <xf numFmtId="0" fontId="2" fillId="0" borderId="0"/>
    <xf numFmtId="0" fontId="51" fillId="0" borderId="0"/>
    <xf numFmtId="0" fontId="48" fillId="0" borderId="12" applyAlignment="0" applyProtection="0">
      <alignment horizontal="center"/>
    </xf>
    <xf numFmtId="0" fontId="7" fillId="0" borderId="0" applyFill="0" applyAlignment="0" applyProtection="0"/>
    <xf numFmtId="0" fontId="3" fillId="27" borderId="13" applyNumberFormat="0" applyFont="0" applyAlignment="0" applyProtection="0"/>
    <xf numFmtId="40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0" fontId="53" fillId="22" borderId="14" applyNumberFormat="0" applyAlignment="0" applyProtection="0"/>
    <xf numFmtId="14" fontId="24" fillId="0" borderId="0">
      <alignment horizontal="center" wrapText="1"/>
      <protection locked="0"/>
    </xf>
    <xf numFmtId="9" fontId="2" fillId="0" borderId="0" applyFont="0" applyFill="0" applyBorder="0" applyAlignment="0" applyProtection="0"/>
    <xf numFmtId="4" fontId="3" fillId="0" borderId="0"/>
    <xf numFmtId="10" fontId="54" fillId="0" borderId="15" applyAlignment="0" applyProtection="0"/>
    <xf numFmtId="0" fontId="55" fillId="28" borderId="0" applyNumberFormat="0" applyFont="0" applyBorder="0" applyAlignment="0">
      <alignment horizontal="center"/>
    </xf>
    <xf numFmtId="172" fontId="54" fillId="0" borderId="0" applyNumberFormat="0" applyFill="0" applyBorder="0" applyAlignment="0" applyProtection="0">
      <alignment horizontal="left"/>
    </xf>
    <xf numFmtId="14" fontId="54" fillId="0" borderId="0" applyNumberFormat="0" applyFill="0" applyBorder="0" applyAlignment="0" applyProtection="0">
      <alignment horizontal="left"/>
    </xf>
    <xf numFmtId="0" fontId="55" fillId="1" borderId="6" applyNumberFormat="0" applyFont="0" applyAlignment="0">
      <alignment horizontal="center"/>
    </xf>
    <xf numFmtId="0" fontId="5" fillId="29" borderId="0" applyNumberFormat="0" applyFont="0" applyBorder="0">
      <alignment vertical="center"/>
    </xf>
    <xf numFmtId="0" fontId="5" fillId="29" borderId="0" applyNumberFormat="0" applyFont="0" applyBorder="0">
      <alignment vertical="center"/>
    </xf>
    <xf numFmtId="0" fontId="56" fillId="0" borderId="0" applyNumberFormat="0" applyFill="0" applyBorder="0" applyAlignment="0">
      <alignment horizontal="center"/>
    </xf>
    <xf numFmtId="0" fontId="57" fillId="0" borderId="0"/>
    <xf numFmtId="40" fontId="58" fillId="0" borderId="0" applyBorder="0">
      <alignment horizontal="right"/>
    </xf>
    <xf numFmtId="0" fontId="59" fillId="0" borderId="0" applyNumberFormat="0" applyFill="0" applyBorder="0" applyAlignment="0" applyProtection="0"/>
    <xf numFmtId="170" fontId="30" fillId="0" borderId="16">
      <protection locked="0"/>
    </xf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75" fontId="61" fillId="1" borderId="0">
      <alignment horizontal="left"/>
    </xf>
    <xf numFmtId="43" fontId="65" fillId="0" borderId="0" applyFont="0" applyFill="0" applyBorder="0" applyAlignment="0" applyProtection="0"/>
    <xf numFmtId="0" fontId="3" fillId="0" borderId="0"/>
    <xf numFmtId="43" fontId="49" fillId="0" borderId="0" applyFont="0" applyFill="0" applyBorder="0" applyAlignment="0" applyProtection="0"/>
    <xf numFmtId="0" fontId="66" fillId="0" borderId="0"/>
    <xf numFmtId="41" fontId="3" fillId="0" borderId="0" applyFont="0" applyFill="0" applyBorder="0" applyAlignment="0" applyProtection="0"/>
    <xf numFmtId="178" fontId="49" fillId="0" borderId="0" applyFill="0" applyBorder="0" applyAlignment="0" applyProtection="0"/>
    <xf numFmtId="43" fontId="3" fillId="0" borderId="0" applyFont="0" applyFill="0" applyBorder="0" applyAlignment="0" applyProtection="0"/>
    <xf numFmtId="177" fontId="49" fillId="0" borderId="0" applyFill="0" applyBorder="0" applyAlignment="0" applyProtection="0"/>
    <xf numFmtId="0" fontId="49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49" fillId="0" borderId="0" applyFill="0" applyProtection="0"/>
    <xf numFmtId="0" fontId="3" fillId="0" borderId="0"/>
    <xf numFmtId="0" fontId="1" fillId="0" borderId="0"/>
    <xf numFmtId="0" fontId="3" fillId="0" borderId="0"/>
    <xf numFmtId="0" fontId="21" fillId="0" borderId="0"/>
    <xf numFmtId="0" fontId="73" fillId="0" borderId="0" applyFill="0" applyProtection="0"/>
    <xf numFmtId="0" fontId="73" fillId="0" borderId="0" applyFill="0" applyProtection="0"/>
    <xf numFmtId="0" fontId="73" fillId="0" borderId="0" applyFill="0" applyProtection="0"/>
    <xf numFmtId="0" fontId="73" fillId="0" borderId="0" applyFill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3" fillId="0" borderId="0" applyFill="0" applyProtection="0"/>
    <xf numFmtId="0" fontId="73" fillId="0" borderId="0" applyFill="0" applyProtection="0"/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08" fillId="0" borderId="0">
      <protection locked="0"/>
    </xf>
  </cellStyleXfs>
  <cellXfs count="710">
    <xf numFmtId="0" fontId="0" fillId="0" borderId="0" xfId="0"/>
    <xf numFmtId="165" fontId="10" fillId="2" borderId="0" xfId="4" applyNumberFormat="1" applyFont="1" applyFill="1" applyBorder="1"/>
    <xf numFmtId="165" fontId="11" fillId="2" borderId="0" xfId="2" applyNumberFormat="1" applyFont="1" applyFill="1" applyBorder="1"/>
    <xf numFmtId="165" fontId="15" fillId="2" borderId="0" xfId="4" applyNumberFormat="1" applyFont="1" applyFill="1" applyBorder="1" applyAlignment="1">
      <alignment vertical="center"/>
    </xf>
    <xf numFmtId="165" fontId="10" fillId="2" borderId="18" xfId="4" applyNumberFormat="1" applyFont="1" applyFill="1" applyBorder="1"/>
    <xf numFmtId="165" fontId="15" fillId="2" borderId="18" xfId="4" applyNumberFormat="1" applyFont="1" applyFill="1" applyBorder="1" applyAlignment="1">
      <alignment vertical="center"/>
    </xf>
    <xf numFmtId="165" fontId="11" fillId="2" borderId="18" xfId="2" applyNumberFormat="1" applyFont="1" applyFill="1" applyBorder="1"/>
    <xf numFmtId="37" fontId="4" fillId="30" borderId="0" xfId="1" applyNumberFormat="1" applyFont="1" applyFill="1" applyAlignment="1" applyProtection="1">
      <alignment horizontal="left"/>
    </xf>
    <xf numFmtId="37" fontId="4" fillId="30" borderId="0" xfId="1" applyNumberFormat="1" applyFont="1" applyFill="1" applyProtection="1"/>
    <xf numFmtId="37" fontId="5" fillId="30" borderId="0" xfId="1" applyNumberFormat="1" applyFont="1" applyFill="1" applyProtection="1"/>
    <xf numFmtId="165" fontId="6" fillId="30" borderId="0" xfId="2" applyNumberFormat="1" applyFont="1" applyFill="1" applyBorder="1" applyAlignment="1">
      <alignment horizontal="left"/>
    </xf>
    <xf numFmtId="165" fontId="11" fillId="30" borderId="0" xfId="2" applyNumberFormat="1" applyFont="1" applyFill="1" applyBorder="1"/>
    <xf numFmtId="165" fontId="10" fillId="30" borderId="0" xfId="4" applyNumberFormat="1" applyFont="1" applyFill="1" applyBorder="1"/>
    <xf numFmtId="165" fontId="11" fillId="30" borderId="0" xfId="5" applyNumberFormat="1" applyFont="1" applyFill="1" applyBorder="1"/>
    <xf numFmtId="165" fontId="16" fillId="30" borderId="0" xfId="2" applyNumberFormat="1" applyFont="1" applyFill="1" applyBorder="1"/>
    <xf numFmtId="165" fontId="9" fillId="30" borderId="0" xfId="2" applyNumberFormat="1" applyFont="1" applyFill="1" applyBorder="1"/>
    <xf numFmtId="165" fontId="3" fillId="30" borderId="0" xfId="2" applyNumberFormat="1" applyFont="1" applyFill="1" applyBorder="1"/>
    <xf numFmtId="165" fontId="17" fillId="30" borderId="0" xfId="2" applyNumberFormat="1" applyFont="1" applyFill="1" applyBorder="1"/>
    <xf numFmtId="165" fontId="7" fillId="2" borderId="1" xfId="2" applyNumberFormat="1" applyFont="1" applyFill="1" applyBorder="1" applyAlignment="1">
      <alignment horizontal="center" vertical="center"/>
    </xf>
    <xf numFmtId="165" fontId="8" fillId="2" borderId="17" xfId="2" applyNumberFormat="1" applyFont="1" applyFill="1" applyBorder="1"/>
    <xf numFmtId="165" fontId="8" fillId="2" borderId="18" xfId="2" applyNumberFormat="1" applyFont="1" applyFill="1" applyBorder="1"/>
    <xf numFmtId="0" fontId="9" fillId="2" borderId="18" xfId="3" applyFont="1" applyFill="1" applyBorder="1" applyProtection="1"/>
    <xf numFmtId="165" fontId="9" fillId="2" borderId="18" xfId="2" applyNumberFormat="1" applyFont="1" applyFill="1" applyBorder="1"/>
    <xf numFmtId="165" fontId="12" fillId="2" borderId="18" xfId="4" applyNumberFormat="1" applyFont="1" applyFill="1" applyBorder="1"/>
    <xf numFmtId="165" fontId="14" fillId="2" borderId="18" xfId="5" applyNumberFormat="1" applyFont="1" applyFill="1" applyBorder="1"/>
    <xf numFmtId="165" fontId="11" fillId="2" borderId="19" xfId="2" applyNumberFormat="1" applyFont="1" applyFill="1" applyBorder="1"/>
    <xf numFmtId="165" fontId="13" fillId="2" borderId="17" xfId="2" applyNumberFormat="1" applyFont="1" applyFill="1" applyBorder="1"/>
    <xf numFmtId="165" fontId="9" fillId="2" borderId="18" xfId="4" applyNumberFormat="1" applyFont="1" applyFill="1" applyBorder="1" applyAlignment="1">
      <alignment vertical="center"/>
    </xf>
    <xf numFmtId="165" fontId="11" fillId="2" borderId="18" xfId="5" applyNumberFormat="1" applyFont="1" applyFill="1" applyBorder="1"/>
    <xf numFmtId="165" fontId="62" fillId="2" borderId="18" xfId="2" applyNumberFormat="1" applyFont="1" applyFill="1" applyBorder="1"/>
    <xf numFmtId="165" fontId="10" fillId="2" borderId="19" xfId="4" applyNumberFormat="1" applyFont="1" applyFill="1" applyBorder="1"/>
    <xf numFmtId="165" fontId="13" fillId="2" borderId="17" xfId="5" applyNumberFormat="1" applyFont="1" applyFill="1" applyBorder="1"/>
    <xf numFmtId="165" fontId="11" fillId="2" borderId="19" xfId="5" applyNumberFormat="1" applyFont="1" applyFill="1" applyBorder="1"/>
    <xf numFmtId="0" fontId="9" fillId="2" borderId="17" xfId="3" applyFont="1" applyFill="1" applyBorder="1" applyProtection="1"/>
    <xf numFmtId="165" fontId="9" fillId="2" borderId="17" xfId="4" applyNumberFormat="1" applyFont="1" applyFill="1" applyBorder="1" applyAlignment="1">
      <alignment horizontal="left" vertical="center"/>
    </xf>
    <xf numFmtId="0" fontId="0" fillId="31" borderId="0" xfId="0" applyFill="1"/>
    <xf numFmtId="0" fontId="63" fillId="31" borderId="0" xfId="0" applyFont="1" applyFill="1" applyAlignment="1">
      <alignment horizontal="center"/>
    </xf>
    <xf numFmtId="165" fontId="7" fillId="2" borderId="0" xfId="2" applyNumberFormat="1" applyFont="1" applyFill="1" applyBorder="1" applyAlignment="1">
      <alignment horizontal="center" vertical="center"/>
    </xf>
    <xf numFmtId="165" fontId="8" fillId="2" borderId="0" xfId="2" applyNumberFormat="1" applyFont="1" applyFill="1" applyBorder="1"/>
    <xf numFmtId="0" fontId="9" fillId="2" borderId="0" xfId="3" applyFont="1" applyFill="1" applyBorder="1" applyProtection="1"/>
    <xf numFmtId="165" fontId="9" fillId="2" borderId="0" xfId="2" applyNumberFormat="1" applyFont="1" applyFill="1" applyBorder="1"/>
    <xf numFmtId="165" fontId="12" fillId="2" borderId="0" xfId="4" applyNumberFormat="1" applyFont="1" applyFill="1" applyBorder="1"/>
    <xf numFmtId="165" fontId="14" fillId="2" borderId="0" xfId="5" applyNumberFormat="1" applyFont="1" applyFill="1" applyBorder="1"/>
    <xf numFmtId="165" fontId="13" fillId="2" borderId="0" xfId="2" applyNumberFormat="1" applyFont="1" applyFill="1" applyBorder="1"/>
    <xf numFmtId="165" fontId="9" fillId="2" borderId="0" xfId="4" applyNumberFormat="1" applyFont="1" applyFill="1" applyBorder="1" applyAlignment="1">
      <alignment vertical="center"/>
    </xf>
    <xf numFmtId="165" fontId="11" fillId="2" borderId="0" xfId="5" applyNumberFormat="1" applyFont="1" applyFill="1" applyBorder="1"/>
    <xf numFmtId="165" fontId="62" fillId="2" borderId="0" xfId="2" applyNumberFormat="1" applyFont="1" applyFill="1" applyBorder="1"/>
    <xf numFmtId="165" fontId="13" fillId="2" borderId="0" xfId="5" applyNumberFormat="1" applyFont="1" applyFill="1" applyBorder="1"/>
    <xf numFmtId="165" fontId="9" fillId="2" borderId="0" xfId="4" applyNumberFormat="1" applyFont="1" applyFill="1" applyBorder="1" applyAlignment="1">
      <alignment horizontal="left" vertical="center"/>
    </xf>
    <xf numFmtId="0" fontId="64" fillId="31" borderId="0" xfId="0" applyFont="1" applyFill="1"/>
    <xf numFmtId="43" fontId="8" fillId="2" borderId="0" xfId="113" applyNumberFormat="1" applyFont="1" applyFill="1" applyBorder="1" applyAlignment="1">
      <alignment horizontal="right" vertical="top"/>
    </xf>
    <xf numFmtId="43" fontId="63" fillId="2" borderId="0" xfId="112" applyFont="1" applyFill="1"/>
    <xf numFmtId="176" fontId="63" fillId="31" borderId="0" xfId="112" applyNumberFormat="1" applyFont="1" applyFill="1" applyBorder="1"/>
    <xf numFmtId="43" fontId="63" fillId="31" borderId="0" xfId="112" applyFont="1" applyFill="1"/>
    <xf numFmtId="43" fontId="63" fillId="31" borderId="0" xfId="112" applyNumberFormat="1" applyFont="1" applyFill="1"/>
    <xf numFmtId="0" fontId="5" fillId="0" borderId="0" xfId="81" applyFont="1" applyFill="1" applyAlignment="1">
      <alignment horizontal="center"/>
    </xf>
    <xf numFmtId="0" fontId="5" fillId="0" borderId="0" xfId="81" applyFont="1" applyFill="1"/>
    <xf numFmtId="177" fontId="5" fillId="0" borderId="0" xfId="81" applyNumberFormat="1" applyFont="1" applyFill="1"/>
    <xf numFmtId="0" fontId="3" fillId="0" borderId="0" xfId="81"/>
    <xf numFmtId="0" fontId="5" fillId="0" borderId="0" xfId="81" quotePrefix="1" applyFont="1" applyFill="1" applyAlignment="1">
      <alignment horizontal="center"/>
    </xf>
    <xf numFmtId="0" fontId="3" fillId="0" borderId="0" xfId="81" applyFont="1" applyFill="1" applyAlignment="1">
      <alignment horizontal="center"/>
    </xf>
    <xf numFmtId="0" fontId="3" fillId="0" borderId="0" xfId="81" applyFont="1" applyFill="1"/>
    <xf numFmtId="177" fontId="3" fillId="0" borderId="0" xfId="81" applyNumberFormat="1" applyFont="1" applyFill="1"/>
    <xf numFmtId="0" fontId="3" fillId="33" borderId="20" xfId="128" applyFill="1" applyBorder="1" applyAlignment="1"/>
    <xf numFmtId="41" fontId="67" fillId="33" borderId="20" xfId="128" applyNumberFormat="1" applyFont="1" applyFill="1" applyBorder="1" applyAlignment="1">
      <alignment horizontal="center"/>
    </xf>
    <xf numFmtId="165" fontId="68" fillId="34" borderId="0" xfId="114" applyNumberFormat="1" applyFont="1" applyFill="1"/>
    <xf numFmtId="0" fontId="68" fillId="34" borderId="0" xfId="128" applyFont="1" applyFill="1"/>
    <xf numFmtId="0" fontId="68" fillId="0" borderId="0" xfId="128" applyFont="1"/>
    <xf numFmtId="0" fontId="3" fillId="33" borderId="0" xfId="128" applyFill="1" applyAlignment="1"/>
    <xf numFmtId="41" fontId="69" fillId="33" borderId="0" xfId="128" applyNumberFormat="1" applyFont="1" applyFill="1" applyAlignment="1">
      <alignment horizontal="center"/>
    </xf>
    <xf numFmtId="0" fontId="68" fillId="33" borderId="0" xfId="128" applyFont="1" applyFill="1" applyAlignment="1"/>
    <xf numFmtId="41" fontId="70" fillId="33" borderId="0" xfId="128" applyNumberFormat="1" applyFont="1" applyFill="1" applyAlignment="1">
      <alignment horizontal="center"/>
    </xf>
    <xf numFmtId="41" fontId="71" fillId="33" borderId="0" xfId="128" applyNumberFormat="1" applyFont="1" applyFill="1" applyAlignment="1">
      <alignment horizontal="center"/>
    </xf>
    <xf numFmtId="0" fontId="68" fillId="33" borderId="0" xfId="128" applyFont="1" applyFill="1"/>
    <xf numFmtId="41" fontId="68" fillId="33" borderId="0" xfId="128" applyNumberFormat="1" applyFont="1" applyFill="1"/>
    <xf numFmtId="49" fontId="72" fillId="36" borderId="0" xfId="128" applyNumberFormat="1" applyFont="1" applyFill="1" applyBorder="1" applyAlignment="1">
      <alignment horizontal="center" vertical="center" wrapText="1"/>
    </xf>
    <xf numFmtId="41" fontId="72" fillId="36" borderId="0" xfId="128" applyNumberFormat="1" applyFont="1" applyFill="1" applyBorder="1" applyAlignment="1">
      <alignment horizontal="center" vertical="center" wrapText="1"/>
    </xf>
    <xf numFmtId="165" fontId="5" fillId="34" borderId="0" xfId="114" applyNumberFormat="1" applyFont="1" applyFill="1" applyAlignment="1">
      <alignment horizontal="center"/>
    </xf>
    <xf numFmtId="0" fontId="5" fillId="34" borderId="0" xfId="128" applyFont="1" applyFill="1" applyAlignment="1">
      <alignment horizontal="center"/>
    </xf>
    <xf numFmtId="0" fontId="5" fillId="0" borderId="0" xfId="128" applyFont="1" applyAlignment="1">
      <alignment horizontal="center"/>
    </xf>
    <xf numFmtId="0" fontId="3" fillId="34" borderId="0" xfId="128" applyFill="1"/>
    <xf numFmtId="41" fontId="3" fillId="34" borderId="0" xfId="128" applyNumberFormat="1" applyFill="1"/>
    <xf numFmtId="49" fontId="72" fillId="37" borderId="0" xfId="128" applyNumberFormat="1" applyFont="1" applyFill="1" applyBorder="1" applyAlignment="1">
      <alignment horizontal="center" vertical="center" wrapText="1"/>
    </xf>
    <xf numFmtId="41" fontId="72" fillId="37" borderId="0" xfId="128" applyNumberFormat="1" applyFont="1" applyFill="1" applyBorder="1" applyAlignment="1">
      <alignment horizontal="center" vertical="center" wrapText="1"/>
    </xf>
    <xf numFmtId="165" fontId="5" fillId="38" borderId="0" xfId="114" applyNumberFormat="1" applyFont="1" applyFill="1" applyAlignment="1">
      <alignment horizontal="center" vertical="center"/>
    </xf>
    <xf numFmtId="165" fontId="5" fillId="35" borderId="0" xfId="114" applyNumberFormat="1" applyFont="1" applyFill="1" applyAlignment="1">
      <alignment horizontal="center" vertical="center" wrapText="1"/>
    </xf>
    <xf numFmtId="165" fontId="3" fillId="34" borderId="0" xfId="114" applyNumberFormat="1" applyFont="1" applyFill="1"/>
    <xf numFmtId="165" fontId="5" fillId="39" borderId="0" xfId="114" applyNumberFormat="1" applyFont="1" applyFill="1" applyAlignment="1">
      <alignment horizontal="center" vertical="center" wrapText="1"/>
    </xf>
    <xf numFmtId="165" fontId="3" fillId="40" borderId="0" xfId="114" applyNumberFormat="1" applyFont="1" applyFill="1"/>
    <xf numFmtId="0" fontId="75" fillId="0" borderId="0" xfId="1" applyFont="1" applyFill="1" applyAlignment="1">
      <alignment horizontal="center"/>
    </xf>
    <xf numFmtId="0" fontId="76" fillId="0" borderId="0" xfId="1" applyFont="1" applyFill="1"/>
    <xf numFmtId="165" fontId="76" fillId="0" borderId="0" xfId="44" applyNumberFormat="1" applyFont="1"/>
    <xf numFmtId="165" fontId="76" fillId="0" borderId="0" xfId="112" applyNumberFormat="1" applyFont="1"/>
    <xf numFmtId="0" fontId="76" fillId="0" borderId="0" xfId="1" applyFont="1"/>
    <xf numFmtId="177" fontId="76" fillId="0" borderId="22" xfId="1" applyNumberFormat="1" applyFont="1" applyFill="1" applyBorder="1" applyAlignment="1">
      <alignment horizontal="center" vertical="center"/>
    </xf>
    <xf numFmtId="177" fontId="76" fillId="0" borderId="22" xfId="1" applyNumberFormat="1" applyFont="1" applyFill="1" applyBorder="1" applyAlignment="1">
      <alignment horizontal="center" vertical="center" wrapText="1"/>
    </xf>
    <xf numFmtId="165" fontId="76" fillId="0" borderId="22" xfId="44" applyNumberFormat="1" applyFont="1" applyBorder="1" applyAlignment="1">
      <alignment horizontal="center" vertical="center"/>
    </xf>
    <xf numFmtId="165" fontId="76" fillId="0" borderId="22" xfId="44" applyNumberFormat="1" applyFont="1" applyBorder="1" applyAlignment="1">
      <alignment horizontal="center" vertical="center" wrapText="1"/>
    </xf>
    <xf numFmtId="165" fontId="76" fillId="0" borderId="23" xfId="44" applyNumberFormat="1" applyFont="1" applyBorder="1" applyAlignment="1">
      <alignment horizontal="center" vertical="center" wrapText="1"/>
    </xf>
    <xf numFmtId="165" fontId="76" fillId="0" borderId="24" xfId="112" applyNumberFormat="1" applyFont="1" applyBorder="1" applyAlignment="1">
      <alignment horizontal="center" vertical="center" wrapText="1"/>
    </xf>
    <xf numFmtId="165" fontId="76" fillId="0" borderId="0" xfId="44" applyNumberFormat="1" applyFont="1" applyBorder="1" applyAlignment="1">
      <alignment horizontal="center" vertical="center" wrapText="1"/>
    </xf>
    <xf numFmtId="165" fontId="77" fillId="0" borderId="0" xfId="44" applyNumberFormat="1" applyFont="1" applyAlignment="1">
      <alignment horizontal="center" vertical="center"/>
    </xf>
    <xf numFmtId="0" fontId="76" fillId="0" borderId="0" xfId="1" applyFont="1" applyFill="1" applyAlignment="1">
      <alignment horizontal="center" vertical="center"/>
    </xf>
    <xf numFmtId="0" fontId="76" fillId="0" borderId="0" xfId="1" applyFont="1" applyAlignment="1">
      <alignment horizontal="center" vertical="center"/>
    </xf>
    <xf numFmtId="165" fontId="76" fillId="0" borderId="26" xfId="44" applyNumberFormat="1" applyFont="1" applyBorder="1"/>
    <xf numFmtId="9" fontId="3" fillId="0" borderId="26" xfId="94" applyFont="1" applyBorder="1" applyAlignment="1">
      <alignment horizontal="center"/>
    </xf>
    <xf numFmtId="9" fontId="76" fillId="0" borderId="28" xfId="94" applyFont="1" applyBorder="1" applyAlignment="1">
      <alignment horizontal="center"/>
    </xf>
    <xf numFmtId="165" fontId="76" fillId="0" borderId="29" xfId="112" applyNumberFormat="1" applyFont="1" applyBorder="1" applyAlignment="1">
      <alignment horizontal="center"/>
    </xf>
    <xf numFmtId="165" fontId="75" fillId="0" borderId="26" xfId="44" applyNumberFormat="1" applyFont="1" applyBorder="1"/>
    <xf numFmtId="165" fontId="76" fillId="0" borderId="27" xfId="44" applyNumberFormat="1" applyFont="1" applyBorder="1"/>
    <xf numFmtId="9" fontId="76" fillId="0" borderId="0" xfId="94" applyFont="1" applyBorder="1" applyAlignment="1">
      <alignment horizontal="center"/>
    </xf>
    <xf numFmtId="0" fontId="76" fillId="0" borderId="0" xfId="1" applyFont="1" applyFill="1" applyAlignment="1">
      <alignment horizontal="center"/>
    </xf>
    <xf numFmtId="0" fontId="76" fillId="0" borderId="0" xfId="1" quotePrefix="1" applyFont="1" applyFill="1" applyAlignment="1">
      <alignment horizontal="center"/>
    </xf>
    <xf numFmtId="1" fontId="79" fillId="0" borderId="0" xfId="168" applyNumberFormat="1" applyFont="1" applyFill="1" applyBorder="1" applyAlignment="1">
      <alignment horizontal="center"/>
    </xf>
    <xf numFmtId="165" fontId="78" fillId="41" borderId="0" xfId="168" applyNumberFormat="1" applyFont="1" applyFill="1" applyBorder="1"/>
    <xf numFmtId="165" fontId="77" fillId="0" borderId="26" xfId="44" applyNumberFormat="1" applyFont="1" applyBorder="1"/>
    <xf numFmtId="9" fontId="3" fillId="0" borderId="27" xfId="94" applyFont="1" applyBorder="1" applyAlignment="1">
      <alignment horizontal="center"/>
    </xf>
    <xf numFmtId="9" fontId="76" fillId="0" borderId="33" xfId="94" applyFont="1" applyBorder="1" applyAlignment="1">
      <alignment horizontal="center"/>
    </xf>
    <xf numFmtId="165" fontId="76" fillId="0" borderId="31" xfId="112" applyNumberFormat="1" applyFont="1" applyBorder="1" applyAlignment="1">
      <alignment horizontal="center"/>
    </xf>
    <xf numFmtId="165" fontId="78" fillId="0" borderId="0" xfId="168" applyNumberFormat="1" applyFont="1" applyFill="1" applyBorder="1"/>
    <xf numFmtId="0" fontId="76" fillId="0" borderId="27" xfId="1" applyFont="1" applyFill="1" applyBorder="1" applyAlignment="1">
      <alignment horizontal="left" vertical="top" wrapText="1"/>
    </xf>
    <xf numFmtId="165" fontId="76" fillId="0" borderId="27" xfId="44" applyNumberFormat="1" applyFont="1" applyBorder="1" applyAlignment="1">
      <alignment vertical="top"/>
    </xf>
    <xf numFmtId="165" fontId="76" fillId="0" borderId="26" xfId="44" applyNumberFormat="1" applyFont="1" applyBorder="1" applyAlignment="1">
      <alignment vertical="top"/>
    </xf>
    <xf numFmtId="9" fontId="3" fillId="0" borderId="27" xfId="94" applyFont="1" applyBorder="1" applyAlignment="1">
      <alignment horizontal="center" vertical="top"/>
    </xf>
    <xf numFmtId="9" fontId="76" fillId="0" borderId="33" xfId="94" applyFont="1" applyBorder="1" applyAlignment="1">
      <alignment horizontal="center" vertical="top"/>
    </xf>
    <xf numFmtId="165" fontId="76" fillId="0" borderId="31" xfId="112" applyNumberFormat="1" applyFont="1" applyBorder="1" applyAlignment="1">
      <alignment horizontal="center" vertical="top"/>
    </xf>
    <xf numFmtId="9" fontId="76" fillId="0" borderId="0" xfId="94" applyFont="1" applyBorder="1" applyAlignment="1">
      <alignment horizontal="center" vertical="top"/>
    </xf>
    <xf numFmtId="165" fontId="76" fillId="0" borderId="0" xfId="44" applyNumberFormat="1" applyFont="1" applyAlignment="1">
      <alignment vertical="top"/>
    </xf>
    <xf numFmtId="0" fontId="76" fillId="0" borderId="0" xfId="1" applyFont="1" applyFill="1" applyAlignment="1">
      <alignment horizontal="center" vertical="top"/>
    </xf>
    <xf numFmtId="0" fontId="76" fillId="0" borderId="0" xfId="1" quotePrefix="1" applyFont="1" applyFill="1" applyAlignment="1">
      <alignment horizontal="center" vertical="top"/>
    </xf>
    <xf numFmtId="0" fontId="76" fillId="0" borderId="0" xfId="1" applyFont="1" applyAlignment="1">
      <alignment vertical="top"/>
    </xf>
    <xf numFmtId="1" fontId="79" fillId="0" borderId="0" xfId="168" applyNumberFormat="1" applyFont="1" applyFill="1" applyBorder="1" applyAlignment="1">
      <alignment horizontal="center" vertical="top"/>
    </xf>
    <xf numFmtId="165" fontId="78" fillId="0" borderId="0" xfId="168" applyNumberFormat="1" applyFont="1" applyFill="1" applyBorder="1" applyAlignment="1">
      <alignment vertical="top"/>
    </xf>
    <xf numFmtId="165" fontId="78" fillId="40" borderId="0" xfId="168" applyNumberFormat="1" applyFont="1" applyFill="1" applyBorder="1"/>
    <xf numFmtId="1" fontId="79" fillId="0" borderId="0" xfId="168" quotePrefix="1" applyNumberFormat="1" applyFont="1" applyFill="1" applyBorder="1" applyAlignment="1">
      <alignment horizontal="center"/>
    </xf>
    <xf numFmtId="165" fontId="78" fillId="40" borderId="0" xfId="118" applyNumberFormat="1" applyFont="1" applyFill="1" applyBorder="1"/>
    <xf numFmtId="43" fontId="3" fillId="0" borderId="27" xfId="44" applyFont="1" applyBorder="1" applyAlignment="1">
      <alignment horizontal="center"/>
    </xf>
    <xf numFmtId="0" fontId="76" fillId="0" borderId="27" xfId="1" applyFont="1" applyFill="1" applyBorder="1" applyAlignment="1">
      <alignment horizontal="left" vertical="top"/>
    </xf>
    <xf numFmtId="43" fontId="3" fillId="0" borderId="27" xfId="44" applyFont="1" applyBorder="1" applyAlignment="1">
      <alignment horizontal="center" vertical="top"/>
    </xf>
    <xf numFmtId="165" fontId="78" fillId="0" borderId="0" xfId="169" applyNumberFormat="1" applyFont="1" applyFill="1" applyBorder="1" applyAlignment="1">
      <alignment vertical="top"/>
    </xf>
    <xf numFmtId="165" fontId="78" fillId="0" borderId="0" xfId="169" applyNumberFormat="1" applyFont="1" applyFill="1" applyBorder="1"/>
    <xf numFmtId="165" fontId="76" fillId="0" borderId="35" xfId="44" applyNumberFormat="1" applyFont="1" applyBorder="1"/>
    <xf numFmtId="43" fontId="3" fillId="0" borderId="35" xfId="44" applyFont="1" applyBorder="1" applyAlignment="1">
      <alignment horizontal="center"/>
    </xf>
    <xf numFmtId="9" fontId="76" fillId="0" borderId="37" xfId="94" applyFont="1" applyBorder="1" applyAlignment="1">
      <alignment horizontal="center"/>
    </xf>
    <xf numFmtId="165" fontId="76" fillId="0" borderId="38" xfId="112" applyNumberFormat="1" applyFont="1" applyBorder="1" applyAlignment="1">
      <alignment horizontal="center"/>
    </xf>
    <xf numFmtId="179" fontId="75" fillId="0" borderId="22" xfId="1" applyNumberFormat="1" applyFont="1" applyFill="1" applyBorder="1"/>
    <xf numFmtId="177" fontId="75" fillId="0" borderId="23" xfId="1" applyNumberFormat="1" applyFont="1" applyFill="1" applyBorder="1"/>
    <xf numFmtId="165" fontId="75" fillId="0" borderId="24" xfId="112" applyNumberFormat="1" applyFont="1" applyFill="1" applyBorder="1"/>
    <xf numFmtId="177" fontId="75" fillId="0" borderId="0" xfId="1" applyNumberFormat="1" applyFont="1" applyFill="1" applyBorder="1"/>
    <xf numFmtId="177" fontId="75" fillId="0" borderId="0" xfId="1" applyNumberFormat="1" applyFont="1" applyFill="1"/>
    <xf numFmtId="0" fontId="75" fillId="0" borderId="0" xfId="1" quotePrefix="1" applyFont="1" applyFill="1" applyAlignment="1">
      <alignment horizontal="center"/>
    </xf>
    <xf numFmtId="0" fontId="76" fillId="0" borderId="0" xfId="124" applyFont="1" applyFill="1"/>
    <xf numFmtId="165" fontId="76" fillId="0" borderId="0" xfId="112" applyNumberFormat="1" applyFont="1" applyFill="1"/>
    <xf numFmtId="0" fontId="76" fillId="0" borderId="0" xfId="124" applyFont="1"/>
    <xf numFmtId="177" fontId="76" fillId="0" borderId="0" xfId="1" applyNumberFormat="1" applyFont="1"/>
    <xf numFmtId="177" fontId="76" fillId="0" borderId="0" xfId="1" applyNumberFormat="1" applyFont="1" applyFill="1"/>
    <xf numFmtId="0" fontId="76" fillId="0" borderId="22" xfId="1" applyFont="1" applyFill="1" applyBorder="1" applyAlignment="1">
      <alignment horizontal="left" vertical="top"/>
    </xf>
    <xf numFmtId="0" fontId="76" fillId="0" borderId="26" xfId="1" applyFont="1" applyFill="1" applyBorder="1" applyAlignment="1">
      <alignment horizontal="left" vertical="top"/>
    </xf>
    <xf numFmtId="0" fontId="76" fillId="0" borderId="36" xfId="1" applyFont="1" applyFill="1" applyBorder="1" applyAlignment="1">
      <alignment horizontal="left" vertical="top"/>
    </xf>
    <xf numFmtId="0" fontId="75" fillId="0" borderId="0" xfId="1" applyFont="1" applyFill="1" applyAlignment="1">
      <alignment horizontal="left" vertical="top"/>
    </xf>
    <xf numFmtId="0" fontId="76" fillId="0" borderId="0" xfId="1" applyFont="1" applyFill="1" applyAlignment="1">
      <alignment horizontal="left" vertical="top"/>
    </xf>
    <xf numFmtId="0" fontId="75" fillId="0" borderId="0" xfId="124" applyNumberFormat="1" applyFont="1" applyAlignment="1">
      <alignment horizontal="left" vertical="top"/>
    </xf>
    <xf numFmtId="0" fontId="76" fillId="0" borderId="21" xfId="1" applyFont="1" applyFill="1" applyBorder="1" applyAlignment="1">
      <alignment horizontal="left" vertical="top"/>
    </xf>
    <xf numFmtId="0" fontId="76" fillId="0" borderId="25" xfId="1" applyFont="1" applyFill="1" applyBorder="1" applyAlignment="1">
      <alignment horizontal="left" vertical="top"/>
    </xf>
    <xf numFmtId="165" fontId="78" fillId="0" borderId="27" xfId="168" applyNumberFormat="1" applyFont="1" applyFill="1" applyBorder="1" applyAlignment="1">
      <alignment horizontal="left" vertical="top" wrapText="1"/>
    </xf>
    <xf numFmtId="0" fontId="76" fillId="0" borderId="30" xfId="1" applyFont="1" applyFill="1" applyBorder="1" applyAlignment="1">
      <alignment horizontal="left" vertical="top"/>
    </xf>
    <xf numFmtId="0" fontId="76" fillId="0" borderId="31" xfId="1" applyFont="1" applyFill="1" applyBorder="1" applyAlignment="1">
      <alignment horizontal="left" vertical="top"/>
    </xf>
    <xf numFmtId="0" fontId="76" fillId="0" borderId="32" xfId="1" applyFont="1" applyFill="1" applyBorder="1" applyAlignment="1">
      <alignment horizontal="left" vertical="top"/>
    </xf>
    <xf numFmtId="165" fontId="78" fillId="0" borderId="27" xfId="168" applyNumberFormat="1" applyFont="1" applyFill="1" applyBorder="1" applyAlignment="1">
      <alignment horizontal="left" vertical="top"/>
    </xf>
    <xf numFmtId="0" fontId="76" fillId="0" borderId="34" xfId="1" applyFont="1" applyFill="1" applyBorder="1" applyAlignment="1">
      <alignment horizontal="left" vertical="top"/>
    </xf>
    <xf numFmtId="0" fontId="76" fillId="0" borderId="35" xfId="1" applyFont="1" applyFill="1" applyBorder="1" applyAlignment="1">
      <alignment horizontal="left" vertical="top"/>
    </xf>
    <xf numFmtId="165" fontId="78" fillId="0" borderId="36" xfId="168" applyNumberFormat="1" applyFont="1" applyFill="1" applyBorder="1" applyAlignment="1">
      <alignment horizontal="left" vertical="top"/>
    </xf>
    <xf numFmtId="0" fontId="75" fillId="0" borderId="21" xfId="1" applyFont="1" applyFill="1" applyBorder="1" applyAlignment="1">
      <alignment horizontal="left" vertical="top"/>
    </xf>
    <xf numFmtId="0" fontId="75" fillId="0" borderId="22" xfId="1" applyFont="1" applyFill="1" applyBorder="1" applyAlignment="1">
      <alignment horizontal="left" vertical="top"/>
    </xf>
    <xf numFmtId="0" fontId="76" fillId="0" borderId="0" xfId="124" applyFont="1" applyFill="1" applyAlignment="1">
      <alignment horizontal="left" vertical="top"/>
    </xf>
    <xf numFmtId="0" fontId="76" fillId="0" borderId="0" xfId="124" applyFont="1" applyAlignment="1">
      <alignment horizontal="left" vertical="top"/>
    </xf>
    <xf numFmtId="0" fontId="76" fillId="0" borderId="0" xfId="1" applyFont="1" applyAlignment="1">
      <alignment horizontal="left" vertical="top"/>
    </xf>
    <xf numFmtId="165" fontId="78" fillId="0" borderId="27" xfId="168" quotePrefix="1" applyNumberFormat="1" applyFont="1" applyFill="1" applyBorder="1" applyAlignment="1">
      <alignment horizontal="left" vertical="top" wrapText="1"/>
    </xf>
    <xf numFmtId="0" fontId="76" fillId="42" borderId="30" xfId="1" applyFont="1" applyFill="1" applyBorder="1" applyAlignment="1">
      <alignment horizontal="left" vertical="top"/>
    </xf>
    <xf numFmtId="0" fontId="76" fillId="42" borderId="27" xfId="1" applyFont="1" applyFill="1" applyBorder="1" applyAlignment="1">
      <alignment horizontal="left" vertical="top"/>
    </xf>
    <xf numFmtId="165" fontId="78" fillId="42" borderId="27" xfId="168" applyNumberFormat="1" applyFont="1" applyFill="1" applyBorder="1" applyAlignment="1">
      <alignment horizontal="left" vertical="top"/>
    </xf>
    <xf numFmtId="165" fontId="76" fillId="42" borderId="27" xfId="44" applyNumberFormat="1" applyFont="1" applyFill="1" applyBorder="1"/>
    <xf numFmtId="0" fontId="76" fillId="42" borderId="25" xfId="1" applyFont="1" applyFill="1" applyBorder="1" applyAlignment="1">
      <alignment horizontal="left" vertical="top"/>
    </xf>
    <xf numFmtId="0" fontId="76" fillId="42" borderId="26" xfId="1" applyFont="1" applyFill="1" applyBorder="1" applyAlignment="1">
      <alignment horizontal="left" vertical="top"/>
    </xf>
    <xf numFmtId="0" fontId="76" fillId="42" borderId="0" xfId="1" applyFont="1" applyFill="1" applyAlignment="1">
      <alignment horizontal="left" vertical="top"/>
    </xf>
    <xf numFmtId="165" fontId="78" fillId="42" borderId="27" xfId="168" applyNumberFormat="1" applyFont="1" applyFill="1" applyBorder="1" applyAlignment="1">
      <alignment horizontal="left" vertical="top" wrapText="1"/>
    </xf>
    <xf numFmtId="0" fontId="77" fillId="0" borderId="27" xfId="1" applyFont="1" applyFill="1" applyBorder="1" applyAlignment="1">
      <alignment horizontal="left" vertical="top"/>
    </xf>
    <xf numFmtId="0" fontId="76" fillId="2" borderId="30" xfId="1" applyFont="1" applyFill="1" applyBorder="1" applyAlignment="1">
      <alignment horizontal="left" vertical="top"/>
    </xf>
    <xf numFmtId="0" fontId="76" fillId="2" borderId="27" xfId="1" applyFont="1" applyFill="1" applyBorder="1" applyAlignment="1">
      <alignment horizontal="left" vertical="top"/>
    </xf>
    <xf numFmtId="0" fontId="77" fillId="42" borderId="27" xfId="1" applyFont="1" applyFill="1" applyBorder="1" applyAlignment="1">
      <alignment horizontal="left" vertical="top"/>
    </xf>
    <xf numFmtId="165" fontId="76" fillId="42" borderId="26" xfId="44" applyNumberFormat="1" applyFont="1" applyFill="1" applyBorder="1"/>
    <xf numFmtId="43" fontId="3" fillId="42" borderId="27" xfId="44" applyFont="1" applyFill="1" applyBorder="1" applyAlignment="1">
      <alignment horizontal="center"/>
    </xf>
    <xf numFmtId="9" fontId="76" fillId="42" borderId="33" xfId="94" applyFont="1" applyFill="1" applyBorder="1" applyAlignment="1">
      <alignment horizontal="center"/>
    </xf>
    <xf numFmtId="165" fontId="76" fillId="42" borderId="31" xfId="112" applyNumberFormat="1" applyFont="1" applyFill="1" applyBorder="1" applyAlignment="1">
      <alignment horizontal="center"/>
    </xf>
    <xf numFmtId="9" fontId="3" fillId="42" borderId="26" xfId="94" applyFont="1" applyFill="1" applyBorder="1" applyAlignment="1">
      <alignment horizontal="center"/>
    </xf>
    <xf numFmtId="9" fontId="76" fillId="42" borderId="28" xfId="94" applyFont="1" applyFill="1" applyBorder="1" applyAlignment="1">
      <alignment horizontal="center"/>
    </xf>
    <xf numFmtId="9" fontId="76" fillId="42" borderId="0" xfId="94" applyFont="1" applyFill="1" applyBorder="1" applyAlignment="1">
      <alignment horizontal="center"/>
    </xf>
    <xf numFmtId="165" fontId="76" fillId="42" borderId="0" xfId="44" applyNumberFormat="1" applyFont="1" applyFill="1"/>
    <xf numFmtId="0" fontId="76" fillId="42" borderId="0" xfId="1" applyFont="1" applyFill="1" applyAlignment="1">
      <alignment horizontal="center"/>
    </xf>
    <xf numFmtId="0" fontId="76" fillId="42" borderId="0" xfId="1" quotePrefix="1" applyFont="1" applyFill="1" applyAlignment="1">
      <alignment horizontal="center"/>
    </xf>
    <xf numFmtId="0" fontId="76" fillId="42" borderId="0" xfId="1" applyFont="1" applyFill="1"/>
    <xf numFmtId="1" fontId="79" fillId="42" borderId="0" xfId="168" applyNumberFormat="1" applyFont="1" applyFill="1" applyBorder="1" applyAlignment="1">
      <alignment horizontal="center"/>
    </xf>
    <xf numFmtId="165" fontId="78" fillId="42" borderId="0" xfId="168" applyNumberFormat="1" applyFont="1" applyFill="1" applyBorder="1"/>
    <xf numFmtId="165" fontId="78" fillId="0" borderId="35" xfId="168" applyNumberFormat="1" applyFont="1" applyFill="1" applyBorder="1" applyAlignment="1">
      <alignment horizontal="left" vertical="top" wrapText="1"/>
    </xf>
    <xf numFmtId="0" fontId="75" fillId="0" borderId="41" xfId="1" applyFont="1" applyFill="1" applyBorder="1" applyAlignment="1">
      <alignment horizontal="left" vertical="top"/>
    </xf>
    <xf numFmtId="0" fontId="75" fillId="0" borderId="42" xfId="1" applyFont="1" applyFill="1" applyBorder="1" applyAlignment="1">
      <alignment horizontal="left" vertical="top"/>
    </xf>
    <xf numFmtId="0" fontId="76" fillId="0" borderId="43" xfId="1" applyFont="1" applyFill="1" applyBorder="1" applyAlignment="1">
      <alignment horizontal="left" vertical="top" indent="1"/>
    </xf>
    <xf numFmtId="0" fontId="76" fillId="0" borderId="44" xfId="1" applyFont="1" applyFill="1" applyBorder="1" applyAlignment="1">
      <alignment horizontal="left" vertical="top" indent="1"/>
    </xf>
    <xf numFmtId="0" fontId="76" fillId="0" borderId="44" xfId="1" applyFont="1" applyFill="1" applyBorder="1" applyAlignment="1">
      <alignment horizontal="left" vertical="top" wrapText="1" indent="1"/>
    </xf>
    <xf numFmtId="165" fontId="78" fillId="0" borderId="44" xfId="168" applyNumberFormat="1" applyFont="1" applyFill="1" applyBorder="1" applyAlignment="1">
      <alignment horizontal="left" vertical="top" wrapText="1" indent="1"/>
    </xf>
    <xf numFmtId="0" fontId="76" fillId="0" borderId="39" xfId="1" applyFont="1" applyFill="1" applyBorder="1" applyAlignment="1">
      <alignment horizontal="left" vertical="top" indent="1"/>
    </xf>
    <xf numFmtId="0" fontId="77" fillId="0" borderId="40" xfId="1" applyFont="1" applyFill="1" applyBorder="1" applyAlignment="1">
      <alignment horizontal="left" vertical="top" indent="1"/>
    </xf>
    <xf numFmtId="0" fontId="76" fillId="0" borderId="40" xfId="1" applyFont="1" applyFill="1" applyBorder="1" applyAlignment="1">
      <alignment horizontal="left" vertical="top" wrapText="1" indent="1"/>
    </xf>
    <xf numFmtId="165" fontId="78" fillId="0" borderId="40" xfId="168" quotePrefix="1" applyNumberFormat="1" applyFont="1" applyFill="1" applyBorder="1" applyAlignment="1">
      <alignment horizontal="left" vertical="top" wrapText="1" indent="1"/>
    </xf>
    <xf numFmtId="0" fontId="76" fillId="2" borderId="39" xfId="1" applyFont="1" applyFill="1" applyBorder="1" applyAlignment="1">
      <alignment horizontal="left" vertical="top" indent="1"/>
    </xf>
    <xf numFmtId="0" fontId="76" fillId="2" borderId="40" xfId="1" applyFont="1" applyFill="1" applyBorder="1" applyAlignment="1">
      <alignment horizontal="left" vertical="top" indent="1"/>
    </xf>
    <xf numFmtId="165" fontId="78" fillId="0" borderId="40" xfId="168" applyNumberFormat="1" applyFont="1" applyFill="1" applyBorder="1" applyAlignment="1">
      <alignment horizontal="left" vertical="top" wrapText="1" indent="1"/>
    </xf>
    <xf numFmtId="0" fontId="76" fillId="0" borderId="40" xfId="1" applyFont="1" applyFill="1" applyBorder="1" applyAlignment="1">
      <alignment horizontal="left" vertical="top" indent="1"/>
    </xf>
    <xf numFmtId="165" fontId="78" fillId="0" borderId="40" xfId="168" applyNumberFormat="1" applyFont="1" applyFill="1" applyBorder="1" applyAlignment="1">
      <alignment horizontal="left" vertical="top" indent="1"/>
    </xf>
    <xf numFmtId="0" fontId="76" fillId="0" borderId="48" xfId="1" applyFont="1" applyFill="1" applyBorder="1" applyAlignment="1">
      <alignment horizontal="left" vertical="top" indent="1"/>
    </xf>
    <xf numFmtId="0" fontId="75" fillId="0" borderId="49" xfId="1" applyFont="1" applyFill="1" applyBorder="1" applyAlignment="1">
      <alignment horizontal="left" vertical="top"/>
    </xf>
    <xf numFmtId="165" fontId="76" fillId="0" borderId="28" xfId="44" applyNumberFormat="1" applyFont="1" applyBorder="1"/>
    <xf numFmtId="165" fontId="76" fillId="0" borderId="50" xfId="44" applyNumberFormat="1" applyFont="1" applyBorder="1"/>
    <xf numFmtId="165" fontId="76" fillId="0" borderId="32" xfId="44" applyNumberFormat="1" applyFont="1" applyBorder="1"/>
    <xf numFmtId="165" fontId="76" fillId="42" borderId="32" xfId="44" applyNumberFormat="1" applyFont="1" applyFill="1" applyBorder="1"/>
    <xf numFmtId="165" fontId="76" fillId="0" borderId="52" xfId="44" applyNumberFormat="1" applyFont="1" applyBorder="1"/>
    <xf numFmtId="165" fontId="76" fillId="0" borderId="44" xfId="44" applyNumberFormat="1" applyFont="1" applyBorder="1"/>
    <xf numFmtId="165" fontId="76" fillId="0" borderId="40" xfId="44" applyNumberFormat="1" applyFont="1" applyBorder="1"/>
    <xf numFmtId="179" fontId="75" fillId="0" borderId="42" xfId="1" applyNumberFormat="1" applyFont="1" applyFill="1" applyBorder="1"/>
    <xf numFmtId="43" fontId="76" fillId="0" borderId="0" xfId="1" applyNumberFormat="1" applyFont="1"/>
    <xf numFmtId="177" fontId="5" fillId="42" borderId="0" xfId="81" applyNumberFormat="1" applyFont="1" applyFill="1"/>
    <xf numFmtId="165" fontId="76" fillId="43" borderId="32" xfId="44" applyNumberFormat="1" applyFont="1" applyFill="1" applyBorder="1"/>
    <xf numFmtId="177" fontId="5" fillId="43" borderId="0" xfId="81" applyNumberFormat="1" applyFont="1" applyFill="1"/>
    <xf numFmtId="165" fontId="76" fillId="44" borderId="32" xfId="44" applyNumberFormat="1" applyFont="1" applyFill="1" applyBorder="1"/>
    <xf numFmtId="177" fontId="5" fillId="44" borderId="0" xfId="81" applyNumberFormat="1" applyFont="1" applyFill="1"/>
    <xf numFmtId="165" fontId="76" fillId="45" borderId="32" xfId="44" applyNumberFormat="1" applyFont="1" applyFill="1" applyBorder="1"/>
    <xf numFmtId="177" fontId="5" fillId="45" borderId="0" xfId="81" applyNumberFormat="1" applyFont="1" applyFill="1"/>
    <xf numFmtId="165" fontId="76" fillId="38" borderId="32" xfId="44" applyNumberFormat="1" applyFont="1" applyFill="1" applyBorder="1"/>
    <xf numFmtId="177" fontId="5" fillId="38" borderId="0" xfId="81" applyNumberFormat="1" applyFont="1" applyFill="1"/>
    <xf numFmtId="165" fontId="76" fillId="46" borderId="32" xfId="44" applyNumberFormat="1" applyFont="1" applyFill="1" applyBorder="1"/>
    <xf numFmtId="177" fontId="5" fillId="46" borderId="0" xfId="81" applyNumberFormat="1" applyFont="1" applyFill="1"/>
    <xf numFmtId="165" fontId="76" fillId="47" borderId="32" xfId="44" applyNumberFormat="1" applyFont="1" applyFill="1" applyBorder="1"/>
    <xf numFmtId="177" fontId="5" fillId="47" borderId="0" xfId="81" applyNumberFormat="1" applyFont="1" applyFill="1"/>
    <xf numFmtId="165" fontId="76" fillId="48" borderId="32" xfId="44" applyNumberFormat="1" applyFont="1" applyFill="1" applyBorder="1"/>
    <xf numFmtId="177" fontId="5" fillId="48" borderId="0" xfId="81" applyNumberFormat="1" applyFont="1" applyFill="1"/>
    <xf numFmtId="165" fontId="76" fillId="49" borderId="32" xfId="44" applyNumberFormat="1" applyFont="1" applyFill="1" applyBorder="1"/>
    <xf numFmtId="177" fontId="5" fillId="49" borderId="0" xfId="81" applyNumberFormat="1" applyFont="1" applyFill="1"/>
    <xf numFmtId="165" fontId="76" fillId="50" borderId="32" xfId="44" applyNumberFormat="1" applyFont="1" applyFill="1" applyBorder="1"/>
    <xf numFmtId="177" fontId="5" fillId="50" borderId="0" xfId="81" applyNumberFormat="1" applyFont="1" applyFill="1"/>
    <xf numFmtId="165" fontId="76" fillId="31" borderId="32" xfId="44" applyNumberFormat="1" applyFont="1" applyFill="1" applyBorder="1"/>
    <xf numFmtId="177" fontId="5" fillId="31" borderId="0" xfId="81" applyNumberFormat="1" applyFont="1" applyFill="1"/>
    <xf numFmtId="165" fontId="76" fillId="51" borderId="32" xfId="44" applyNumberFormat="1" applyFont="1" applyFill="1" applyBorder="1"/>
    <xf numFmtId="177" fontId="5" fillId="51" borderId="0" xfId="81" applyNumberFormat="1" applyFont="1" applyFill="1"/>
    <xf numFmtId="165" fontId="76" fillId="30" borderId="32" xfId="44" applyNumberFormat="1" applyFont="1" applyFill="1" applyBorder="1"/>
    <xf numFmtId="177" fontId="5" fillId="30" borderId="0" xfId="81" applyNumberFormat="1" applyFont="1" applyFill="1"/>
    <xf numFmtId="165" fontId="76" fillId="52" borderId="32" xfId="44" applyNumberFormat="1" applyFont="1" applyFill="1" applyBorder="1"/>
    <xf numFmtId="177" fontId="5" fillId="52" borderId="0" xfId="81" applyNumberFormat="1" applyFont="1" applyFill="1"/>
    <xf numFmtId="165" fontId="76" fillId="53" borderId="32" xfId="44" applyNumberFormat="1" applyFont="1" applyFill="1" applyBorder="1"/>
    <xf numFmtId="177" fontId="5" fillId="53" borderId="0" xfId="81" applyNumberFormat="1" applyFont="1" applyFill="1"/>
    <xf numFmtId="0" fontId="63" fillId="54" borderId="53" xfId="80" applyFont="1" applyFill="1" applyBorder="1" applyAlignment="1" applyProtection="1">
      <alignment horizontal="center"/>
    </xf>
    <xf numFmtId="0" fontId="49" fillId="0" borderId="0" xfId="80" applyFill="1" applyProtection="1"/>
    <xf numFmtId="4" fontId="49" fillId="0" borderId="0" xfId="80" applyNumberFormat="1" applyFill="1" applyProtection="1"/>
    <xf numFmtId="43" fontId="0" fillId="0" borderId="0" xfId="112" applyFont="1"/>
    <xf numFmtId="4" fontId="49" fillId="40" borderId="0" xfId="80" applyNumberFormat="1" applyFill="1" applyProtection="1"/>
    <xf numFmtId="0" fontId="80" fillId="0" borderId="0" xfId="120" applyFont="1" applyAlignment="1">
      <alignment horizontal="center" vertical="center"/>
    </xf>
    <xf numFmtId="0" fontId="80" fillId="0" borderId="0" xfId="120" applyFont="1" applyFill="1" applyAlignment="1">
      <alignment vertical="center"/>
    </xf>
    <xf numFmtId="0" fontId="80" fillId="0" borderId="0" xfId="120" applyFont="1" applyAlignment="1">
      <alignment vertical="center"/>
    </xf>
    <xf numFmtId="0" fontId="84" fillId="0" borderId="0" xfId="120" applyFont="1"/>
    <xf numFmtId="0" fontId="85" fillId="55" borderId="64" xfId="120" applyFont="1" applyFill="1" applyBorder="1" applyAlignment="1">
      <alignment horizontal="center" vertical="center"/>
    </xf>
    <xf numFmtId="0" fontId="85" fillId="55" borderId="65" xfId="120" applyFont="1" applyFill="1" applyBorder="1" applyAlignment="1">
      <alignment horizontal="center" vertical="center"/>
    </xf>
    <xf numFmtId="0" fontId="85" fillId="57" borderId="61" xfId="120" applyFont="1" applyFill="1" applyBorder="1" applyAlignment="1">
      <alignment horizontal="center" vertical="center"/>
    </xf>
    <xf numFmtId="0" fontId="85" fillId="57" borderId="62" xfId="120" applyFont="1" applyFill="1" applyBorder="1" applyAlignment="1">
      <alignment horizontal="center" vertical="center"/>
    </xf>
    <xf numFmtId="0" fontId="85" fillId="57" borderId="63" xfId="120" applyFont="1" applyFill="1" applyBorder="1" applyAlignment="1">
      <alignment horizontal="center" vertical="center"/>
    </xf>
    <xf numFmtId="0" fontId="85" fillId="55" borderId="61" xfId="120" applyFont="1" applyFill="1" applyBorder="1" applyAlignment="1">
      <alignment horizontal="center" vertical="center"/>
    </xf>
    <xf numFmtId="0" fontId="85" fillId="55" borderId="62" xfId="120" applyFont="1" applyFill="1" applyBorder="1" applyAlignment="1">
      <alignment horizontal="center" vertical="center"/>
    </xf>
    <xf numFmtId="0" fontId="84" fillId="0" borderId="0" xfId="120" applyFont="1" applyFill="1"/>
    <xf numFmtId="0" fontId="85" fillId="55" borderId="74" xfId="120" applyFont="1" applyFill="1" applyBorder="1" applyAlignment="1">
      <alignment horizontal="center" vertical="center"/>
    </xf>
    <xf numFmtId="0" fontId="85" fillId="55" borderId="75" xfId="120" applyFont="1" applyFill="1" applyBorder="1" applyAlignment="1">
      <alignment horizontal="center" vertical="center"/>
    </xf>
    <xf numFmtId="0" fontId="85" fillId="59" borderId="75" xfId="120" applyFont="1" applyFill="1" applyBorder="1" applyAlignment="1">
      <alignment horizontal="center" vertical="center"/>
    </xf>
    <xf numFmtId="0" fontId="85" fillId="57" borderId="74" xfId="3" applyFont="1" applyFill="1" applyBorder="1" applyAlignment="1">
      <alignment horizontal="center" vertical="center"/>
    </xf>
    <xf numFmtId="0" fontId="85" fillId="57" borderId="75" xfId="3" applyFont="1" applyFill="1" applyBorder="1" applyAlignment="1">
      <alignment horizontal="center" vertical="center"/>
    </xf>
    <xf numFmtId="0" fontId="85" fillId="57" borderId="76" xfId="3" applyFont="1" applyFill="1" applyBorder="1" applyAlignment="1">
      <alignment horizontal="center" vertical="center"/>
    </xf>
    <xf numFmtId="0" fontId="85" fillId="57" borderId="74" xfId="120" applyFont="1" applyFill="1" applyBorder="1" applyAlignment="1">
      <alignment horizontal="center" vertical="center"/>
    </xf>
    <xf numFmtId="0" fontId="85" fillId="57" borderId="75" xfId="120" applyFont="1" applyFill="1" applyBorder="1" applyAlignment="1">
      <alignment horizontal="center" vertical="center"/>
    </xf>
    <xf numFmtId="0" fontId="85" fillId="59" borderId="76" xfId="120" applyFont="1" applyFill="1" applyBorder="1" applyAlignment="1">
      <alignment horizontal="center" vertical="center"/>
    </xf>
    <xf numFmtId="0" fontId="84" fillId="59" borderId="76" xfId="120" applyFont="1" applyFill="1" applyBorder="1" applyAlignment="1">
      <alignment horizontal="center" vertical="center" wrapText="1"/>
    </xf>
    <xf numFmtId="0" fontId="86" fillId="0" borderId="0" xfId="120" applyFont="1"/>
    <xf numFmtId="0" fontId="86" fillId="0" borderId="84" xfId="3" applyFont="1" applyBorder="1"/>
    <xf numFmtId="179" fontId="86" fillId="0" borderId="85" xfId="119" applyNumberFormat="1" applyFont="1" applyFill="1" applyBorder="1" applyAlignment="1" applyProtection="1"/>
    <xf numFmtId="179" fontId="84" fillId="56" borderId="86" xfId="119" applyNumberFormat="1" applyFont="1" applyFill="1" applyBorder="1" applyAlignment="1" applyProtection="1"/>
    <xf numFmtId="179" fontId="86" fillId="60" borderId="86" xfId="119" applyNumberFormat="1" applyFont="1" applyFill="1" applyBorder="1" applyAlignment="1" applyProtection="1"/>
    <xf numFmtId="179" fontId="84" fillId="60" borderId="86" xfId="119" applyNumberFormat="1" applyFont="1" applyFill="1" applyBorder="1" applyAlignment="1" applyProtection="1"/>
    <xf numFmtId="3" fontId="86" fillId="0" borderId="85" xfId="120" applyNumberFormat="1" applyFont="1" applyBorder="1"/>
    <xf numFmtId="3" fontId="86" fillId="0" borderId="86" xfId="120" applyNumberFormat="1" applyFont="1" applyBorder="1"/>
    <xf numFmtId="3" fontId="84" fillId="0" borderId="86" xfId="120" applyNumberFormat="1" applyFont="1" applyBorder="1"/>
    <xf numFmtId="179" fontId="86" fillId="0" borderId="86" xfId="119" applyNumberFormat="1" applyFont="1" applyFill="1" applyBorder="1" applyAlignment="1" applyProtection="1"/>
    <xf numFmtId="179" fontId="84" fillId="0" borderId="86" xfId="119" applyNumberFormat="1" applyFont="1" applyFill="1" applyBorder="1" applyAlignment="1" applyProtection="1"/>
    <xf numFmtId="3" fontId="86" fillId="57" borderId="85" xfId="120" applyNumberFormat="1" applyFont="1" applyFill="1" applyBorder="1"/>
    <xf numFmtId="3" fontId="86" fillId="57" borderId="86" xfId="120" applyNumberFormat="1" applyFont="1" applyFill="1" applyBorder="1"/>
    <xf numFmtId="179" fontId="86" fillId="57" borderId="87" xfId="119" applyNumberFormat="1" applyFont="1" applyFill="1" applyBorder="1" applyAlignment="1" applyProtection="1"/>
    <xf numFmtId="179" fontId="86" fillId="57" borderId="85" xfId="119" applyNumberFormat="1" applyFont="1" applyFill="1" applyBorder="1" applyAlignment="1" applyProtection="1"/>
    <xf numFmtId="179" fontId="86" fillId="57" borderId="86" xfId="119" applyNumberFormat="1" applyFont="1" applyFill="1" applyBorder="1" applyAlignment="1" applyProtection="1"/>
    <xf numFmtId="177" fontId="84" fillId="0" borderId="85" xfId="119" applyFont="1" applyFill="1" applyBorder="1" applyAlignment="1" applyProtection="1"/>
    <xf numFmtId="0" fontId="86" fillId="57" borderId="85" xfId="120" applyFont="1" applyFill="1" applyBorder="1"/>
    <xf numFmtId="179" fontId="84" fillId="57" borderId="86" xfId="119" applyNumberFormat="1" applyFont="1" applyFill="1" applyBorder="1" applyAlignment="1" applyProtection="1"/>
    <xf numFmtId="3" fontId="86" fillId="0" borderId="85" xfId="120" applyNumberFormat="1" applyFont="1" applyFill="1" applyBorder="1" applyAlignment="1">
      <alignment wrapText="1"/>
    </xf>
    <xf numFmtId="3" fontId="86" fillId="0" borderId="86" xfId="120" applyNumberFormat="1" applyFont="1" applyBorder="1" applyAlignment="1">
      <alignment wrapText="1"/>
    </xf>
    <xf numFmtId="3" fontId="84" fillId="0" borderId="88" xfId="120" applyNumberFormat="1" applyFont="1" applyBorder="1" applyAlignment="1">
      <alignment wrapText="1"/>
    </xf>
    <xf numFmtId="179" fontId="86" fillId="0" borderId="87" xfId="119" applyNumberFormat="1" applyFont="1" applyFill="1" applyBorder="1" applyAlignment="1" applyProtection="1"/>
    <xf numFmtId="3" fontId="84" fillId="0" borderId="84" xfId="120" applyNumberFormat="1" applyFont="1" applyBorder="1"/>
    <xf numFmtId="179" fontId="84" fillId="0" borderId="85" xfId="119" applyNumberFormat="1" applyFont="1" applyFill="1" applyBorder="1" applyAlignment="1" applyProtection="1"/>
    <xf numFmtId="3" fontId="86" fillId="0" borderId="89" xfId="120" applyNumberFormat="1" applyFont="1" applyBorder="1"/>
    <xf numFmtId="3" fontId="86" fillId="0" borderId="89" xfId="120" applyNumberFormat="1" applyFont="1" applyFill="1" applyBorder="1"/>
    <xf numFmtId="179" fontId="84" fillId="0" borderId="89" xfId="119" applyNumberFormat="1" applyFont="1" applyFill="1" applyBorder="1" applyAlignment="1" applyProtection="1"/>
    <xf numFmtId="3" fontId="86" fillId="57" borderId="87" xfId="120" applyNumberFormat="1" applyFont="1" applyFill="1" applyBorder="1"/>
    <xf numFmtId="3" fontId="84" fillId="0" borderId="86" xfId="120" applyNumberFormat="1" applyFont="1" applyBorder="1" applyAlignment="1">
      <alignment horizontal="right"/>
    </xf>
    <xf numFmtId="0" fontId="86" fillId="0" borderId="90" xfId="120" applyFont="1" applyBorder="1"/>
    <xf numFmtId="181" fontId="84" fillId="0" borderId="84" xfId="120" applyNumberFormat="1" applyFont="1" applyBorder="1"/>
    <xf numFmtId="179" fontId="87" fillId="0" borderId="86" xfId="119" applyNumberFormat="1" applyFont="1" applyFill="1" applyBorder="1" applyAlignment="1" applyProtection="1"/>
    <xf numFmtId="3" fontId="84" fillId="0" borderId="87" xfId="120" applyNumberFormat="1" applyFont="1" applyFill="1" applyBorder="1"/>
    <xf numFmtId="3" fontId="86" fillId="0" borderId="85" xfId="120" applyNumberFormat="1" applyFont="1" applyFill="1" applyBorder="1"/>
    <xf numFmtId="3" fontId="86" fillId="0" borderId="87" xfId="120" applyNumberFormat="1" applyFont="1" applyBorder="1"/>
    <xf numFmtId="3" fontId="84" fillId="0" borderId="89" xfId="120" applyNumberFormat="1" applyFont="1" applyFill="1" applyBorder="1"/>
    <xf numFmtId="0" fontId="86" fillId="0" borderId="0" xfId="120" applyFont="1" applyFill="1"/>
    <xf numFmtId="0" fontId="86" fillId="0" borderId="68" xfId="3" applyFont="1" applyBorder="1"/>
    <xf numFmtId="179" fontId="86" fillId="0" borderId="61" xfId="119" applyNumberFormat="1" applyFont="1" applyFill="1" applyBorder="1" applyAlignment="1" applyProtection="1"/>
    <xf numFmtId="179" fontId="84" fillId="56" borderId="62" xfId="119" applyNumberFormat="1" applyFont="1" applyFill="1" applyBorder="1" applyAlignment="1" applyProtection="1"/>
    <xf numFmtId="179" fontId="84" fillId="60" borderId="62" xfId="119" applyNumberFormat="1" applyFont="1" applyFill="1" applyBorder="1" applyAlignment="1" applyProtection="1"/>
    <xf numFmtId="3" fontId="86" fillId="0" borderId="61" xfId="120" applyNumberFormat="1" applyFont="1" applyBorder="1"/>
    <xf numFmtId="3" fontId="86" fillId="0" borderId="62" xfId="120" applyNumberFormat="1" applyFont="1" applyBorder="1"/>
    <xf numFmtId="3" fontId="84" fillId="0" borderId="62" xfId="120" applyNumberFormat="1" applyFont="1" applyBorder="1"/>
    <xf numFmtId="179" fontId="86" fillId="0" borderId="62" xfId="119" applyNumberFormat="1" applyFont="1" applyFill="1" applyBorder="1" applyAlignment="1" applyProtection="1"/>
    <xf numFmtId="179" fontId="84" fillId="0" borderId="62" xfId="119" applyNumberFormat="1" applyFont="1" applyFill="1" applyBorder="1" applyAlignment="1" applyProtection="1"/>
    <xf numFmtId="3" fontId="86" fillId="57" borderId="61" xfId="120" applyNumberFormat="1" applyFont="1" applyFill="1" applyBorder="1"/>
    <xf numFmtId="3" fontId="86" fillId="57" borderId="62" xfId="120" applyNumberFormat="1" applyFont="1" applyFill="1" applyBorder="1"/>
    <xf numFmtId="179" fontId="86" fillId="57" borderId="63" xfId="119" applyNumberFormat="1" applyFont="1" applyFill="1" applyBorder="1" applyAlignment="1" applyProtection="1"/>
    <xf numFmtId="179" fontId="84" fillId="0" borderId="63" xfId="119" applyNumberFormat="1" applyFont="1" applyFill="1" applyBorder="1" applyAlignment="1" applyProtection="1"/>
    <xf numFmtId="179" fontId="88" fillId="57" borderId="61" xfId="119" applyNumberFormat="1" applyFont="1" applyFill="1" applyBorder="1" applyAlignment="1" applyProtection="1"/>
    <xf numFmtId="179" fontId="88" fillId="57" borderId="62" xfId="119" applyNumberFormat="1" applyFont="1" applyFill="1" applyBorder="1" applyAlignment="1" applyProtection="1"/>
    <xf numFmtId="177" fontId="84" fillId="0" borderId="61" xfId="119" applyFont="1" applyFill="1" applyBorder="1" applyAlignment="1" applyProtection="1"/>
    <xf numFmtId="3" fontId="84" fillId="0" borderId="68" xfId="120" applyNumberFormat="1" applyFont="1" applyBorder="1"/>
    <xf numFmtId="0" fontId="86" fillId="57" borderId="61" xfId="120" applyFont="1" applyFill="1" applyBorder="1"/>
    <xf numFmtId="179" fontId="84" fillId="57" borderId="62" xfId="119" applyNumberFormat="1" applyFont="1" applyFill="1" applyBorder="1" applyAlignment="1" applyProtection="1"/>
    <xf numFmtId="179" fontId="86" fillId="57" borderId="61" xfId="119" applyNumberFormat="1" applyFont="1" applyFill="1" applyBorder="1" applyAlignment="1" applyProtection="1"/>
    <xf numFmtId="179" fontId="86" fillId="57" borderId="62" xfId="119" applyNumberFormat="1" applyFont="1" applyFill="1" applyBorder="1" applyAlignment="1" applyProtection="1"/>
    <xf numFmtId="3" fontId="86" fillId="0" borderId="61" xfId="120" applyNumberFormat="1" applyFont="1" applyFill="1" applyBorder="1"/>
    <xf numFmtId="3" fontId="84" fillId="0" borderId="91" xfId="120" applyNumberFormat="1" applyFont="1" applyBorder="1"/>
    <xf numFmtId="179" fontId="86" fillId="0" borderId="63" xfId="119" applyNumberFormat="1" applyFont="1" applyFill="1" applyBorder="1" applyAlignment="1" applyProtection="1"/>
    <xf numFmtId="179" fontId="84" fillId="0" borderId="61" xfId="119" applyNumberFormat="1" applyFont="1" applyFill="1" applyBorder="1" applyAlignment="1" applyProtection="1"/>
    <xf numFmtId="3" fontId="86" fillId="0" borderId="67" xfId="120" applyNumberFormat="1" applyFont="1" applyBorder="1"/>
    <xf numFmtId="3" fontId="86" fillId="0" borderId="67" xfId="120" applyNumberFormat="1" applyFont="1" applyFill="1" applyBorder="1"/>
    <xf numFmtId="179" fontId="84" fillId="0" borderId="67" xfId="119" applyNumberFormat="1" applyFont="1" applyFill="1" applyBorder="1" applyAlignment="1" applyProtection="1"/>
    <xf numFmtId="3" fontId="86" fillId="57" borderId="63" xfId="120" applyNumberFormat="1" applyFont="1" applyFill="1" applyBorder="1"/>
    <xf numFmtId="0" fontId="86" fillId="0" borderId="72" xfId="120" applyFont="1" applyBorder="1"/>
    <xf numFmtId="181" fontId="84" fillId="0" borderId="68" xfId="120" applyNumberFormat="1" applyFont="1" applyBorder="1"/>
    <xf numFmtId="179" fontId="87" fillId="0" borderId="62" xfId="119" applyNumberFormat="1" applyFont="1" applyFill="1" applyBorder="1" applyAlignment="1" applyProtection="1"/>
    <xf numFmtId="3" fontId="86" fillId="0" borderId="63" xfId="120" applyNumberFormat="1" applyFont="1" applyFill="1" applyBorder="1"/>
    <xf numFmtId="3" fontId="86" fillId="0" borderId="63" xfId="120" applyNumberFormat="1" applyFont="1" applyBorder="1"/>
    <xf numFmtId="3" fontId="84" fillId="0" borderId="67" xfId="120" applyNumberFormat="1" applyFont="1" applyFill="1" applyBorder="1"/>
    <xf numFmtId="179" fontId="86" fillId="60" borderId="62" xfId="119" applyNumberFormat="1" applyFont="1" applyFill="1" applyBorder="1" applyAlignment="1" applyProtection="1"/>
    <xf numFmtId="179" fontId="83" fillId="0" borderId="0" xfId="119" applyNumberFormat="1" applyFont="1" applyFill="1" applyBorder="1" applyAlignment="1" applyProtection="1"/>
    <xf numFmtId="179" fontId="83" fillId="0" borderId="68" xfId="119" applyNumberFormat="1" applyFont="1" applyFill="1" applyBorder="1" applyAlignment="1" applyProtection="1"/>
    <xf numFmtId="179" fontId="83" fillId="0" borderId="61" xfId="119" applyNumberFormat="1" applyFont="1" applyFill="1" applyBorder="1" applyAlignment="1" applyProtection="1"/>
    <xf numFmtId="179" fontId="83" fillId="0" borderId="62" xfId="119" applyNumberFormat="1" applyFont="1" applyFill="1" applyBorder="1" applyAlignment="1" applyProtection="1"/>
    <xf numFmtId="179" fontId="83" fillId="57" borderId="61" xfId="119" applyNumberFormat="1" applyFont="1" applyFill="1" applyBorder="1" applyAlignment="1" applyProtection="1"/>
    <xf numFmtId="179" fontId="83" fillId="57" borderId="62" xfId="119" applyNumberFormat="1" applyFont="1" applyFill="1" applyBorder="1" applyAlignment="1" applyProtection="1"/>
    <xf numFmtId="179" fontId="83" fillId="57" borderId="63" xfId="119" applyNumberFormat="1" applyFont="1" applyFill="1" applyBorder="1" applyAlignment="1" applyProtection="1"/>
    <xf numFmtId="179" fontId="83" fillId="0" borderId="63" xfId="119" applyNumberFormat="1" applyFont="1" applyFill="1" applyBorder="1" applyAlignment="1" applyProtection="1"/>
    <xf numFmtId="179" fontId="84" fillId="0" borderId="68" xfId="119" applyNumberFormat="1" applyFont="1" applyFill="1" applyBorder="1" applyAlignment="1" applyProtection="1"/>
    <xf numFmtId="179" fontId="83" fillId="0" borderId="67" xfId="119" applyNumberFormat="1" applyFont="1" applyFill="1" applyBorder="1" applyAlignment="1" applyProtection="1"/>
    <xf numFmtId="179" fontId="84" fillId="0" borderId="62" xfId="119" applyNumberFormat="1" applyFont="1" applyFill="1" applyBorder="1" applyAlignment="1" applyProtection="1">
      <alignment horizontal="right"/>
    </xf>
    <xf numFmtId="179" fontId="83" fillId="0" borderId="72" xfId="119" applyNumberFormat="1" applyFont="1" applyFill="1" applyBorder="1" applyAlignment="1" applyProtection="1"/>
    <xf numFmtId="182" fontId="84" fillId="0" borderId="63" xfId="119" applyNumberFormat="1" applyFont="1" applyFill="1" applyBorder="1" applyAlignment="1" applyProtection="1"/>
    <xf numFmtId="179" fontId="84" fillId="0" borderId="63" xfId="119" applyNumberFormat="1" applyFont="1" applyFill="1" applyBorder="1" applyAlignment="1" applyProtection="1">
      <alignment horizontal="right"/>
    </xf>
    <xf numFmtId="182" fontId="84" fillId="0" borderId="62" xfId="119" applyNumberFormat="1" applyFont="1" applyFill="1" applyBorder="1" applyAlignment="1" applyProtection="1"/>
    <xf numFmtId="179" fontId="89" fillId="0" borderId="63" xfId="119" applyNumberFormat="1" applyFont="1" applyFill="1" applyBorder="1" applyAlignment="1" applyProtection="1"/>
    <xf numFmtId="179" fontId="83" fillId="0" borderId="92" xfId="119" applyNumberFormat="1" applyFont="1" applyFill="1" applyBorder="1" applyAlignment="1" applyProtection="1"/>
    <xf numFmtId="179" fontId="83" fillId="0" borderId="93" xfId="119" applyNumberFormat="1" applyFont="1" applyFill="1" applyBorder="1" applyAlignment="1" applyProtection="1"/>
    <xf numFmtId="179" fontId="84" fillId="0" borderId="94" xfId="119" applyNumberFormat="1" applyFont="1" applyFill="1" applyBorder="1" applyAlignment="1" applyProtection="1">
      <alignment horizontal="right"/>
    </xf>
    <xf numFmtId="179" fontId="84" fillId="0" borderId="93" xfId="119" applyNumberFormat="1" applyFont="1" applyFill="1" applyBorder="1" applyAlignment="1" applyProtection="1"/>
    <xf numFmtId="179" fontId="83" fillId="0" borderId="94" xfId="119" applyNumberFormat="1" applyFont="1" applyFill="1" applyBorder="1" applyAlignment="1" applyProtection="1"/>
    <xf numFmtId="0" fontId="90" fillId="0" borderId="0" xfId="120" applyFont="1" applyFill="1"/>
    <xf numFmtId="0" fontId="89" fillId="0" borderId="68" xfId="3" applyFont="1" applyFill="1" applyBorder="1"/>
    <xf numFmtId="179" fontId="89" fillId="0" borderId="61" xfId="119" applyNumberFormat="1" applyFont="1" applyFill="1" applyBorder="1" applyAlignment="1" applyProtection="1"/>
    <xf numFmtId="3" fontId="89" fillId="0" borderId="61" xfId="120" applyNumberFormat="1" applyFont="1" applyFill="1" applyBorder="1"/>
    <xf numFmtId="3" fontId="89" fillId="56" borderId="62" xfId="120" applyNumberFormat="1" applyFont="1" applyFill="1" applyBorder="1"/>
    <xf numFmtId="179" fontId="89" fillId="56" borderId="62" xfId="119" applyNumberFormat="1" applyFont="1" applyFill="1" applyBorder="1" applyAlignment="1" applyProtection="1"/>
    <xf numFmtId="3" fontId="89" fillId="57" borderId="61" xfId="120" applyNumberFormat="1" applyFont="1" applyFill="1" applyBorder="1"/>
    <xf numFmtId="3" fontId="89" fillId="57" borderId="62" xfId="120" applyNumberFormat="1" applyFont="1" applyFill="1" applyBorder="1"/>
    <xf numFmtId="179" fontId="89" fillId="57" borderId="63" xfId="119" applyNumberFormat="1" applyFont="1" applyFill="1" applyBorder="1" applyAlignment="1" applyProtection="1"/>
    <xf numFmtId="179" fontId="89" fillId="0" borderId="62" xfId="119" applyNumberFormat="1" applyFont="1" applyFill="1" applyBorder="1" applyAlignment="1" applyProtection="1"/>
    <xf numFmtId="179" fontId="89" fillId="57" borderId="61" xfId="119" applyNumberFormat="1" applyFont="1" applyFill="1" applyBorder="1" applyAlignment="1" applyProtection="1"/>
    <xf numFmtId="179" fontId="89" fillId="57" borderId="62" xfId="119" applyNumberFormat="1" applyFont="1" applyFill="1" applyBorder="1" applyAlignment="1" applyProtection="1"/>
    <xf numFmtId="179" fontId="89" fillId="0" borderId="67" xfId="119" applyNumberFormat="1" applyFont="1" applyFill="1" applyBorder="1" applyAlignment="1" applyProtection="1"/>
    <xf numFmtId="3" fontId="89" fillId="0" borderId="67" xfId="120" applyNumberFormat="1" applyFont="1" applyFill="1" applyBorder="1"/>
    <xf numFmtId="3" fontId="89" fillId="0" borderId="60" xfId="120" applyNumberFormat="1" applyFont="1" applyFill="1" applyBorder="1"/>
    <xf numFmtId="179" fontId="84" fillId="61" borderId="62" xfId="119" applyNumberFormat="1" applyFont="1" applyFill="1" applyBorder="1" applyAlignment="1" applyProtection="1"/>
    <xf numFmtId="179" fontId="84" fillId="57" borderId="63" xfId="119" applyNumberFormat="1" applyFont="1" applyFill="1" applyBorder="1" applyAlignment="1" applyProtection="1"/>
    <xf numFmtId="3" fontId="89" fillId="61" borderId="62" xfId="120" applyNumberFormat="1" applyFont="1" applyFill="1" applyBorder="1"/>
    <xf numFmtId="179" fontId="89" fillId="61" borderId="72" xfId="119" applyNumberFormat="1" applyFont="1" applyFill="1" applyBorder="1" applyAlignment="1" applyProtection="1"/>
    <xf numFmtId="179" fontId="87" fillId="57" borderId="62" xfId="119" applyNumberFormat="1" applyFont="1" applyFill="1" applyBorder="1" applyAlignment="1" applyProtection="1">
      <alignment horizontal="center" vertical="center"/>
    </xf>
    <xf numFmtId="179" fontId="91" fillId="57" borderId="63" xfId="119" applyNumberFormat="1" applyFont="1" applyFill="1" applyBorder="1" applyAlignment="1" applyProtection="1">
      <alignment horizontal="center" vertical="center"/>
    </xf>
    <xf numFmtId="0" fontId="89" fillId="0" borderId="0" xfId="120" applyFont="1" applyFill="1"/>
    <xf numFmtId="0" fontId="89" fillId="62" borderId="0" xfId="120" applyFont="1" applyFill="1"/>
    <xf numFmtId="0" fontId="89" fillId="0" borderId="61" xfId="120" applyFont="1" applyFill="1" applyBorder="1"/>
    <xf numFmtId="0" fontId="89" fillId="0" borderId="63" xfId="120" applyFont="1" applyFill="1" applyBorder="1"/>
    <xf numFmtId="0" fontId="92" fillId="0" borderId="0" xfId="120" applyFont="1"/>
    <xf numFmtId="0" fontId="92" fillId="0" borderId="68" xfId="3" applyFont="1" applyBorder="1"/>
    <xf numFmtId="179" fontId="92" fillId="0" borderId="61" xfId="119" applyNumberFormat="1" applyFont="1" applyFill="1" applyBorder="1" applyAlignment="1" applyProtection="1"/>
    <xf numFmtId="179" fontId="93" fillId="56" borderId="62" xfId="119" applyNumberFormat="1" applyFont="1" applyFill="1" applyBorder="1" applyAlignment="1" applyProtection="1"/>
    <xf numFmtId="179" fontId="92" fillId="0" borderId="63" xfId="119" applyNumberFormat="1" applyFont="1" applyFill="1" applyBorder="1" applyAlignment="1" applyProtection="1"/>
    <xf numFmtId="3" fontId="92" fillId="0" borderId="61" xfId="120" applyNumberFormat="1" applyFont="1" applyFill="1" applyBorder="1"/>
    <xf numFmtId="179" fontId="92" fillId="0" borderId="62" xfId="119" applyNumberFormat="1" applyFont="1" applyFill="1" applyBorder="1" applyAlignment="1" applyProtection="1"/>
    <xf numFmtId="3" fontId="92" fillId="57" borderId="61" xfId="120" applyNumberFormat="1" applyFont="1" applyFill="1" applyBorder="1"/>
    <xf numFmtId="179" fontId="92" fillId="57" borderId="62" xfId="119" applyNumberFormat="1" applyFont="1" applyFill="1" applyBorder="1" applyAlignment="1" applyProtection="1"/>
    <xf numFmtId="179" fontId="92" fillId="57" borderId="61" xfId="119" applyNumberFormat="1" applyFont="1" applyFill="1" applyBorder="1" applyAlignment="1" applyProtection="1"/>
    <xf numFmtId="0" fontId="92" fillId="57" borderId="61" xfId="120" applyFont="1" applyFill="1" applyBorder="1"/>
    <xf numFmtId="179" fontId="92" fillId="57" borderId="63" xfId="119" applyNumberFormat="1" applyFont="1" applyFill="1" applyBorder="1" applyAlignment="1" applyProtection="1"/>
    <xf numFmtId="179" fontId="92" fillId="56" borderId="62" xfId="119" applyNumberFormat="1" applyFont="1" applyFill="1" applyBorder="1" applyAlignment="1" applyProtection="1"/>
    <xf numFmtId="3" fontId="92" fillId="0" borderId="61" xfId="120" applyNumberFormat="1" applyFont="1" applyFill="1" applyBorder="1" applyAlignment="1">
      <alignment wrapText="1"/>
    </xf>
    <xf numFmtId="0" fontId="92" fillId="0" borderId="61" xfId="120" applyFont="1" applyFill="1" applyBorder="1"/>
    <xf numFmtId="0" fontId="92" fillId="0" borderId="63" xfId="120" applyFont="1" applyFill="1" applyBorder="1"/>
    <xf numFmtId="3" fontId="92" fillId="56" borderId="62" xfId="120" applyNumberFormat="1" applyFont="1" applyFill="1" applyBorder="1"/>
    <xf numFmtId="179" fontId="92" fillId="0" borderId="67" xfId="119" applyNumberFormat="1" applyFont="1" applyFill="1" applyBorder="1" applyAlignment="1" applyProtection="1"/>
    <xf numFmtId="3" fontId="92" fillId="0" borderId="60" xfId="120" applyNumberFormat="1" applyFont="1" applyFill="1" applyBorder="1"/>
    <xf numFmtId="3" fontId="92" fillId="57" borderId="62" xfId="120" applyNumberFormat="1" applyFont="1" applyFill="1" applyBorder="1"/>
    <xf numFmtId="3" fontId="92" fillId="0" borderId="61" xfId="120" applyNumberFormat="1" applyFont="1" applyBorder="1"/>
    <xf numFmtId="0" fontId="92" fillId="0" borderId="72" xfId="120" applyFont="1" applyBorder="1"/>
    <xf numFmtId="0" fontId="92" fillId="0" borderId="0" xfId="120" applyFont="1" applyFill="1"/>
    <xf numFmtId="3" fontId="89" fillId="0" borderId="62" xfId="120" applyNumberFormat="1" applyFont="1" applyFill="1" applyBorder="1"/>
    <xf numFmtId="179" fontId="94" fillId="0" borderId="68" xfId="119" applyNumberFormat="1" applyFont="1" applyFill="1" applyBorder="1" applyAlignment="1" applyProtection="1"/>
    <xf numFmtId="179" fontId="84" fillId="57" borderId="61" xfId="119" applyNumberFormat="1" applyFont="1" applyFill="1" applyBorder="1" applyAlignment="1" applyProtection="1"/>
    <xf numFmtId="3" fontId="95" fillId="0" borderId="0" xfId="120" applyNumberFormat="1" applyFont="1" applyBorder="1"/>
    <xf numFmtId="3" fontId="96" fillId="0" borderId="62" xfId="120" applyNumberFormat="1" applyFont="1" applyBorder="1"/>
    <xf numFmtId="3" fontId="92" fillId="0" borderId="86" xfId="120" applyNumberFormat="1" applyFont="1" applyBorder="1"/>
    <xf numFmtId="3" fontId="92" fillId="0" borderId="84" xfId="120" applyNumberFormat="1" applyFont="1" applyFill="1" applyBorder="1"/>
    <xf numFmtId="3" fontId="92" fillId="57" borderId="63" xfId="120" applyNumberFormat="1" applyFont="1" applyFill="1" applyBorder="1"/>
    <xf numFmtId="3" fontId="92" fillId="0" borderId="62" xfId="120" applyNumberFormat="1" applyFont="1" applyBorder="1"/>
    <xf numFmtId="3" fontId="92" fillId="0" borderId="87" xfId="120" applyNumberFormat="1" applyFont="1" applyFill="1" applyBorder="1"/>
    <xf numFmtId="3" fontId="92" fillId="0" borderId="63" xfId="120" applyNumberFormat="1" applyFont="1" applyFill="1" applyBorder="1"/>
    <xf numFmtId="3" fontId="92" fillId="0" borderId="67" xfId="120" applyNumberFormat="1" applyFont="1" applyFill="1" applyBorder="1"/>
    <xf numFmtId="179" fontId="94" fillId="0" borderId="62" xfId="119" applyNumberFormat="1" applyFont="1" applyFill="1" applyBorder="1" applyAlignment="1" applyProtection="1"/>
    <xf numFmtId="0" fontId="92" fillId="0" borderId="61" xfId="120" applyFont="1" applyBorder="1"/>
    <xf numFmtId="0" fontId="92" fillId="0" borderId="63" xfId="120" applyFont="1" applyBorder="1"/>
    <xf numFmtId="3" fontId="92" fillId="0" borderId="95" xfId="120" applyNumberFormat="1" applyFont="1" applyBorder="1"/>
    <xf numFmtId="3" fontId="92" fillId="0" borderId="92" xfId="120" applyNumberFormat="1" applyFont="1" applyBorder="1"/>
    <xf numFmtId="3" fontId="92" fillId="0" borderId="93" xfId="120" applyNumberFormat="1" applyFont="1" applyFill="1" applyBorder="1"/>
    <xf numFmtId="3" fontId="92" fillId="0" borderId="94" xfId="120" applyNumberFormat="1" applyFont="1" applyFill="1" applyBorder="1"/>
    <xf numFmtId="179" fontId="87" fillId="0" borderId="72" xfId="119" applyNumberFormat="1" applyFont="1" applyFill="1" applyBorder="1" applyAlignment="1" applyProtection="1"/>
    <xf numFmtId="4" fontId="92" fillId="0" borderId="96" xfId="120" applyNumberFormat="1" applyFont="1" applyBorder="1"/>
    <xf numFmtId="179" fontId="84" fillId="0" borderId="97" xfId="119" applyNumberFormat="1" applyFont="1" applyFill="1" applyBorder="1" applyAlignment="1" applyProtection="1"/>
    <xf numFmtId="0" fontId="81" fillId="63" borderId="68" xfId="3" applyFont="1" applyFill="1" applyBorder="1"/>
    <xf numFmtId="3" fontId="92" fillId="64" borderId="74" xfId="3" applyNumberFormat="1" applyFont="1" applyFill="1" applyBorder="1"/>
    <xf numFmtId="3" fontId="92" fillId="64" borderId="75" xfId="3" applyNumberFormat="1" applyFont="1" applyFill="1" applyBorder="1"/>
    <xf numFmtId="3" fontId="92" fillId="57" borderId="74" xfId="3" applyNumberFormat="1" applyFont="1" applyFill="1" applyBorder="1"/>
    <xf numFmtId="3" fontId="92" fillId="57" borderId="75" xfId="3" applyNumberFormat="1" applyFont="1" applyFill="1" applyBorder="1"/>
    <xf numFmtId="3" fontId="97" fillId="64" borderId="62" xfId="3" applyNumberFormat="1" applyFont="1" applyFill="1" applyBorder="1"/>
    <xf numFmtId="3" fontId="92" fillId="57" borderId="76" xfId="3" applyNumberFormat="1" applyFont="1" applyFill="1" applyBorder="1"/>
    <xf numFmtId="3" fontId="92" fillId="64" borderId="79" xfId="3" applyNumberFormat="1" applyFont="1" applyFill="1" applyBorder="1"/>
    <xf numFmtId="3" fontId="92" fillId="64" borderId="76" xfId="3" applyNumberFormat="1" applyFont="1" applyFill="1" applyBorder="1"/>
    <xf numFmtId="3" fontId="92" fillId="64" borderId="78" xfId="3" applyNumberFormat="1" applyFont="1" applyFill="1" applyBorder="1"/>
    <xf numFmtId="3" fontId="92" fillId="64" borderId="83" xfId="3" applyNumberFormat="1" applyFont="1" applyFill="1" applyBorder="1"/>
    <xf numFmtId="179" fontId="98" fillId="64" borderId="75" xfId="119" applyNumberFormat="1" applyFont="1" applyFill="1" applyBorder="1" applyAlignment="1" applyProtection="1">
      <alignment vertical="center"/>
    </xf>
    <xf numFmtId="179" fontId="98" fillId="64" borderId="74" xfId="119" applyNumberFormat="1" applyFont="1" applyFill="1" applyBorder="1" applyAlignment="1" applyProtection="1">
      <alignment vertical="center"/>
    </xf>
    <xf numFmtId="179" fontId="98" fillId="64" borderId="75" xfId="119" applyNumberFormat="1" applyFont="1" applyFill="1" applyBorder="1" applyAlignment="1" applyProtection="1">
      <alignment horizontal="center" vertical="center"/>
    </xf>
    <xf numFmtId="179" fontId="98" fillId="64" borderId="78" xfId="119" applyNumberFormat="1" applyFont="1" applyFill="1" applyBorder="1" applyAlignment="1" applyProtection="1">
      <alignment vertical="center"/>
    </xf>
    <xf numFmtId="0" fontId="81" fillId="0" borderId="0" xfId="3" applyFont="1" applyFill="1" applyBorder="1"/>
    <xf numFmtId="179" fontId="81" fillId="0" borderId="0" xfId="119" applyNumberFormat="1" applyFont="1" applyFill="1" applyBorder="1" applyAlignment="1" applyProtection="1"/>
    <xf numFmtId="179" fontId="84" fillId="0" borderId="0" xfId="119" applyNumberFormat="1" applyFont="1" applyFill="1" applyBorder="1" applyAlignment="1" applyProtection="1"/>
    <xf numFmtId="0" fontId="84" fillId="0" borderId="62" xfId="120" applyFont="1" applyBorder="1"/>
    <xf numFmtId="0" fontId="82" fillId="0" borderId="98" xfId="120" applyFont="1" applyBorder="1" applyAlignment="1">
      <alignment horizontal="center" vertical="center"/>
    </xf>
    <xf numFmtId="0" fontId="82" fillId="0" borderId="91" xfId="120" applyFont="1" applyBorder="1" applyAlignment="1">
      <alignment horizontal="center" vertical="center"/>
    </xf>
    <xf numFmtId="179" fontId="82" fillId="0" borderId="91" xfId="119" applyNumberFormat="1" applyFont="1" applyFill="1" applyBorder="1" applyAlignment="1" applyProtection="1">
      <alignment horizontal="center" vertical="center"/>
    </xf>
    <xf numFmtId="179" fontId="82" fillId="0" borderId="68" xfId="119" applyNumberFormat="1" applyFont="1" applyFill="1" applyBorder="1" applyAlignment="1" applyProtection="1">
      <alignment horizontal="center" vertical="center"/>
    </xf>
    <xf numFmtId="179" fontId="82" fillId="0" borderId="0" xfId="119" applyNumberFormat="1" applyFont="1" applyFill="1" applyBorder="1" applyAlignment="1" applyProtection="1">
      <alignment horizontal="center" vertical="center"/>
    </xf>
    <xf numFmtId="3" fontId="84" fillId="0" borderId="0" xfId="120" applyNumberFormat="1" applyFont="1"/>
    <xf numFmtId="0" fontId="85" fillId="55" borderId="91" xfId="120" applyFont="1" applyFill="1" applyBorder="1" applyAlignment="1">
      <alignment horizontal="center" vertical="center"/>
    </xf>
    <xf numFmtId="0" fontId="85" fillId="55" borderId="68" xfId="120" applyFont="1" applyFill="1" applyBorder="1" applyAlignment="1">
      <alignment horizontal="center" vertical="center"/>
    </xf>
    <xf numFmtId="0" fontId="85" fillId="55" borderId="98" xfId="120" applyFont="1" applyFill="1" applyBorder="1" applyAlignment="1">
      <alignment horizontal="center" vertical="center"/>
    </xf>
    <xf numFmtId="0" fontId="85" fillId="55" borderId="92" xfId="120" applyFont="1" applyFill="1" applyBorder="1" applyAlignment="1">
      <alignment horizontal="center" vertical="center"/>
    </xf>
    <xf numFmtId="0" fontId="84" fillId="55" borderId="92" xfId="119" applyNumberFormat="1" applyFont="1" applyFill="1" applyBorder="1" applyAlignment="1" applyProtection="1">
      <alignment horizontal="center" vertical="center"/>
    </xf>
    <xf numFmtId="0" fontId="84" fillId="55" borderId="0" xfId="119" applyNumberFormat="1" applyFont="1" applyFill="1" applyBorder="1" applyAlignment="1" applyProtection="1">
      <alignment horizontal="center" vertical="center"/>
    </xf>
    <xf numFmtId="0" fontId="85" fillId="55" borderId="86" xfId="120" applyFont="1" applyFill="1" applyBorder="1" applyAlignment="1">
      <alignment horizontal="center" vertical="center"/>
    </xf>
    <xf numFmtId="0" fontId="84" fillId="55" borderId="86" xfId="119" applyNumberFormat="1" applyFont="1" applyFill="1" applyBorder="1" applyAlignment="1" applyProtection="1">
      <alignment horizontal="center" vertical="center"/>
    </xf>
    <xf numFmtId="179" fontId="86" fillId="0" borderId="0" xfId="119" applyNumberFormat="1" applyFont="1" applyFill="1" applyBorder="1" applyAlignment="1" applyProtection="1"/>
    <xf numFmtId="179" fontId="89" fillId="0" borderId="0" xfId="119" applyNumberFormat="1" applyFont="1" applyFill="1" applyBorder="1" applyAlignment="1" applyProtection="1"/>
    <xf numFmtId="179" fontId="89" fillId="0" borderId="91" xfId="119" applyNumberFormat="1" applyFont="1" applyFill="1" applyBorder="1" applyAlignment="1" applyProtection="1"/>
    <xf numFmtId="179" fontId="89" fillId="0" borderId="86" xfId="119" applyNumberFormat="1" applyFont="1" applyFill="1" applyBorder="1" applyAlignment="1" applyProtection="1"/>
    <xf numFmtId="179" fontId="94" fillId="0" borderId="91" xfId="119" applyNumberFormat="1" applyFont="1" applyFill="1" applyBorder="1" applyAlignment="1" applyProtection="1"/>
    <xf numFmtId="179" fontId="94" fillId="0" borderId="92" xfId="119" applyNumberFormat="1" applyFont="1" applyFill="1" applyBorder="1" applyAlignment="1" applyProtection="1"/>
    <xf numFmtId="179" fontId="94" fillId="0" borderId="0" xfId="119" applyNumberFormat="1" applyFont="1" applyFill="1" applyBorder="1" applyAlignment="1" applyProtection="1"/>
    <xf numFmtId="179" fontId="94" fillId="0" borderId="98" xfId="119" applyNumberFormat="1" applyFont="1" applyFill="1" applyBorder="1" applyAlignment="1" applyProtection="1"/>
    <xf numFmtId="179" fontId="94" fillId="0" borderId="86" xfId="119" applyNumberFormat="1" applyFont="1" applyFill="1" applyBorder="1" applyAlignment="1" applyProtection="1"/>
    <xf numFmtId="3" fontId="81" fillId="65" borderId="62" xfId="3" applyNumberFormat="1" applyFont="1" applyFill="1" applyBorder="1"/>
    <xf numFmtId="3" fontId="81" fillId="65" borderId="0" xfId="3" applyNumberFormat="1" applyFont="1" applyFill="1" applyBorder="1"/>
    <xf numFmtId="179" fontId="82" fillId="0" borderId="98" xfId="119" applyNumberFormat="1" applyFont="1" applyFill="1" applyBorder="1" applyAlignment="1" applyProtection="1">
      <alignment horizontal="center" vertical="center"/>
    </xf>
    <xf numFmtId="0" fontId="82" fillId="0" borderId="91" xfId="120" applyFont="1" applyFill="1" applyBorder="1" applyAlignment="1">
      <alignment horizontal="center" vertical="center"/>
    </xf>
    <xf numFmtId="0" fontId="82" fillId="0" borderId="68" xfId="120" applyFont="1" applyFill="1" applyBorder="1" applyAlignment="1">
      <alignment horizontal="center" vertical="center"/>
    </xf>
    <xf numFmtId="0" fontId="82" fillId="0" borderId="98" xfId="120" applyFont="1" applyFill="1" applyBorder="1" applyAlignment="1">
      <alignment horizontal="center" vertical="center"/>
    </xf>
    <xf numFmtId="0" fontId="82" fillId="0" borderId="68" xfId="120" applyFont="1" applyFill="1" applyBorder="1" applyAlignment="1">
      <alignment horizontal="center" vertical="center" wrapText="1"/>
    </xf>
    <xf numFmtId="0" fontId="82" fillId="0" borderId="91" xfId="120" applyFont="1" applyFill="1" applyBorder="1" applyAlignment="1">
      <alignment horizontal="center" vertical="center" wrapText="1"/>
    </xf>
    <xf numFmtId="0" fontId="82" fillId="0" borderId="0" xfId="120" applyFont="1" applyFill="1" applyBorder="1" applyAlignment="1">
      <alignment horizontal="center" vertical="center" wrapText="1"/>
    </xf>
    <xf numFmtId="0" fontId="84" fillId="55" borderId="99" xfId="119" applyNumberFormat="1" applyFont="1" applyFill="1" applyBorder="1" applyAlignment="1" applyProtection="1">
      <alignment horizontal="center" vertical="center"/>
    </xf>
    <xf numFmtId="0" fontId="84" fillId="55" borderId="92" xfId="120" applyFont="1" applyFill="1" applyBorder="1" applyAlignment="1">
      <alignment horizontal="center" vertical="center" wrapText="1"/>
    </xf>
    <xf numFmtId="0" fontId="84" fillId="55" borderId="100" xfId="119" applyNumberFormat="1" applyFont="1" applyFill="1" applyBorder="1" applyAlignment="1" applyProtection="1">
      <alignment horizontal="center" vertical="center"/>
    </xf>
    <xf numFmtId="0" fontId="84" fillId="55" borderId="0" xfId="120" applyFont="1" applyFill="1" applyBorder="1" applyAlignment="1">
      <alignment horizontal="center" vertical="center" wrapText="1"/>
    </xf>
    <xf numFmtId="0" fontId="84" fillId="55" borderId="86" xfId="120" applyFont="1" applyFill="1" applyBorder="1" applyAlignment="1">
      <alignment horizontal="center" vertical="center" wrapText="1"/>
    </xf>
    <xf numFmtId="0" fontId="84" fillId="55" borderId="88" xfId="119" applyNumberFormat="1" applyFont="1" applyFill="1" applyBorder="1" applyAlignment="1" applyProtection="1">
      <alignment horizontal="center" vertical="center"/>
    </xf>
    <xf numFmtId="179" fontId="86" fillId="0" borderId="68" xfId="119" applyNumberFormat="1" applyFont="1" applyFill="1" applyBorder="1" applyAlignment="1" applyProtection="1"/>
    <xf numFmtId="3" fontId="86" fillId="0" borderId="91" xfId="120" applyNumberFormat="1" applyFont="1" applyBorder="1" applyAlignment="1">
      <alignment wrapText="1"/>
    </xf>
    <xf numFmtId="3" fontId="86" fillId="0" borderId="0" xfId="120" applyNumberFormat="1" applyFont="1" applyBorder="1"/>
    <xf numFmtId="179" fontId="88" fillId="0" borderId="68" xfId="119" applyNumberFormat="1" applyFont="1" applyFill="1" applyBorder="1" applyAlignment="1" applyProtection="1"/>
    <xf numFmtId="179" fontId="88" fillId="0" borderId="0" xfId="119" applyNumberFormat="1" applyFont="1" applyFill="1" applyBorder="1" applyAlignment="1" applyProtection="1"/>
    <xf numFmtId="179" fontId="88" fillId="0" borderId="62" xfId="119" applyNumberFormat="1" applyFont="1" applyFill="1" applyBorder="1" applyAlignment="1" applyProtection="1"/>
    <xf numFmtId="3" fontId="86" fillId="0" borderId="91" xfId="120" applyNumberFormat="1" applyFont="1" applyBorder="1"/>
    <xf numFmtId="179" fontId="83" fillId="0" borderId="91" xfId="119" applyNumberFormat="1" applyFont="1" applyFill="1" applyBorder="1" applyAlignment="1" applyProtection="1"/>
    <xf numFmtId="179" fontId="89" fillId="0" borderId="68" xfId="119" applyNumberFormat="1" applyFont="1" applyFill="1" applyBorder="1" applyAlignment="1" applyProtection="1"/>
    <xf numFmtId="3" fontId="89" fillId="0" borderId="62" xfId="120" applyNumberFormat="1" applyFont="1" applyBorder="1"/>
    <xf numFmtId="3" fontId="89" fillId="0" borderId="91" xfId="120" applyNumberFormat="1" applyFont="1" applyBorder="1"/>
    <xf numFmtId="3" fontId="89" fillId="0" borderId="0" xfId="120" applyNumberFormat="1" applyFont="1" applyBorder="1"/>
    <xf numFmtId="4" fontId="89" fillId="0" borderId="62" xfId="120" applyNumberFormat="1" applyFont="1" applyBorder="1"/>
    <xf numFmtId="0" fontId="89" fillId="0" borderId="62" xfId="120" applyFont="1" applyBorder="1"/>
    <xf numFmtId="4" fontId="94" fillId="0" borderId="62" xfId="120" applyNumberFormat="1" applyFont="1" applyBorder="1"/>
    <xf numFmtId="3" fontId="94" fillId="0" borderId="62" xfId="120" applyNumberFormat="1" applyFont="1" applyBorder="1"/>
    <xf numFmtId="0" fontId="94" fillId="0" borderId="62" xfId="120" applyFont="1" applyBorder="1"/>
    <xf numFmtId="3" fontId="94" fillId="0" borderId="91" xfId="120" applyNumberFormat="1" applyFont="1" applyBorder="1" applyAlignment="1">
      <alignment wrapText="1"/>
    </xf>
    <xf numFmtId="3" fontId="94" fillId="0" borderId="0" xfId="120" applyNumberFormat="1" applyFont="1" applyBorder="1"/>
    <xf numFmtId="4" fontId="94" fillId="0" borderId="100" xfId="120" applyNumberFormat="1" applyFont="1" applyBorder="1"/>
    <xf numFmtId="3" fontId="94" fillId="0" borderId="92" xfId="120" applyNumberFormat="1" applyFont="1" applyBorder="1"/>
    <xf numFmtId="3" fontId="94" fillId="0" borderId="100" xfId="120" applyNumberFormat="1" applyFont="1" applyBorder="1"/>
    <xf numFmtId="179" fontId="82" fillId="0" borderId="91" xfId="119" applyNumberFormat="1" applyFont="1" applyFill="1" applyBorder="1" applyAlignment="1" applyProtection="1">
      <alignment horizontal="center" vertical="center" wrapText="1"/>
    </xf>
    <xf numFmtId="179" fontId="82" fillId="0" borderId="68" xfId="119" applyNumberFormat="1" applyFont="1" applyFill="1" applyBorder="1" applyAlignment="1" applyProtection="1">
      <alignment horizontal="center" vertical="center" wrapText="1"/>
    </xf>
    <xf numFmtId="0" fontId="84" fillId="55" borderId="92" xfId="120" applyFont="1" applyFill="1" applyBorder="1" applyAlignment="1">
      <alignment horizontal="center" vertical="center"/>
    </xf>
    <xf numFmtId="0" fontId="84" fillId="55" borderId="93" xfId="120" applyFont="1" applyFill="1" applyBorder="1" applyAlignment="1">
      <alignment horizontal="center" vertical="center" wrapText="1"/>
    </xf>
    <xf numFmtId="0" fontId="84" fillId="55" borderId="86" xfId="120" applyFont="1" applyFill="1" applyBorder="1" applyAlignment="1">
      <alignment horizontal="center" vertical="center"/>
    </xf>
    <xf numFmtId="0" fontId="84" fillId="55" borderId="84" xfId="120" applyFont="1" applyFill="1" applyBorder="1" applyAlignment="1">
      <alignment horizontal="center" vertical="center" wrapText="1"/>
    </xf>
    <xf numFmtId="3" fontId="86" fillId="0" borderId="68" xfId="120" applyNumberFormat="1" applyFont="1" applyBorder="1"/>
    <xf numFmtId="3" fontId="89" fillId="0" borderId="68" xfId="120" applyNumberFormat="1" applyFont="1" applyBorder="1"/>
    <xf numFmtId="0" fontId="89" fillId="0" borderId="62" xfId="3" applyFont="1" applyBorder="1"/>
    <xf numFmtId="3" fontId="94" fillId="0" borderId="68" xfId="120" applyNumberFormat="1" applyFont="1" applyBorder="1"/>
    <xf numFmtId="0" fontId="82" fillId="0" borderId="62" xfId="120" applyFont="1" applyBorder="1" applyAlignment="1">
      <alignment horizontal="center" vertical="center"/>
    </xf>
    <xf numFmtId="0" fontId="82" fillId="0" borderId="68" xfId="120" applyFont="1" applyBorder="1" applyAlignment="1">
      <alignment horizontal="center" vertical="center"/>
    </xf>
    <xf numFmtId="3" fontId="84" fillId="0" borderId="100" xfId="120" applyNumberFormat="1" applyFont="1" applyBorder="1"/>
    <xf numFmtId="0" fontId="82" fillId="0" borderId="62" xfId="120" applyFont="1" applyBorder="1" applyAlignment="1">
      <alignment horizontal="center" vertical="center" wrapText="1"/>
    </xf>
    <xf numFmtId="0" fontId="82" fillId="0" borderId="0" xfId="120" applyFont="1" applyBorder="1" applyAlignment="1">
      <alignment horizontal="center" vertical="center" wrapText="1"/>
    </xf>
    <xf numFmtId="0" fontId="84" fillId="55" borderId="62" xfId="120" applyFont="1" applyFill="1" applyBorder="1" applyAlignment="1">
      <alignment horizontal="center" vertical="center"/>
    </xf>
    <xf numFmtId="0" fontId="84" fillId="55" borderId="68" xfId="120" applyFont="1" applyFill="1" applyBorder="1" applyAlignment="1">
      <alignment horizontal="center" vertical="center"/>
    </xf>
    <xf numFmtId="0" fontId="84" fillId="55" borderId="0" xfId="120" applyFont="1" applyFill="1" applyBorder="1" applyAlignment="1">
      <alignment horizontal="center" vertical="center"/>
    </xf>
    <xf numFmtId="3" fontId="86" fillId="62" borderId="62" xfId="120" applyNumberFormat="1" applyFont="1" applyFill="1" applyBorder="1"/>
    <xf numFmtId="0" fontId="86" fillId="0" borderId="68" xfId="120" applyFont="1" applyBorder="1"/>
    <xf numFmtId="179" fontId="83" fillId="62" borderId="62" xfId="119" applyNumberFormat="1" applyFont="1" applyFill="1" applyBorder="1" applyAlignment="1" applyProtection="1"/>
    <xf numFmtId="0" fontId="89" fillId="0" borderId="68" xfId="120" applyFont="1" applyBorder="1"/>
    <xf numFmtId="0" fontId="94" fillId="0" borderId="68" xfId="120" applyFont="1" applyBorder="1"/>
    <xf numFmtId="3" fontId="81" fillId="65" borderId="68" xfId="3" applyNumberFormat="1" applyFont="1" applyFill="1" applyBorder="1"/>
    <xf numFmtId="0" fontId="82" fillId="56" borderId="62" xfId="120" applyFont="1" applyFill="1" applyBorder="1" applyAlignment="1">
      <alignment vertical="center"/>
    </xf>
    <xf numFmtId="179" fontId="84" fillId="0" borderId="0" xfId="120" applyNumberFormat="1" applyFont="1"/>
    <xf numFmtId="0" fontId="84" fillId="61" borderId="62" xfId="120" applyFont="1" applyFill="1" applyBorder="1"/>
    <xf numFmtId="0" fontId="82" fillId="57" borderId="62" xfId="120" applyFont="1" applyFill="1" applyBorder="1" applyAlignment="1">
      <alignment vertical="center"/>
    </xf>
    <xf numFmtId="0" fontId="76" fillId="45" borderId="45" xfId="1" applyFont="1" applyFill="1" applyBorder="1" applyAlignment="1">
      <alignment horizontal="center" vertical="center"/>
    </xf>
    <xf numFmtId="0" fontId="76" fillId="45" borderId="47" xfId="1" applyFont="1" applyFill="1" applyBorder="1" applyAlignment="1">
      <alignment horizontal="center" vertical="center"/>
    </xf>
    <xf numFmtId="0" fontId="76" fillId="45" borderId="46" xfId="1" applyFont="1" applyFill="1" applyBorder="1" applyAlignment="1">
      <alignment horizontal="center" vertical="center"/>
    </xf>
    <xf numFmtId="177" fontId="76" fillId="45" borderId="46" xfId="1" applyNumberFormat="1" applyFont="1" applyFill="1" applyBorder="1" applyAlignment="1">
      <alignment horizontal="center" vertical="center"/>
    </xf>
    <xf numFmtId="177" fontId="76" fillId="45" borderId="51" xfId="1" applyNumberFormat="1" applyFont="1" applyFill="1" applyBorder="1" applyAlignment="1">
      <alignment horizontal="center" vertical="center" wrapText="1"/>
    </xf>
    <xf numFmtId="177" fontId="76" fillId="45" borderId="51" xfId="1" applyNumberFormat="1" applyFont="1" applyFill="1" applyBorder="1" applyAlignment="1">
      <alignment horizontal="center" vertical="center"/>
    </xf>
    <xf numFmtId="177" fontId="76" fillId="45" borderId="23" xfId="1" applyNumberFormat="1" applyFont="1" applyFill="1" applyBorder="1" applyAlignment="1">
      <alignment horizontal="center" vertical="center" wrapText="1"/>
    </xf>
    <xf numFmtId="165" fontId="76" fillId="0" borderId="0" xfId="1" applyNumberFormat="1" applyFont="1" applyAlignment="1">
      <alignment vertical="top"/>
    </xf>
    <xf numFmtId="0" fontId="76" fillId="0" borderId="0" xfId="1" applyFont="1" applyFill="1" applyAlignment="1">
      <alignment vertical="top"/>
    </xf>
    <xf numFmtId="0" fontId="76" fillId="0" borderId="0" xfId="124" applyFont="1" applyFill="1" applyAlignment="1">
      <alignment vertical="top"/>
    </xf>
    <xf numFmtId="0" fontId="76" fillId="0" borderId="0" xfId="124" applyFont="1" applyAlignment="1">
      <alignment vertical="top"/>
    </xf>
    <xf numFmtId="177" fontId="76" fillId="0" borderId="0" xfId="1" applyNumberFormat="1" applyFont="1" applyFill="1" applyAlignment="1">
      <alignment vertical="top"/>
    </xf>
    <xf numFmtId="177" fontId="76" fillId="0" borderId="0" xfId="1" applyNumberFormat="1" applyFont="1" applyAlignment="1">
      <alignment vertical="top"/>
    </xf>
    <xf numFmtId="0" fontId="76" fillId="2" borderId="40" xfId="1" applyFont="1" applyFill="1" applyBorder="1" applyAlignment="1">
      <alignment horizontal="left" vertical="top" wrapText="1" indent="1"/>
    </xf>
    <xf numFmtId="179" fontId="81" fillId="56" borderId="86" xfId="119" applyNumberFormat="1" applyFont="1" applyFill="1" applyBorder="1" applyAlignment="1" applyProtection="1"/>
    <xf numFmtId="179" fontId="81" fillId="56" borderId="62" xfId="119" applyNumberFormat="1" applyFont="1" applyFill="1" applyBorder="1" applyAlignment="1" applyProtection="1"/>
    <xf numFmtId="3" fontId="84" fillId="53" borderId="0" xfId="120" applyNumberFormat="1" applyFont="1" applyFill="1"/>
    <xf numFmtId="3" fontId="84" fillId="0" borderId="0" xfId="120" applyNumberFormat="1" applyFont="1" applyFill="1"/>
    <xf numFmtId="41" fontId="84" fillId="53" borderId="0" xfId="120" applyNumberFormat="1" applyFont="1" applyFill="1"/>
    <xf numFmtId="0" fontId="76" fillId="45" borderId="101" xfId="1" applyFont="1" applyFill="1" applyBorder="1" applyAlignment="1">
      <alignment horizontal="center" vertical="center"/>
    </xf>
    <xf numFmtId="0" fontId="76" fillId="45" borderId="102" xfId="1" applyFont="1" applyFill="1" applyBorder="1" applyAlignment="1">
      <alignment horizontal="center" vertical="center"/>
    </xf>
    <xf numFmtId="177" fontId="76" fillId="45" borderId="102" xfId="1" applyNumberFormat="1" applyFont="1" applyFill="1" applyBorder="1" applyAlignment="1">
      <alignment horizontal="center" vertical="center"/>
    </xf>
    <xf numFmtId="177" fontId="76" fillId="45" borderId="102" xfId="1" applyNumberFormat="1" applyFont="1" applyFill="1" applyBorder="1" applyAlignment="1">
      <alignment horizontal="center" vertical="top" wrapText="1"/>
    </xf>
    <xf numFmtId="177" fontId="76" fillId="45" borderId="102" xfId="1" applyNumberFormat="1" applyFont="1" applyFill="1" applyBorder="1" applyAlignment="1">
      <alignment horizontal="center" vertical="top"/>
    </xf>
    <xf numFmtId="177" fontId="76" fillId="45" borderId="103" xfId="1" applyNumberFormat="1" applyFont="1" applyFill="1" applyBorder="1" applyAlignment="1">
      <alignment horizontal="center" vertical="center"/>
    </xf>
    <xf numFmtId="165" fontId="76" fillId="0" borderId="40" xfId="44" applyNumberFormat="1" applyFont="1" applyBorder="1" applyAlignment="1">
      <alignment vertical="top"/>
    </xf>
    <xf numFmtId="165" fontId="76" fillId="40" borderId="40" xfId="44" applyNumberFormat="1" applyFont="1" applyFill="1" applyBorder="1" applyAlignment="1">
      <alignment vertical="top"/>
    </xf>
    <xf numFmtId="165" fontId="76" fillId="0" borderId="104" xfId="44" applyNumberFormat="1" applyFont="1" applyBorder="1" applyAlignment="1">
      <alignment vertical="top"/>
    </xf>
    <xf numFmtId="165" fontId="76" fillId="42" borderId="40" xfId="44" applyNumberFormat="1" applyFont="1" applyFill="1" applyBorder="1" applyAlignment="1">
      <alignment vertical="top"/>
    </xf>
    <xf numFmtId="165" fontId="76" fillId="43" borderId="40" xfId="44" applyNumberFormat="1" applyFont="1" applyFill="1" applyBorder="1" applyAlignment="1">
      <alignment vertical="top"/>
    </xf>
    <xf numFmtId="165" fontId="76" fillId="0" borderId="40" xfId="44" applyNumberFormat="1" applyFont="1" applyFill="1" applyBorder="1" applyAlignment="1">
      <alignment vertical="top"/>
    </xf>
    <xf numFmtId="165" fontId="76" fillId="0" borderId="104" xfId="44" applyNumberFormat="1" applyFont="1" applyFill="1" applyBorder="1" applyAlignment="1">
      <alignment vertical="top"/>
    </xf>
    <xf numFmtId="165" fontId="76" fillId="45" borderId="40" xfId="44" applyNumberFormat="1" applyFont="1" applyFill="1" applyBorder="1" applyAlignment="1">
      <alignment vertical="top"/>
    </xf>
    <xf numFmtId="165" fontId="76" fillId="44" borderId="40" xfId="44" applyNumberFormat="1" applyFont="1" applyFill="1" applyBorder="1" applyAlignment="1">
      <alignment vertical="top"/>
    </xf>
    <xf numFmtId="165" fontId="76" fillId="46" borderId="40" xfId="44" applyNumberFormat="1" applyFont="1" applyFill="1" applyBorder="1" applyAlignment="1">
      <alignment vertical="top"/>
    </xf>
    <xf numFmtId="165" fontId="76" fillId="38" borderId="40" xfId="44" applyNumberFormat="1" applyFont="1" applyFill="1" applyBorder="1" applyAlignment="1">
      <alignment vertical="top"/>
    </xf>
    <xf numFmtId="165" fontId="76" fillId="47" borderId="40" xfId="44" applyNumberFormat="1" applyFont="1" applyFill="1" applyBorder="1" applyAlignment="1">
      <alignment vertical="top"/>
    </xf>
    <xf numFmtId="165" fontId="76" fillId="53" borderId="40" xfId="44" applyNumberFormat="1" applyFont="1" applyFill="1" applyBorder="1" applyAlignment="1">
      <alignment vertical="top"/>
    </xf>
    <xf numFmtId="165" fontId="76" fillId="52" borderId="40" xfId="44" applyNumberFormat="1" applyFont="1" applyFill="1" applyBorder="1" applyAlignment="1">
      <alignment vertical="top"/>
    </xf>
    <xf numFmtId="165" fontId="76" fillId="48" borderId="40" xfId="44" applyNumberFormat="1" applyFont="1" applyFill="1" applyBorder="1" applyAlignment="1">
      <alignment vertical="top"/>
    </xf>
    <xf numFmtId="165" fontId="76" fillId="49" borderId="40" xfId="44" applyNumberFormat="1" applyFont="1" applyFill="1" applyBorder="1" applyAlignment="1">
      <alignment vertical="top"/>
    </xf>
    <xf numFmtId="165" fontId="76" fillId="31" borderId="40" xfId="44" applyNumberFormat="1" applyFont="1" applyFill="1" applyBorder="1" applyAlignment="1">
      <alignment vertical="top"/>
    </xf>
    <xf numFmtId="165" fontId="76" fillId="50" borderId="40" xfId="44" applyNumberFormat="1" applyFont="1" applyFill="1" applyBorder="1" applyAlignment="1">
      <alignment vertical="top"/>
    </xf>
    <xf numFmtId="165" fontId="76" fillId="30" borderId="40" xfId="44" applyNumberFormat="1" applyFont="1" applyFill="1" applyBorder="1" applyAlignment="1">
      <alignment vertical="top"/>
    </xf>
    <xf numFmtId="165" fontId="76" fillId="51" borderId="40" xfId="44" applyNumberFormat="1" applyFont="1" applyFill="1" applyBorder="1" applyAlignment="1">
      <alignment vertical="top"/>
    </xf>
    <xf numFmtId="0" fontId="75" fillId="0" borderId="42" xfId="1" applyFont="1" applyFill="1" applyBorder="1" applyAlignment="1">
      <alignment horizontal="left" vertical="top" wrapText="1"/>
    </xf>
    <xf numFmtId="165" fontId="76" fillId="0" borderId="42" xfId="44" applyNumberFormat="1" applyFont="1" applyBorder="1" applyAlignment="1">
      <alignment vertical="top"/>
    </xf>
    <xf numFmtId="165" fontId="76" fillId="0" borderId="105" xfId="44" applyNumberFormat="1" applyFont="1" applyBorder="1" applyAlignment="1">
      <alignment vertical="top"/>
    </xf>
    <xf numFmtId="0" fontId="49" fillId="3" borderId="0" xfId="0" applyFont="1" applyFill="1"/>
    <xf numFmtId="0" fontId="0" fillId="3" borderId="0" xfId="0" applyFill="1"/>
    <xf numFmtId="180" fontId="0" fillId="3" borderId="0" xfId="0" applyNumberFormat="1" applyFill="1"/>
    <xf numFmtId="43" fontId="0" fillId="3" borderId="0" xfId="112" applyFont="1" applyFill="1"/>
    <xf numFmtId="43" fontId="49" fillId="3" borderId="0" xfId="112" applyFont="1" applyFill="1"/>
    <xf numFmtId="43" fontId="0" fillId="3" borderId="0" xfId="0" applyNumberFormat="1" applyFill="1"/>
    <xf numFmtId="0" fontId="49" fillId="46" borderId="0" xfId="0" applyFont="1" applyFill="1"/>
    <xf numFmtId="0" fontId="0" fillId="46" borderId="0" xfId="0" applyFill="1"/>
    <xf numFmtId="180" fontId="0" fillId="46" borderId="0" xfId="0" applyNumberFormat="1" applyFill="1"/>
    <xf numFmtId="43" fontId="0" fillId="46" borderId="0" xfId="112" applyFont="1" applyFill="1"/>
    <xf numFmtId="43" fontId="49" fillId="46" borderId="0" xfId="112" applyFont="1" applyFill="1"/>
    <xf numFmtId="43" fontId="0" fillId="46" borderId="0" xfId="0" applyNumberFormat="1" applyFill="1"/>
    <xf numFmtId="43" fontId="0" fillId="66" borderId="0" xfId="0" applyNumberFormat="1" applyFill="1"/>
    <xf numFmtId="0" fontId="76" fillId="0" borderId="0" xfId="1" applyFont="1" applyAlignment="1">
      <alignment wrapText="1"/>
    </xf>
    <xf numFmtId="0" fontId="76" fillId="0" borderId="0" xfId="1" applyFont="1" applyAlignment="1">
      <alignment vertical="top" wrapText="1"/>
    </xf>
    <xf numFmtId="0" fontId="76" fillId="0" borderId="0" xfId="1" applyFont="1" applyAlignment="1">
      <alignment horizontal="left" wrapText="1"/>
    </xf>
    <xf numFmtId="165" fontId="76" fillId="0" borderId="0" xfId="1" applyNumberFormat="1" applyFont="1" applyAlignment="1">
      <alignment horizontal="left" vertical="top" wrapText="1"/>
    </xf>
    <xf numFmtId="0" fontId="76" fillId="0" borderId="0" xfId="1" applyFont="1" applyAlignment="1">
      <alignment horizontal="center" vertical="top"/>
    </xf>
    <xf numFmtId="0" fontId="109" fillId="0" borderId="0" xfId="1" applyFont="1" applyAlignment="1">
      <alignment vertical="top" wrapText="1"/>
    </xf>
    <xf numFmtId="165" fontId="75" fillId="0" borderId="40" xfId="44" applyNumberFormat="1" applyFont="1" applyBorder="1" applyAlignment="1">
      <alignment vertical="top"/>
    </xf>
    <xf numFmtId="0" fontId="63" fillId="3" borderId="0" xfId="0" applyFont="1" applyFill="1" applyAlignment="1">
      <alignment horizontal="center"/>
    </xf>
    <xf numFmtId="165" fontId="5" fillId="32" borderId="0" xfId="114" applyNumberFormat="1" applyFont="1" applyFill="1" applyAlignment="1">
      <alignment horizontal="center" vertical="center" wrapText="1"/>
    </xf>
    <xf numFmtId="0" fontId="63" fillId="0" borderId="53" xfId="80" applyFont="1" applyFill="1" applyBorder="1" applyProtection="1"/>
    <xf numFmtId="0" fontId="81" fillId="55" borderId="54" xfId="3" applyFont="1" applyFill="1" applyBorder="1" applyAlignment="1">
      <alignment horizontal="center" vertical="center" wrapText="1"/>
    </xf>
    <xf numFmtId="0" fontId="81" fillId="55" borderId="60" xfId="3" applyFont="1" applyFill="1" applyBorder="1" applyAlignment="1">
      <alignment horizontal="center" vertical="center" wrapText="1"/>
    </xf>
    <xf numFmtId="0" fontId="81" fillId="55" borderId="73" xfId="3" applyFont="1" applyFill="1" applyBorder="1" applyAlignment="1">
      <alignment horizontal="center" vertical="center" wrapText="1"/>
    </xf>
    <xf numFmtId="0" fontId="82" fillId="56" borderId="55" xfId="120" applyFont="1" applyFill="1" applyBorder="1" applyAlignment="1">
      <alignment horizontal="center" vertical="center"/>
    </xf>
    <xf numFmtId="0" fontId="84" fillId="55" borderId="61" xfId="120" applyFont="1" applyFill="1" applyBorder="1" applyAlignment="1">
      <alignment horizontal="center" vertical="center" wrapText="1"/>
    </xf>
    <xf numFmtId="0" fontId="84" fillId="55" borderId="74" xfId="120" applyFont="1" applyFill="1" applyBorder="1" applyAlignment="1">
      <alignment horizontal="center" vertical="center" wrapText="1"/>
    </xf>
    <xf numFmtId="0" fontId="84" fillId="55" borderId="62" xfId="120" applyFont="1" applyFill="1" applyBorder="1" applyAlignment="1">
      <alignment horizontal="center" vertical="center" wrapText="1"/>
    </xf>
    <xf numFmtId="0" fontId="84" fillId="55" borderId="75" xfId="120" applyFont="1" applyFill="1" applyBorder="1" applyAlignment="1">
      <alignment horizontal="center" vertical="center" wrapText="1"/>
    </xf>
    <xf numFmtId="0" fontId="85" fillId="59" borderId="63" xfId="120" applyFont="1" applyFill="1" applyBorder="1" applyAlignment="1">
      <alignment horizontal="center" vertical="center"/>
    </xf>
    <xf numFmtId="0" fontId="85" fillId="59" borderId="76" xfId="120" applyFont="1" applyFill="1" applyBorder="1" applyAlignment="1">
      <alignment horizontal="center" vertical="center"/>
    </xf>
    <xf numFmtId="0" fontId="84" fillId="55" borderId="61" xfId="119" applyNumberFormat="1" applyFont="1" applyFill="1" applyBorder="1" applyAlignment="1" applyProtection="1">
      <alignment horizontal="center" vertical="center"/>
    </xf>
    <xf numFmtId="0" fontId="84" fillId="55" borderId="74" xfId="119" applyNumberFormat="1" applyFont="1" applyFill="1" applyBorder="1" applyAlignment="1" applyProtection="1">
      <alignment horizontal="center" vertical="center"/>
    </xf>
    <xf numFmtId="0" fontId="84" fillId="55" borderId="62" xfId="119" applyNumberFormat="1" applyFont="1" applyFill="1" applyBorder="1" applyAlignment="1" applyProtection="1">
      <alignment horizontal="center" vertical="center"/>
    </xf>
    <xf numFmtId="0" fontId="84" fillId="55" borderId="75" xfId="119" applyNumberFormat="1" applyFont="1" applyFill="1" applyBorder="1" applyAlignment="1" applyProtection="1">
      <alignment horizontal="center" vertical="center"/>
    </xf>
    <xf numFmtId="0" fontId="82" fillId="57" borderId="55" xfId="120" applyFont="1" applyFill="1" applyBorder="1" applyAlignment="1">
      <alignment horizontal="center" vertical="center"/>
    </xf>
    <xf numFmtId="0" fontId="82" fillId="56" borderId="56" xfId="120" applyFont="1" applyFill="1" applyBorder="1" applyAlignment="1">
      <alignment horizontal="center" vertical="center"/>
    </xf>
    <xf numFmtId="179" fontId="83" fillId="58" borderId="54" xfId="119" applyNumberFormat="1" applyFont="1" applyFill="1" applyBorder="1" applyAlignment="1" applyProtection="1">
      <alignment horizontal="center" vertical="center"/>
    </xf>
    <xf numFmtId="179" fontId="83" fillId="57" borderId="57" xfId="119" applyNumberFormat="1" applyFont="1" applyFill="1" applyBorder="1" applyAlignment="1" applyProtection="1">
      <alignment horizontal="center" vertical="center"/>
    </xf>
    <xf numFmtId="0" fontId="84" fillId="57" borderId="61" xfId="120" applyFont="1" applyFill="1" applyBorder="1" applyAlignment="1">
      <alignment horizontal="center" vertical="center"/>
    </xf>
    <xf numFmtId="0" fontId="84" fillId="57" borderId="74" xfId="120" applyFont="1" applyFill="1" applyBorder="1" applyAlignment="1">
      <alignment horizontal="center" vertical="center"/>
    </xf>
    <xf numFmtId="0" fontId="84" fillId="57" borderId="62" xfId="120" applyFont="1" applyFill="1" applyBorder="1" applyAlignment="1">
      <alignment horizontal="center" vertical="center"/>
    </xf>
    <xf numFmtId="0" fontId="84" fillId="57" borderId="75" xfId="120" applyFont="1" applyFill="1" applyBorder="1" applyAlignment="1">
      <alignment horizontal="center" vertical="center"/>
    </xf>
    <xf numFmtId="0" fontId="85" fillId="57" borderId="63" xfId="120" applyFont="1" applyFill="1" applyBorder="1" applyAlignment="1">
      <alignment horizontal="center" vertical="center"/>
    </xf>
    <xf numFmtId="0" fontId="85" fillId="57" borderId="76" xfId="120" applyFont="1" applyFill="1" applyBorder="1" applyAlignment="1">
      <alignment horizontal="center" vertical="center"/>
    </xf>
    <xf numFmtId="0" fontId="85" fillId="59" borderId="62" xfId="120" applyFont="1" applyFill="1" applyBorder="1" applyAlignment="1">
      <alignment horizontal="center" vertical="center"/>
    </xf>
    <xf numFmtId="0" fontId="82" fillId="58" borderId="59" xfId="120" applyFont="1" applyFill="1" applyBorder="1" applyAlignment="1">
      <alignment horizontal="center" vertical="center" wrapText="1"/>
    </xf>
    <xf numFmtId="0" fontId="82" fillId="58" borderId="56" xfId="120" applyFont="1" applyFill="1" applyBorder="1" applyAlignment="1">
      <alignment horizontal="center" vertical="center" wrapText="1"/>
    </xf>
    <xf numFmtId="0" fontId="85" fillId="55" borderId="61" xfId="120" applyFont="1" applyFill="1" applyBorder="1" applyAlignment="1">
      <alignment horizontal="center" vertical="center"/>
    </xf>
    <xf numFmtId="0" fontId="85" fillId="55" borderId="74" xfId="120" applyFont="1" applyFill="1" applyBorder="1" applyAlignment="1">
      <alignment horizontal="center" vertical="center"/>
    </xf>
    <xf numFmtId="0" fontId="85" fillId="55" borderId="62" xfId="120" applyFont="1" applyFill="1" applyBorder="1" applyAlignment="1">
      <alignment horizontal="center" vertical="center"/>
    </xf>
    <xf numFmtId="0" fontId="85" fillId="55" borderId="75" xfId="120" applyFont="1" applyFill="1" applyBorder="1" applyAlignment="1">
      <alignment horizontal="center" vertical="center"/>
    </xf>
    <xf numFmtId="0" fontId="81" fillId="55" borderId="61" xfId="120" applyFont="1" applyFill="1" applyBorder="1" applyAlignment="1">
      <alignment horizontal="center" vertical="center"/>
    </xf>
    <xf numFmtId="0" fontId="81" fillId="55" borderId="74" xfId="120" applyFont="1" applyFill="1" applyBorder="1" applyAlignment="1">
      <alignment horizontal="center" vertical="center"/>
    </xf>
    <xf numFmtId="0" fontId="81" fillId="55" borderId="62" xfId="120" applyFont="1" applyFill="1" applyBorder="1" applyAlignment="1">
      <alignment horizontal="center" vertical="center"/>
    </xf>
    <xf numFmtId="0" fontId="81" fillId="55" borderId="75" xfId="120" applyFont="1" applyFill="1" applyBorder="1" applyAlignment="1">
      <alignment horizontal="center" vertical="center"/>
    </xf>
    <xf numFmtId="0" fontId="85" fillId="55" borderId="61" xfId="119" applyNumberFormat="1" applyFont="1" applyFill="1" applyBorder="1" applyAlignment="1" applyProtection="1">
      <alignment horizontal="center" vertical="center"/>
    </xf>
    <xf numFmtId="0" fontId="85" fillId="55" borderId="74" xfId="119" applyNumberFormat="1" applyFont="1" applyFill="1" applyBorder="1" applyAlignment="1" applyProtection="1">
      <alignment horizontal="center" vertical="center"/>
    </xf>
    <xf numFmtId="0" fontId="85" fillId="55" borderId="62" xfId="119" applyNumberFormat="1" applyFont="1" applyFill="1" applyBorder="1" applyAlignment="1" applyProtection="1">
      <alignment horizontal="center" vertical="center"/>
    </xf>
    <xf numFmtId="0" fontId="85" fillId="55" borderId="75" xfId="119" applyNumberFormat="1" applyFont="1" applyFill="1" applyBorder="1" applyAlignment="1" applyProtection="1">
      <alignment horizontal="center" vertical="center"/>
    </xf>
    <xf numFmtId="179" fontId="83" fillId="58" borderId="55" xfId="119" applyNumberFormat="1" applyFont="1" applyFill="1" applyBorder="1" applyAlignment="1" applyProtection="1">
      <alignment horizontal="center" vertical="center"/>
    </xf>
    <xf numFmtId="179" fontId="83" fillId="58" borderId="58" xfId="119" applyNumberFormat="1" applyFont="1" applyFill="1" applyBorder="1" applyAlignment="1" applyProtection="1">
      <alignment horizontal="center" vertical="center"/>
    </xf>
    <xf numFmtId="0" fontId="82" fillId="58" borderId="55" xfId="120" applyFont="1" applyFill="1" applyBorder="1" applyAlignment="1">
      <alignment horizontal="center" vertical="center"/>
    </xf>
    <xf numFmtId="0" fontId="85" fillId="57" borderId="66" xfId="120" applyFont="1" applyFill="1" applyBorder="1" applyAlignment="1">
      <alignment horizontal="center" vertical="center"/>
    </xf>
    <xf numFmtId="0" fontId="85" fillId="57" borderId="77" xfId="120" applyFont="1" applyFill="1" applyBorder="1" applyAlignment="1">
      <alignment horizontal="center" vertical="center"/>
    </xf>
    <xf numFmtId="0" fontId="85" fillId="59" borderId="66" xfId="120" applyFont="1" applyFill="1" applyBorder="1" applyAlignment="1">
      <alignment horizontal="center" vertical="center"/>
    </xf>
    <xf numFmtId="0" fontId="85" fillId="59" borderId="77" xfId="120" applyFont="1" applyFill="1" applyBorder="1" applyAlignment="1">
      <alignment horizontal="center" vertical="center"/>
    </xf>
    <xf numFmtId="0" fontId="84" fillId="57" borderId="61" xfId="119" applyNumberFormat="1" applyFont="1" applyFill="1" applyBorder="1" applyAlignment="1" applyProtection="1">
      <alignment horizontal="center" vertical="center"/>
    </xf>
    <xf numFmtId="0" fontId="84" fillId="57" borderId="74" xfId="119" applyNumberFormat="1" applyFont="1" applyFill="1" applyBorder="1" applyAlignment="1" applyProtection="1">
      <alignment horizontal="center" vertical="center"/>
    </xf>
    <xf numFmtId="0" fontId="84" fillId="57" borderId="62" xfId="119" applyNumberFormat="1" applyFont="1" applyFill="1" applyBorder="1" applyAlignment="1" applyProtection="1">
      <alignment horizontal="center" vertical="center"/>
    </xf>
    <xf numFmtId="0" fontId="84" fillId="57" borderId="75" xfId="119" applyNumberFormat="1" applyFont="1" applyFill="1" applyBorder="1" applyAlignment="1" applyProtection="1">
      <alignment horizontal="center" vertical="center"/>
    </xf>
    <xf numFmtId="0" fontId="84" fillId="55" borderId="61" xfId="120" applyFont="1" applyFill="1" applyBorder="1" applyAlignment="1">
      <alignment horizontal="center" vertical="center"/>
    </xf>
    <xf numFmtId="0" fontId="84" fillId="55" borderId="74" xfId="120" applyFont="1" applyFill="1" applyBorder="1" applyAlignment="1">
      <alignment horizontal="center" vertical="center"/>
    </xf>
    <xf numFmtId="0" fontId="84" fillId="55" borderId="62" xfId="120" applyFont="1" applyFill="1" applyBorder="1" applyAlignment="1">
      <alignment horizontal="center" vertical="center"/>
    </xf>
    <xf numFmtId="0" fontId="84" fillId="55" borderId="75" xfId="120" applyFont="1" applyFill="1" applyBorder="1" applyAlignment="1">
      <alignment horizontal="center" vertical="center"/>
    </xf>
    <xf numFmtId="0" fontId="84" fillId="57" borderId="63" xfId="119" applyNumberFormat="1" applyFont="1" applyFill="1" applyBorder="1" applyAlignment="1" applyProtection="1">
      <alignment horizontal="center" vertical="center"/>
    </xf>
    <xf numFmtId="0" fontId="84" fillId="57" borderId="76" xfId="119" applyNumberFormat="1" applyFont="1" applyFill="1" applyBorder="1" applyAlignment="1" applyProtection="1">
      <alignment horizontal="center" vertical="center"/>
    </xf>
    <xf numFmtId="0" fontId="84" fillId="55" borderId="63" xfId="120" applyFont="1" applyFill="1" applyBorder="1" applyAlignment="1">
      <alignment horizontal="center" vertical="center" wrapText="1"/>
    </xf>
    <xf numFmtId="0" fontId="84" fillId="55" borderId="76" xfId="120" applyFont="1" applyFill="1" applyBorder="1" applyAlignment="1">
      <alignment horizontal="center" vertical="center" wrapText="1"/>
    </xf>
    <xf numFmtId="0" fontId="84" fillId="59" borderId="63" xfId="120" applyFont="1" applyFill="1" applyBorder="1" applyAlignment="1">
      <alignment horizontal="center" vertical="center" wrapText="1"/>
    </xf>
    <xf numFmtId="0" fontId="84" fillId="55" borderId="67" xfId="120" applyFont="1" applyFill="1" applyBorder="1" applyAlignment="1">
      <alignment horizontal="center" vertical="center"/>
    </xf>
    <xf numFmtId="0" fontId="84" fillId="55" borderId="78" xfId="120" applyFont="1" applyFill="1" applyBorder="1" applyAlignment="1">
      <alignment horizontal="center" vertical="center"/>
    </xf>
    <xf numFmtId="0" fontId="84" fillId="59" borderId="67" xfId="120" applyFont="1" applyFill="1" applyBorder="1" applyAlignment="1">
      <alignment horizontal="center" vertical="center"/>
    </xf>
    <xf numFmtId="0" fontId="84" fillId="57" borderId="70" xfId="120" applyFont="1" applyFill="1" applyBorder="1" applyAlignment="1">
      <alignment horizontal="center" vertical="center" wrapText="1"/>
    </xf>
    <xf numFmtId="0" fontId="84" fillId="57" borderId="81" xfId="120" applyFont="1" applyFill="1" applyBorder="1" applyAlignment="1">
      <alignment horizontal="center" vertical="center" wrapText="1"/>
    </xf>
    <xf numFmtId="0" fontId="84" fillId="57" borderId="71" xfId="120" applyFont="1" applyFill="1" applyBorder="1" applyAlignment="1">
      <alignment horizontal="center" vertical="center" wrapText="1"/>
    </xf>
    <xf numFmtId="0" fontId="84" fillId="57" borderId="82" xfId="120" applyFont="1" applyFill="1" applyBorder="1" applyAlignment="1">
      <alignment horizontal="center" vertical="center" wrapText="1"/>
    </xf>
    <xf numFmtId="0" fontId="84" fillId="59" borderId="76" xfId="120" applyFont="1" applyFill="1" applyBorder="1" applyAlignment="1">
      <alignment horizontal="center" vertical="center" wrapText="1"/>
    </xf>
    <xf numFmtId="0" fontId="84" fillId="55" borderId="72" xfId="120" applyFont="1" applyFill="1" applyBorder="1" applyAlignment="1">
      <alignment horizontal="center" vertical="center"/>
    </xf>
    <xf numFmtId="0" fontId="84" fillId="55" borderId="83" xfId="120" applyFont="1" applyFill="1" applyBorder="1" applyAlignment="1">
      <alignment horizontal="center" vertical="center"/>
    </xf>
    <xf numFmtId="0" fontId="84" fillId="59" borderId="68" xfId="120" applyFont="1" applyFill="1" applyBorder="1" applyAlignment="1">
      <alignment horizontal="center" vertical="center" wrapText="1"/>
    </xf>
    <xf numFmtId="0" fontId="84" fillId="59" borderId="79" xfId="120" applyFont="1" applyFill="1" applyBorder="1" applyAlignment="1">
      <alignment horizontal="center" vertical="center" wrapText="1"/>
    </xf>
    <xf numFmtId="0" fontId="84" fillId="57" borderId="69" xfId="120" applyFont="1" applyFill="1" applyBorder="1" applyAlignment="1">
      <alignment horizontal="center" vertical="center" wrapText="1"/>
    </xf>
    <xf numFmtId="0" fontId="84" fillId="57" borderId="80" xfId="120" applyFont="1" applyFill="1" applyBorder="1" applyAlignment="1">
      <alignment horizontal="center" vertical="center" wrapText="1"/>
    </xf>
    <xf numFmtId="179" fontId="82" fillId="0" borderId="92" xfId="119" applyNumberFormat="1" applyFont="1" applyFill="1" applyBorder="1" applyAlignment="1" applyProtection="1">
      <alignment horizontal="center" vertical="center"/>
    </xf>
    <xf numFmtId="179" fontId="82" fillId="0" borderId="62" xfId="119" applyNumberFormat="1" applyFont="1" applyFill="1" applyBorder="1" applyAlignment="1" applyProtection="1">
      <alignment horizontal="center" vertical="center"/>
    </xf>
    <xf numFmtId="0" fontId="84" fillId="59" borderId="55" xfId="120" applyFont="1" applyFill="1" applyBorder="1" applyAlignment="1">
      <alignment horizontal="center" vertical="center" wrapText="1"/>
    </xf>
    <xf numFmtId="0" fontId="84" fillId="59" borderId="78" xfId="120" applyFont="1" applyFill="1" applyBorder="1" applyAlignment="1">
      <alignment horizontal="center" vertical="center" wrapText="1"/>
    </xf>
    <xf numFmtId="0" fontId="82" fillId="0" borderId="62" xfId="120" applyFont="1" applyBorder="1" applyAlignment="1">
      <alignment horizontal="center" vertical="center"/>
    </xf>
    <xf numFmtId="0" fontId="84" fillId="55" borderId="55" xfId="120" applyFont="1" applyFill="1" applyBorder="1" applyAlignment="1">
      <alignment horizontal="center" vertical="center"/>
    </xf>
    <xf numFmtId="0" fontId="82" fillId="0" borderId="62" xfId="120" applyFont="1" applyFill="1" applyBorder="1" applyAlignment="1">
      <alignment horizontal="center" vertical="center" wrapText="1"/>
    </xf>
    <xf numFmtId="0" fontId="82" fillId="0" borderId="68" xfId="120" applyFont="1" applyFill="1" applyBorder="1" applyAlignment="1">
      <alignment horizontal="center" vertical="center" wrapText="1"/>
    </xf>
  </cellXfs>
  <cellStyles count="171">
    <cellStyle name="–¢’è‹`" xfId="6"/>
    <cellStyle name="•W€_‰¿ŠiƒŠƒXƒg" xfId="7"/>
    <cellStyle name="•Wè€_‰¿_iƒ_ƒXƒg" xfId="129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args.style" xfId="32"/>
    <cellStyle name="Bad 2" xfId="33"/>
    <cellStyle name="bol" xfId="34"/>
    <cellStyle name="Bol 1" xfId="35"/>
    <cellStyle name="bol_Overheads Agt 2008" xfId="36"/>
    <cellStyle name="bol1" xfId="37"/>
    <cellStyle name="Breakdown Name" xfId="38"/>
    <cellStyle name="Breakdown Price" xfId="39"/>
    <cellStyle name="Breakdown SNR" xfId="40"/>
    <cellStyle name="Calc Currency (0)" xfId="41"/>
    <cellStyle name="Calculation 2" xfId="42"/>
    <cellStyle name="Check Cell 2" xfId="43"/>
    <cellStyle name="Comma" xfId="112" builtinId="3"/>
    <cellStyle name="Comma [0] 2" xfId="116"/>
    <cellStyle name="Comma 2" xfId="2"/>
    <cellStyle name="Comma 2 2" xfId="117"/>
    <cellStyle name="Comma 2 2 2" xfId="118"/>
    <cellStyle name="Comma 2 3" xfId="119"/>
    <cellStyle name="Comma 3" xfId="44"/>
    <cellStyle name="Comma 4" xfId="114"/>
    <cellStyle name="Comma_BS Monthly March Rev-3" xfId="5"/>
    <cellStyle name="Comma_BS Monthly March Rev-3 2" xfId="169"/>
    <cellStyle name="Comma_BS Monthly Report Feb'06 rev4" xfId="4"/>
    <cellStyle name="Comma_BS Monthly Report Feb'06 rev4 2" xfId="168"/>
    <cellStyle name="Copied" xfId="45"/>
    <cellStyle name="Date" xfId="46"/>
    <cellStyle name="datum" xfId="47"/>
    <cellStyle name="Dezimal [0]_96_97" xfId="48"/>
    <cellStyle name="Dezimal_96_97" xfId="49"/>
    <cellStyle name="Entered" xfId="50"/>
    <cellStyle name="Equipment Description" xfId="51"/>
    <cellStyle name="Equipment Item Number" xfId="52"/>
    <cellStyle name="Equipment Name" xfId="53"/>
    <cellStyle name="Equipment SNR" xfId="54"/>
    <cellStyle name="Equipment SNR 2" xfId="55"/>
    <cellStyle name="Explanatory Text 2" xfId="56"/>
    <cellStyle name="Fixed" xfId="57"/>
    <cellStyle name="Good 2" xfId="58"/>
    <cellStyle name="Group Description" xfId="59"/>
    <cellStyle name="Group Name" xfId="60"/>
    <cellStyle name="Group Price" xfId="61"/>
    <cellStyle name="Group Summary" xfId="62"/>
    <cellStyle name="Group Summary Price" xfId="63"/>
    <cellStyle name="Group Summary Price 2" xfId="64"/>
    <cellStyle name="Header1" xfId="65"/>
    <cellStyle name="Header2" xfId="66"/>
    <cellStyle name="Heading 1 2" xfId="67"/>
    <cellStyle name="Heading 2 2" xfId="68"/>
    <cellStyle name="Heading 3 2" xfId="69"/>
    <cellStyle name="Heading 4 2" xfId="70"/>
    <cellStyle name="Heading1" xfId="71"/>
    <cellStyle name="Heading1 1" xfId="170"/>
    <cellStyle name="Heading2" xfId="72"/>
    <cellStyle name="HEADINGS" xfId="73"/>
    <cellStyle name="HEADINGSTOP" xfId="74"/>
    <cellStyle name="Input 2" xfId="75"/>
    <cellStyle name="Linked Cell 2" xfId="76"/>
    <cellStyle name="Neutral 2" xfId="77"/>
    <cellStyle name="Normal" xfId="0" builtinId="0"/>
    <cellStyle name="Normal - Style1" xfId="78"/>
    <cellStyle name="Normal 1" xfId="79"/>
    <cellStyle name="Normal 10" xfId="130"/>
    <cellStyle name="Normal 11" xfId="131"/>
    <cellStyle name="Normal 12" xfId="132"/>
    <cellStyle name="Normal 13" xfId="133"/>
    <cellStyle name="Normal 14" xfId="134"/>
    <cellStyle name="Normal 15" xfId="135"/>
    <cellStyle name="Normal 16" xfId="136"/>
    <cellStyle name="Normal 17" xfId="137"/>
    <cellStyle name="Normal 18" xfId="138"/>
    <cellStyle name="Normal 19" xfId="139"/>
    <cellStyle name="Normal 2" xfId="1"/>
    <cellStyle name="Normal 2 2" xfId="80"/>
    <cellStyle name="Normal 2 2 2" xfId="120"/>
    <cellStyle name="Normal 2 2 2 2" xfId="81"/>
    <cellStyle name="Normal 2 2 3" xfId="121"/>
    <cellStyle name="Normal 2 3" xfId="82"/>
    <cellStyle name="Normal 2 3 2" xfId="122"/>
    <cellStyle name="Normal 2 3 3" xfId="126"/>
    <cellStyle name="Normal 20" xfId="140"/>
    <cellStyle name="Normal 21" xfId="141"/>
    <cellStyle name="Normal 22" xfId="142"/>
    <cellStyle name="Normal 23" xfId="143"/>
    <cellStyle name="Normal 24" xfId="144"/>
    <cellStyle name="Normal 25" xfId="145"/>
    <cellStyle name="Normal 26" xfId="146"/>
    <cellStyle name="Normal 27" xfId="147"/>
    <cellStyle name="Normal 28" xfId="148"/>
    <cellStyle name="Normal 29" xfId="149"/>
    <cellStyle name="Normal 3" xfId="3"/>
    <cellStyle name="Normal 3 2" xfId="83"/>
    <cellStyle name="Normal 3 2 2" xfId="123"/>
    <cellStyle name="Normal 30" xfId="150"/>
    <cellStyle name="Normal 31" xfId="151"/>
    <cellStyle name="Normal 32" xfId="152"/>
    <cellStyle name="Normal 33" xfId="153"/>
    <cellStyle name="Normal 34" xfId="154"/>
    <cellStyle name="Normal 35" xfId="155"/>
    <cellStyle name="Normal 36" xfId="156"/>
    <cellStyle name="Normal 37" xfId="157"/>
    <cellStyle name="Normal 38" xfId="158"/>
    <cellStyle name="Normal 39" xfId="159"/>
    <cellStyle name="Normal 4" xfId="84"/>
    <cellStyle name="Normal 4 2" xfId="124"/>
    <cellStyle name="Normal 40" xfId="160"/>
    <cellStyle name="Normal 41" xfId="161"/>
    <cellStyle name="Normal 42" xfId="162"/>
    <cellStyle name="Normal 5" xfId="85"/>
    <cellStyle name="Normal 5 2" xfId="125"/>
    <cellStyle name="Normal 5 3" xfId="127"/>
    <cellStyle name="Normal 6" xfId="115"/>
    <cellStyle name="Normal 7" xfId="128"/>
    <cellStyle name="Normal 8" xfId="163"/>
    <cellStyle name="Normal 9" xfId="164"/>
    <cellStyle name="Normal_Sheet1" xfId="113"/>
    <cellStyle name="Normal1" xfId="86"/>
    <cellStyle name="Normal2" xfId="87"/>
    <cellStyle name="Normal3" xfId="88"/>
    <cellStyle name="Note 2" xfId="89"/>
    <cellStyle name="Œ…‹æØ‚è [0.00]_GRD" xfId="90"/>
    <cellStyle name="Œ…‹æØ‚è_GRD" xfId="91"/>
    <cellStyle name="Œ…‹æêØ‚è [0.00]_GRD" xfId="165"/>
    <cellStyle name="Œ…‹æêØ‚è_GRD" xfId="166"/>
    <cellStyle name="Output 2" xfId="92"/>
    <cellStyle name="per.style" xfId="93"/>
    <cellStyle name="Percent 2" xfId="94"/>
    <cellStyle name="Percent 3" xfId="167"/>
    <cellStyle name="Price" xfId="95"/>
    <cellStyle name="Prozent_NK Kreis" xfId="96"/>
    <cellStyle name="regstoresfromspecstores" xfId="97"/>
    <cellStyle name="RevList" xfId="98"/>
    <cellStyle name="RevList 2" xfId="99"/>
    <cellStyle name="SHADEDSTORES" xfId="100"/>
    <cellStyle name="Shading" xfId="101"/>
    <cellStyle name="Shading 2" xfId="102"/>
    <cellStyle name="specstores" xfId="103"/>
    <cellStyle name="Standard_035-1A" xfId="104"/>
    <cellStyle name="Subtotal" xfId="105"/>
    <cellStyle name="Title 2" xfId="106"/>
    <cellStyle name="Total 2" xfId="107"/>
    <cellStyle name="Währung [0]_96_97" xfId="108"/>
    <cellStyle name="Währung_96_97" xfId="109"/>
    <cellStyle name="Warning Text 2" xfId="110"/>
    <cellStyle name="Year" xfId="11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32.xml"/><Relationship Id="rId55" Type="http://schemas.openxmlformats.org/officeDocument/2006/relationships/externalLink" Target="externalLinks/externalLink37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23.xml"/><Relationship Id="rId54" Type="http://schemas.openxmlformats.org/officeDocument/2006/relationships/externalLink" Target="externalLinks/externalLink36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39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34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ti/LOCALS~1/Temp/ARC5/Overheads%20Jan'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WINDOWS/TEMP/CTGRP2000%20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OLD_FILE\oldcalculations\KALIMANT\KALKOS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My%20Documents/Prislister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ti/LOCALS~1/Temp/ARC53D/Overheads%20Agt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DOCUME~1/tati/LOCALS~1/Temp/ARC53D/Overheads%20Agt%20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ti's%20Documents/PL%202008/12.%20Dec'08/Overheads%20Dec%2020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Redi's%20Documents/Qdc%20doc/Finance/08%20finance%20doc/08%20report/dec%2008%20finance/Overheads%20Dec%2020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ti/Local%20Settings/Temporary%20Internet%20Files/OLK3F/Overheads%20Jul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Users/Users/Marketing/Heikki/CASES/TELKOMSE/2002/Q1-2002/week%2006/Antenna%20line%20Q1-2002_cost%20and%20pri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Documents%20and%20Settings/tati/Local%20Settings/Temporary%20Internet%20Files/OLK3F/Overheads%20Jul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ati's%20Documents/PL%202008/5.%20May'08/QDC%20Overheads%20May%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ti's%20Documents/PL%202008/5.%20May'08/QDC%20Overheads%20May%20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ti/Local%20Settings/Temporary%20Internet%20Files/OLK3F/Overheads%20Oct%2020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Documents%20and%20Settings/tati/Local%20Settings/Temporary%20Internet%20Files/OLK3F/Overheads%20Oct%2020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ati's%20Documents/PL%202008/9.%20Sept'08/Overheads%20Sep%2020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ti's%20Documents/PL%202008/9.%20Sept'08/Overheads%20Sep%2020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Users/Users/Marketing/Heikki/CASES/TELKOMSE/semester%202_2001/price/RS/SA%20&amp;%20CW%20price1708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workdir/BSC_RNC%20Marketing/Tools/BSC00_1_1_USD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Monthly%20meeting/January%202008/Financial%20report%20Periods%20Dec'07_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ati's%20Documents/PL%202007/Feb'07/Financial%20report%20Periods%20Feb'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ati's%20Documents/PL%202006/Jun'06/Financial%20Report%20Jun'06%20rev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ti's%20Documents/PL%202006/Jun'06/Financial%20Report%20Jun'06%20rev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ati's%20Documents/PL%202007/Feb'07/Overheads%20February%20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ti's%20Documents/PL%202007/Feb'07/Overheads%20February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FURUBL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COst%20Q1%20201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/Downloads/Request%20HR%20Budget%20Q3%202016%20(1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Setiadi/HR_Budget/2014/General%20Report(Overhead)%20Q2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STENDER/TENDERS/THAILAND/AIS/GSM_PH4/PRICE/AIS4PRI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rina/AppData/Local/Microsoft/Windows/INetCache/Content.Outlook/PC0NTK89/HR%20Budget%20%202017%20-%2001022017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Setiadi/ADI_PAYROLL/2016/THR%202016/Jurnal%20THR%202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iadi/AppData/Local/Temp/WINDOWS/Temporary%20Internet%20Files/OLK4321/Offer_Summary.do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Work%20Folder\OSP_Bid_Offer_Group\Mamat\Nextel\Calc.%20Nextel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Projects%201999-2000\AWI\Angebot1998\IDS146\KALK1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TOM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 "/>
      <sheetName val="Tabel"/>
    </sheetNames>
    <sheetDataSet>
      <sheetData sheetId="0" refreshError="1"/>
      <sheetData sheetId="1">
        <row r="10">
          <cell r="C10" t="str">
            <v>6-1010</v>
          </cell>
          <cell r="D10" t="str">
            <v>Salary</v>
          </cell>
          <cell r="E10">
            <v>478852623</v>
          </cell>
        </row>
        <row r="11">
          <cell r="C11" t="str">
            <v>6-1030</v>
          </cell>
          <cell r="D11" t="str">
            <v>Bonus, THR</v>
          </cell>
          <cell r="E11">
            <v>24000000</v>
          </cell>
        </row>
        <row r="12">
          <cell r="C12" t="str">
            <v>6-1035</v>
          </cell>
          <cell r="D12" t="str">
            <v>Performance Bonus</v>
          </cell>
          <cell r="E12">
            <v>70000000</v>
          </cell>
        </row>
        <row r="13">
          <cell r="C13" t="str">
            <v>6-1040</v>
          </cell>
          <cell r="D13" t="str">
            <v>Jamsostek</v>
          </cell>
          <cell r="E13">
            <v>14242956</v>
          </cell>
        </row>
        <row r="14">
          <cell r="C14" t="str">
            <v>6-1050</v>
          </cell>
          <cell r="D14" t="str">
            <v>Personal Income Tax</v>
          </cell>
          <cell r="E14">
            <v>63932277</v>
          </cell>
        </row>
        <row r="15">
          <cell r="C15" t="str">
            <v>6-1055</v>
          </cell>
          <cell r="D15" t="str">
            <v>Post Employee benefit Expense</v>
          </cell>
          <cell r="E15">
            <v>50000000</v>
          </cell>
        </row>
        <row r="16">
          <cell r="C16" t="str">
            <v>6-1060</v>
          </cell>
          <cell r="D16" t="str">
            <v>Medical Expense</v>
          </cell>
          <cell r="E16">
            <v>73519213</v>
          </cell>
        </row>
        <row r="17">
          <cell r="C17" t="str">
            <v>6-1065</v>
          </cell>
          <cell r="D17" t="str">
            <v>Accrual for Operation Staff</v>
          </cell>
          <cell r="E17">
            <v>71847673.5</v>
          </cell>
        </row>
        <row r="18">
          <cell r="C18" t="str">
            <v>6-1080</v>
          </cell>
          <cell r="D18" t="str">
            <v>Staff Welfare</v>
          </cell>
          <cell r="E18">
            <v>25180756</v>
          </cell>
        </row>
        <row r="19">
          <cell r="C19" t="str">
            <v>6-1100</v>
          </cell>
          <cell r="D19" t="str">
            <v>Recruitment expense</v>
          </cell>
          <cell r="E19">
            <v>4000000</v>
          </cell>
        </row>
        <row r="20">
          <cell r="C20" t="str">
            <v>6-1110</v>
          </cell>
          <cell r="D20" t="str">
            <v>Seminar, Confrences, Meeting</v>
          </cell>
          <cell r="E20">
            <v>3900000</v>
          </cell>
        </row>
        <row r="21">
          <cell r="C21" t="str">
            <v>6-1120</v>
          </cell>
          <cell r="D21" t="str">
            <v>Skill Development Expense</v>
          </cell>
          <cell r="E21">
            <v>10000000</v>
          </cell>
        </row>
        <row r="22">
          <cell r="C22" t="str">
            <v>6-1150</v>
          </cell>
          <cell r="D22" t="str">
            <v>Stationery &amp; Printing</v>
          </cell>
          <cell r="E22">
            <v>12650100</v>
          </cell>
        </row>
        <row r="23">
          <cell r="C23" t="str">
            <v>6-1200</v>
          </cell>
          <cell r="D23" t="str">
            <v>Stamp Duty</v>
          </cell>
          <cell r="E23">
            <v>3023000</v>
          </cell>
        </row>
        <row r="24">
          <cell r="C24" t="str">
            <v>6-1300</v>
          </cell>
          <cell r="D24" t="str">
            <v>Postage &amp; Courier</v>
          </cell>
          <cell r="E24">
            <v>1624800</v>
          </cell>
        </row>
        <row r="25">
          <cell r="C25" t="str">
            <v>6-1900</v>
          </cell>
          <cell r="D25" t="str">
            <v>Other Admin Expenses</v>
          </cell>
          <cell r="E25">
            <v>5671585</v>
          </cell>
        </row>
        <row r="26">
          <cell r="C26" t="str">
            <v>6-2200</v>
          </cell>
          <cell r="D26" t="str">
            <v>Office Equipment &lt; $500</v>
          </cell>
          <cell r="E26">
            <v>1747500</v>
          </cell>
        </row>
        <row r="27">
          <cell r="C27" t="str">
            <v>6-2300</v>
          </cell>
          <cell r="D27" t="str">
            <v>Furniture &amp; Fitting &lt; $500</v>
          </cell>
          <cell r="E27">
            <v>1757750</v>
          </cell>
        </row>
        <row r="28">
          <cell r="C28" t="str">
            <v>6-2500</v>
          </cell>
          <cell r="D28" t="str">
            <v>Utilities</v>
          </cell>
          <cell r="E28">
            <v>15430490</v>
          </cell>
        </row>
        <row r="29">
          <cell r="C29" t="str">
            <v>6-3100</v>
          </cell>
          <cell r="D29" t="str">
            <v>Telephone, Telex, Fax</v>
          </cell>
          <cell r="E29">
            <v>29106566</v>
          </cell>
        </row>
        <row r="30">
          <cell r="C30" t="str">
            <v>6-3110</v>
          </cell>
          <cell r="D30" t="str">
            <v>Telephone - Sales</v>
          </cell>
          <cell r="E30">
            <v>1350000</v>
          </cell>
        </row>
        <row r="31">
          <cell r="C31" t="str">
            <v>6-3300</v>
          </cell>
          <cell r="D31" t="str">
            <v>IT Expenses</v>
          </cell>
          <cell r="E31">
            <v>13475000</v>
          </cell>
        </row>
        <row r="32">
          <cell r="C32" t="str">
            <v>6-4100</v>
          </cell>
          <cell r="D32" t="str">
            <v>Local Transportation</v>
          </cell>
          <cell r="E32">
            <v>5941500</v>
          </cell>
        </row>
        <row r="33">
          <cell r="C33" t="str">
            <v>6-4200</v>
          </cell>
          <cell r="D33" t="str">
            <v>Hire of Motor Vehicle</v>
          </cell>
          <cell r="E33">
            <v>4467005</v>
          </cell>
        </row>
        <row r="34">
          <cell r="C34" t="str">
            <v>6-4310</v>
          </cell>
          <cell r="D34" t="str">
            <v>MV - Fuel &amp; Oil</v>
          </cell>
          <cell r="E34">
            <v>16089196</v>
          </cell>
        </row>
        <row r="35">
          <cell r="C35" t="str">
            <v>6-4360</v>
          </cell>
          <cell r="D35" t="str">
            <v>MV - Other</v>
          </cell>
          <cell r="E35">
            <v>10528634.66</v>
          </cell>
        </row>
        <row r="36">
          <cell r="C36" t="str">
            <v>6-4400</v>
          </cell>
          <cell r="D36" t="str">
            <v>Travel &amp; Fares</v>
          </cell>
          <cell r="E36">
            <v>39888108</v>
          </cell>
        </row>
        <row r="37">
          <cell r="C37" t="str">
            <v>6-5100</v>
          </cell>
          <cell r="D37" t="str">
            <v>Property Rental/Lease</v>
          </cell>
          <cell r="E37">
            <v>154870370</v>
          </cell>
        </row>
        <row r="38">
          <cell r="C38" t="str">
            <v>6-5200</v>
          </cell>
          <cell r="D38" t="str">
            <v>Hire of Other Plant &amp; Equipt</v>
          </cell>
          <cell r="E38">
            <v>14599750</v>
          </cell>
        </row>
        <row r="39">
          <cell r="C39" t="str">
            <v>6-5300</v>
          </cell>
          <cell r="D39" t="str">
            <v>Property Repair &amp; Maintenance</v>
          </cell>
          <cell r="E39">
            <v>44134500</v>
          </cell>
        </row>
        <row r="40">
          <cell r="C40" t="str">
            <v>6-6100</v>
          </cell>
          <cell r="D40" t="str">
            <v>Entertainment-Deductable</v>
          </cell>
          <cell r="E40">
            <v>42458405</v>
          </cell>
        </row>
        <row r="41">
          <cell r="C41" t="str">
            <v>6-6500</v>
          </cell>
          <cell r="D41" t="str">
            <v>Marketing Expense</v>
          </cell>
          <cell r="E41">
            <v>9875000</v>
          </cell>
        </row>
        <row r="42">
          <cell r="C42" t="str">
            <v>6-7200</v>
          </cell>
          <cell r="D42" t="str">
            <v>Legal Fee</v>
          </cell>
          <cell r="E42">
            <v>3220000</v>
          </cell>
        </row>
        <row r="43">
          <cell r="C43" t="str">
            <v>6-7300</v>
          </cell>
          <cell r="D43" t="str">
            <v>Audit Fee</v>
          </cell>
          <cell r="E43">
            <v>1800000</v>
          </cell>
        </row>
        <row r="44">
          <cell r="C44" t="str">
            <v>6-8100</v>
          </cell>
          <cell r="D44" t="str">
            <v>Depre - Building Improvement</v>
          </cell>
          <cell r="E44">
            <v>6770009</v>
          </cell>
        </row>
        <row r="45">
          <cell r="C45" t="str">
            <v>6-8200</v>
          </cell>
          <cell r="D45" t="str">
            <v>Depre -  IT-Equipment</v>
          </cell>
          <cell r="E45">
            <v>38774036</v>
          </cell>
        </row>
        <row r="46">
          <cell r="C46" t="str">
            <v>6-8300</v>
          </cell>
          <cell r="D46" t="str">
            <v>Depre - Office Machine &amp; Equip</v>
          </cell>
          <cell r="E46">
            <v>8150050</v>
          </cell>
        </row>
        <row r="47">
          <cell r="C47" t="str">
            <v>6-8400</v>
          </cell>
          <cell r="D47" t="str">
            <v>Depre - Sundry Plant &amp; Equip</v>
          </cell>
          <cell r="E47">
            <v>1974792</v>
          </cell>
        </row>
        <row r="48">
          <cell r="C48" t="str">
            <v>6-8500</v>
          </cell>
          <cell r="D48" t="str">
            <v>Depre - Test Equipment</v>
          </cell>
          <cell r="E48">
            <v>10582247</v>
          </cell>
        </row>
        <row r="49">
          <cell r="C49" t="str">
            <v>6-8600</v>
          </cell>
          <cell r="D49" t="str">
            <v>Depre - Motor Vehicle</v>
          </cell>
          <cell r="E49">
            <v>31743750</v>
          </cell>
        </row>
        <row r="50">
          <cell r="C50" t="str">
            <v>6-8700</v>
          </cell>
          <cell r="D50" t="str">
            <v>Depre - Tools</v>
          </cell>
          <cell r="E50">
            <v>25745444</v>
          </cell>
        </row>
        <row r="51">
          <cell r="C51" t="str">
            <v>6-8800</v>
          </cell>
          <cell r="D51" t="str">
            <v>Depre - Furniture Fitting</v>
          </cell>
          <cell r="E51">
            <v>8644214</v>
          </cell>
        </row>
        <row r="52">
          <cell r="C52" t="str">
            <v>6-8900</v>
          </cell>
          <cell r="D52" t="str">
            <v>Depre - Mobile Phone</v>
          </cell>
          <cell r="E52">
            <v>378812</v>
          </cell>
        </row>
        <row r="53">
          <cell r="C53" t="str">
            <v>6-9900</v>
          </cell>
          <cell r="D53" t="str">
            <v>Insurance Expenses</v>
          </cell>
          <cell r="E53">
            <v>24817907.27</v>
          </cell>
        </row>
        <row r="54">
          <cell r="C54" t="str">
            <v>6-9901</v>
          </cell>
          <cell r="D54" t="str">
            <v>Bank Charge (Excl. Interest)</v>
          </cell>
          <cell r="E54">
            <v>10838036.640000001</v>
          </cell>
        </row>
        <row r="55">
          <cell r="C55" t="str">
            <v>8-1110</v>
          </cell>
          <cell r="D55" t="str">
            <v>Gain (Loss) Disposal of FA</v>
          </cell>
          <cell r="E55">
            <v>-33169272</v>
          </cell>
        </row>
        <row r="56">
          <cell r="C56" t="str">
            <v>8-1210</v>
          </cell>
          <cell r="D56" t="str">
            <v>Gain (Loss) Exchange Rate Diff</v>
          </cell>
          <cell r="E56">
            <v>-455639479.04000002</v>
          </cell>
        </row>
        <row r="57">
          <cell r="C57" t="str">
            <v>8-1910</v>
          </cell>
          <cell r="D57" t="str">
            <v>Other Revenue</v>
          </cell>
          <cell r="E57">
            <v>-39705041</v>
          </cell>
        </row>
        <row r="58">
          <cell r="C58" t="str">
            <v>8-2200</v>
          </cell>
          <cell r="D58" t="str">
            <v>Interest Expenses</v>
          </cell>
          <cell r="E58">
            <v>-642469941.88999999</v>
          </cell>
        </row>
        <row r="59">
          <cell r="C59" t="str">
            <v>8-2300</v>
          </cell>
          <cell r="D59" t="str">
            <v>Interest Expense Downer</v>
          </cell>
          <cell r="E59">
            <v>-171353935.87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PP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ASUNSUB1"/>
      <sheetName val="UNPRDUCT"/>
      <sheetName val="UNPRCABLE"/>
      <sheetName val="ASUNSUB2"/>
      <sheetName val="LWLOPT"/>
      <sheetName val="ASUNSUB3"/>
      <sheetName val="AS1MODL"/>
      <sheetName val="AS1MODM"/>
      <sheetName val="AS1MODH"/>
      <sheetName val="AS1MODD"/>
      <sheetName val="COPPER ACCESS"/>
      <sheetName val="TRAINING"/>
      <sheetName val="cooper"/>
      <sheetName val="ASS-UNIT"/>
      <sheetName val="NL290"/>
      <sheetName val="NL290 WGACC &amp; DEHYDR."/>
      <sheetName val="Ex_Rate"/>
      <sheetName val="Q1000"/>
      <sheetName val="FireCodes"/>
      <sheetName val="UNITPRICE"/>
      <sheetName val="Lea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"/>
    </sheetNames>
    <sheetDataSet>
      <sheetData sheetId="0" refreshError="1"/>
      <sheetData sheetId="1">
        <row r="12">
          <cell r="B12" t="str">
            <v>6-1010</v>
          </cell>
          <cell r="C12" t="str">
            <v>Salary</v>
          </cell>
          <cell r="D12">
            <v>365598270</v>
          </cell>
          <cell r="E12">
            <v>384400176</v>
          </cell>
          <cell r="F12">
            <v>396242278</v>
          </cell>
          <cell r="G12">
            <v>441398333.73000002</v>
          </cell>
          <cell r="H12">
            <v>497518377.73000002</v>
          </cell>
          <cell r="I12">
            <v>471804032.54000002</v>
          </cell>
          <cell r="J12">
            <v>506478746</v>
          </cell>
          <cell r="K12">
            <v>443754635</v>
          </cell>
          <cell r="L12">
            <v>3507194849</v>
          </cell>
        </row>
        <row r="13">
          <cell r="B13" t="str">
            <v>6-1030</v>
          </cell>
          <cell r="C13" t="str">
            <v>Bonus, THR</v>
          </cell>
          <cell r="D13">
            <v>18312548</v>
          </cell>
          <cell r="E13">
            <v>18312548</v>
          </cell>
          <cell r="F13">
            <v>18312548</v>
          </cell>
          <cell r="G13">
            <v>33333333</v>
          </cell>
          <cell r="H13">
            <v>33333333</v>
          </cell>
          <cell r="I13">
            <v>33333333</v>
          </cell>
          <cell r="J13">
            <v>33000000</v>
          </cell>
          <cell r="K13">
            <v>33000000</v>
          </cell>
          <cell r="L13">
            <v>220937643</v>
          </cell>
        </row>
        <row r="14">
          <cell r="B14" t="str">
            <v>6-1035</v>
          </cell>
          <cell r="C14" t="str">
            <v>Performance Bonus</v>
          </cell>
          <cell r="D14">
            <v>100000000</v>
          </cell>
          <cell r="E14">
            <v>100000000</v>
          </cell>
          <cell r="F14">
            <v>100000000</v>
          </cell>
          <cell r="G14">
            <v>0</v>
          </cell>
          <cell r="H14">
            <v>100000000</v>
          </cell>
          <cell r="I14">
            <v>100000000</v>
          </cell>
          <cell r="J14">
            <v>191120000</v>
          </cell>
          <cell r="K14">
            <v>191120000</v>
          </cell>
          <cell r="L14">
            <v>882240000</v>
          </cell>
        </row>
        <row r="15">
          <cell r="B15" t="str">
            <v>6-1040</v>
          </cell>
          <cell r="C15" t="str">
            <v>Jamsostek</v>
          </cell>
          <cell r="D15">
            <v>10399152</v>
          </cell>
          <cell r="E15">
            <v>11180639</v>
          </cell>
          <cell r="F15">
            <v>11615127</v>
          </cell>
          <cell r="G15">
            <v>11635838</v>
          </cell>
          <cell r="H15">
            <v>13547631</v>
          </cell>
          <cell r="I15">
            <v>13358901</v>
          </cell>
          <cell r="J15">
            <v>13652318</v>
          </cell>
          <cell r="K15">
            <v>12998276</v>
          </cell>
          <cell r="L15">
            <v>98387882</v>
          </cell>
        </row>
        <row r="16">
          <cell r="B16" t="str">
            <v>6-1050</v>
          </cell>
          <cell r="C16" t="str">
            <v>Personal Income Tax</v>
          </cell>
          <cell r="D16">
            <v>64592570</v>
          </cell>
          <cell r="E16">
            <v>66458976</v>
          </cell>
          <cell r="F16">
            <v>68502266</v>
          </cell>
          <cell r="G16">
            <v>83935222</v>
          </cell>
          <cell r="H16">
            <v>121861233</v>
          </cell>
          <cell r="I16">
            <v>69132493</v>
          </cell>
          <cell r="J16">
            <v>69188336</v>
          </cell>
          <cell r="K16">
            <v>65957947</v>
          </cell>
          <cell r="L16">
            <v>609629043</v>
          </cell>
        </row>
        <row r="17">
          <cell r="B17" t="str">
            <v>6-1055</v>
          </cell>
          <cell r="C17" t="str">
            <v>Post Employee benefit Expense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285000000</v>
          </cell>
          <cell r="K17">
            <v>60000000</v>
          </cell>
          <cell r="L17">
            <v>345000000</v>
          </cell>
        </row>
        <row r="18">
          <cell r="B18" t="str">
            <v>6-1060</v>
          </cell>
          <cell r="C18" t="str">
            <v>Medical Expense</v>
          </cell>
          <cell r="D18">
            <v>23050012</v>
          </cell>
          <cell r="E18">
            <v>58158598</v>
          </cell>
          <cell r="F18">
            <v>88845048</v>
          </cell>
          <cell r="G18">
            <v>79137692</v>
          </cell>
          <cell r="H18">
            <v>46857033</v>
          </cell>
          <cell r="I18">
            <v>30156355</v>
          </cell>
          <cell r="J18">
            <v>76822868</v>
          </cell>
          <cell r="K18">
            <v>62905504</v>
          </cell>
          <cell r="L18">
            <v>465933110</v>
          </cell>
        </row>
        <row r="19">
          <cell r="B19" t="str">
            <v>6-1065</v>
          </cell>
          <cell r="C19" t="str">
            <v>Accrual for Operation Staff</v>
          </cell>
          <cell r="D19">
            <v>65000000</v>
          </cell>
          <cell r="E19">
            <v>65000000</v>
          </cell>
          <cell r="F19">
            <v>65000000</v>
          </cell>
          <cell r="G19">
            <v>65000000</v>
          </cell>
          <cell r="H19">
            <v>65000000</v>
          </cell>
          <cell r="I19">
            <v>75000000</v>
          </cell>
          <cell r="J19">
            <v>75000000</v>
          </cell>
          <cell r="K19">
            <v>68930049</v>
          </cell>
          <cell r="L19">
            <v>543930049</v>
          </cell>
        </row>
        <row r="20">
          <cell r="B20" t="str">
            <v>6-1080</v>
          </cell>
          <cell r="C20" t="str">
            <v>Staff Welfare</v>
          </cell>
          <cell r="D20">
            <v>29471345</v>
          </cell>
          <cell r="E20">
            <v>17216862</v>
          </cell>
          <cell r="F20">
            <v>17182303</v>
          </cell>
          <cell r="G20">
            <v>15796818</v>
          </cell>
          <cell r="H20">
            <v>15545480.560000001</v>
          </cell>
          <cell r="I20">
            <v>14729975</v>
          </cell>
          <cell r="J20">
            <v>14078957</v>
          </cell>
          <cell r="K20">
            <v>12797993</v>
          </cell>
          <cell r="L20">
            <v>136819733.56</v>
          </cell>
        </row>
        <row r="21">
          <cell r="B21" t="str">
            <v>6-1090</v>
          </cell>
          <cell r="C21" t="str">
            <v>Uniform</v>
          </cell>
          <cell r="D21">
            <v>0</v>
          </cell>
          <cell r="E21">
            <v>15437500</v>
          </cell>
          <cell r="F21">
            <v>10593025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26030525</v>
          </cell>
        </row>
        <row r="22">
          <cell r="B22" t="str">
            <v>6-1100</v>
          </cell>
          <cell r="C22" t="str">
            <v>Recruitment Fee &amp; Training</v>
          </cell>
          <cell r="D22">
            <v>0</v>
          </cell>
          <cell r="E22">
            <v>4950000</v>
          </cell>
          <cell r="F22">
            <v>1725000</v>
          </cell>
          <cell r="G22">
            <v>30207932.899999999</v>
          </cell>
          <cell r="H22">
            <v>0</v>
          </cell>
          <cell r="I22">
            <v>0</v>
          </cell>
          <cell r="J22">
            <v>1897500</v>
          </cell>
          <cell r="K22">
            <v>0</v>
          </cell>
          <cell r="L22">
            <v>38780432.899999999</v>
          </cell>
        </row>
        <row r="23">
          <cell r="B23" t="str">
            <v>6-1110</v>
          </cell>
          <cell r="C23" t="str">
            <v>Seminar, Confrences, Meeting</v>
          </cell>
          <cell r="D23">
            <v>5000000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5000000</v>
          </cell>
        </row>
        <row r="24">
          <cell r="B24" t="str">
            <v>6-1120</v>
          </cell>
          <cell r="C24" t="str">
            <v>Skill Development Fund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32000000</v>
          </cell>
          <cell r="K24">
            <v>32000000</v>
          </cell>
          <cell r="L24">
            <v>64000000</v>
          </cell>
        </row>
        <row r="25">
          <cell r="B25" t="str">
            <v>6-1150</v>
          </cell>
          <cell r="C25" t="str">
            <v>Stationery &amp; Printing</v>
          </cell>
          <cell r="D25">
            <v>44408300</v>
          </cell>
          <cell r="E25">
            <v>49180575</v>
          </cell>
          <cell r="F25">
            <v>44073285</v>
          </cell>
          <cell r="G25">
            <v>59122610</v>
          </cell>
          <cell r="H25">
            <v>22629320</v>
          </cell>
          <cell r="I25">
            <v>29788950</v>
          </cell>
          <cell r="J25">
            <v>33194875</v>
          </cell>
          <cell r="K25">
            <v>28400350</v>
          </cell>
          <cell r="L25">
            <v>310798265</v>
          </cell>
        </row>
        <row r="26">
          <cell r="B26" t="str">
            <v>6-1200</v>
          </cell>
          <cell r="C26" t="str">
            <v>Stamp Duty</v>
          </cell>
          <cell r="D26">
            <v>1538500</v>
          </cell>
          <cell r="E26">
            <v>6806000</v>
          </cell>
          <cell r="F26">
            <v>1307000</v>
          </cell>
          <cell r="G26">
            <v>4040000</v>
          </cell>
          <cell r="H26">
            <v>4157000</v>
          </cell>
          <cell r="I26">
            <v>4014113.16</v>
          </cell>
          <cell r="J26">
            <v>3922000</v>
          </cell>
          <cell r="K26">
            <v>2965000</v>
          </cell>
          <cell r="L26">
            <v>28749613.16</v>
          </cell>
        </row>
        <row r="27">
          <cell r="B27" t="str">
            <v>6-1300</v>
          </cell>
          <cell r="C27" t="str">
            <v>Postage &amp; Courier</v>
          </cell>
          <cell r="D27">
            <v>4013800</v>
          </cell>
          <cell r="E27">
            <v>5667592</v>
          </cell>
          <cell r="F27">
            <v>1351628</v>
          </cell>
          <cell r="G27">
            <v>2426633</v>
          </cell>
          <cell r="H27">
            <v>6882986</v>
          </cell>
          <cell r="I27">
            <v>3940474</v>
          </cell>
          <cell r="J27">
            <v>3536946</v>
          </cell>
          <cell r="K27">
            <v>2701930</v>
          </cell>
          <cell r="L27">
            <v>30521989</v>
          </cell>
        </row>
        <row r="28">
          <cell r="B28" t="str">
            <v>6-1900</v>
          </cell>
          <cell r="C28" t="str">
            <v>Other Admin Expenses</v>
          </cell>
          <cell r="D28">
            <v>0</v>
          </cell>
          <cell r="E28">
            <v>2303775</v>
          </cell>
          <cell r="F28">
            <v>310000</v>
          </cell>
          <cell r="G28">
            <v>350000</v>
          </cell>
          <cell r="H28">
            <v>3610270</v>
          </cell>
          <cell r="I28">
            <v>350200</v>
          </cell>
          <cell r="J28">
            <v>76410</v>
          </cell>
          <cell r="K28">
            <v>1349775</v>
          </cell>
          <cell r="L28">
            <v>8350430</v>
          </cell>
        </row>
        <row r="29">
          <cell r="B29" t="str">
            <v>6-2100</v>
          </cell>
          <cell r="C29" t="str">
            <v>Office Supplies</v>
          </cell>
          <cell r="D29">
            <v>821500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532000</v>
          </cell>
          <cell r="J29">
            <v>0</v>
          </cell>
          <cell r="K29">
            <v>0</v>
          </cell>
          <cell r="L29">
            <v>1353500</v>
          </cell>
        </row>
        <row r="30">
          <cell r="B30" t="str">
            <v>6-2200</v>
          </cell>
          <cell r="C30" t="str">
            <v>Office Equipment &lt; $500</v>
          </cell>
          <cell r="D30">
            <v>11300000</v>
          </cell>
          <cell r="E30">
            <v>2317120</v>
          </cell>
          <cell r="F30">
            <v>7185100</v>
          </cell>
          <cell r="G30">
            <v>8137235</v>
          </cell>
          <cell r="H30">
            <v>9763850</v>
          </cell>
          <cell r="I30">
            <v>2468250</v>
          </cell>
          <cell r="J30">
            <v>15085702</v>
          </cell>
          <cell r="K30">
            <v>3700000</v>
          </cell>
          <cell r="L30">
            <v>59957257</v>
          </cell>
        </row>
        <row r="31">
          <cell r="B31" t="str">
            <v>6-2300</v>
          </cell>
          <cell r="C31" t="str">
            <v>Furniture &amp; Fitting &lt; $500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935000</v>
          </cell>
          <cell r="L31">
            <v>935000</v>
          </cell>
        </row>
        <row r="32">
          <cell r="B32" t="str">
            <v>6-2500</v>
          </cell>
          <cell r="C32" t="str">
            <v>Utilities</v>
          </cell>
          <cell r="D32">
            <v>17446255</v>
          </cell>
          <cell r="E32">
            <v>14340760</v>
          </cell>
          <cell r="F32">
            <v>29247835</v>
          </cell>
          <cell r="G32">
            <v>27293915</v>
          </cell>
          <cell r="H32">
            <v>18570355</v>
          </cell>
          <cell r="I32">
            <v>24168331</v>
          </cell>
          <cell r="J32">
            <v>14496955</v>
          </cell>
          <cell r="K32">
            <v>10551352</v>
          </cell>
          <cell r="L32">
            <v>156115758</v>
          </cell>
        </row>
        <row r="33">
          <cell r="B33" t="str">
            <v>6-3100</v>
          </cell>
          <cell r="C33" t="str">
            <v>Telephone, Telex, Fax</v>
          </cell>
          <cell r="D33">
            <v>64788607</v>
          </cell>
          <cell r="E33">
            <v>91040370</v>
          </cell>
          <cell r="F33">
            <v>78788962</v>
          </cell>
          <cell r="G33">
            <v>80654282</v>
          </cell>
          <cell r="H33">
            <v>84665551</v>
          </cell>
          <cell r="I33">
            <v>93938913</v>
          </cell>
          <cell r="J33">
            <v>59149227</v>
          </cell>
          <cell r="K33">
            <v>68052906</v>
          </cell>
          <cell r="L33">
            <v>621078818</v>
          </cell>
        </row>
        <row r="34">
          <cell r="B34" t="str">
            <v>6-3110</v>
          </cell>
          <cell r="C34" t="str">
            <v>Telephone - Sales</v>
          </cell>
          <cell r="D34">
            <v>0</v>
          </cell>
          <cell r="E34">
            <v>650000</v>
          </cell>
          <cell r="F34">
            <v>516650</v>
          </cell>
          <cell r="G34">
            <v>2886044</v>
          </cell>
          <cell r="H34">
            <v>148088</v>
          </cell>
          <cell r="I34">
            <v>294500</v>
          </cell>
          <cell r="J34">
            <v>320075</v>
          </cell>
          <cell r="K34">
            <v>913250</v>
          </cell>
          <cell r="L34">
            <v>5728607</v>
          </cell>
        </row>
        <row r="35">
          <cell r="B35" t="str">
            <v>6-3300</v>
          </cell>
          <cell r="C35" t="str">
            <v>IT Expenses</v>
          </cell>
          <cell r="D35">
            <v>18019000</v>
          </cell>
          <cell r="E35">
            <v>26883545</v>
          </cell>
          <cell r="F35">
            <v>17025000</v>
          </cell>
          <cell r="G35">
            <v>16450000</v>
          </cell>
          <cell r="H35">
            <v>16750000</v>
          </cell>
          <cell r="I35">
            <v>17114000</v>
          </cell>
          <cell r="J35">
            <v>18297500</v>
          </cell>
          <cell r="K35">
            <v>15600000</v>
          </cell>
          <cell r="L35">
            <v>146139045</v>
          </cell>
        </row>
        <row r="36">
          <cell r="B36" t="str">
            <v>6-4100</v>
          </cell>
          <cell r="C36" t="str">
            <v>Local Transportation</v>
          </cell>
          <cell r="D36">
            <v>12891450</v>
          </cell>
          <cell r="E36">
            <v>4666840.8600000003</v>
          </cell>
          <cell r="F36">
            <v>6567437.75</v>
          </cell>
          <cell r="G36">
            <v>2313320</v>
          </cell>
          <cell r="H36">
            <v>3431690.15</v>
          </cell>
          <cell r="I36">
            <v>4711394.0999999996</v>
          </cell>
          <cell r="J36">
            <v>2300715.5</v>
          </cell>
          <cell r="K36">
            <v>6074757.5</v>
          </cell>
          <cell r="L36">
            <v>42957605.859999999</v>
          </cell>
        </row>
        <row r="37">
          <cell r="B37" t="str">
            <v>6-4200</v>
          </cell>
          <cell r="C37" t="str">
            <v>Hire of Motor Vehicle</v>
          </cell>
          <cell r="D37">
            <v>0</v>
          </cell>
          <cell r="E37">
            <v>9137056</v>
          </cell>
          <cell r="F37">
            <v>4568528</v>
          </cell>
          <cell r="G37">
            <v>0</v>
          </cell>
          <cell r="H37">
            <v>4568528</v>
          </cell>
          <cell r="I37">
            <v>4568528</v>
          </cell>
          <cell r="J37">
            <v>0</v>
          </cell>
          <cell r="K37">
            <v>9137056</v>
          </cell>
          <cell r="L37">
            <v>31979696</v>
          </cell>
        </row>
        <row r="38">
          <cell r="B38" t="str">
            <v>6-4310</v>
          </cell>
          <cell r="C38" t="str">
            <v>MV - Fuel &amp; Oil</v>
          </cell>
          <cell r="D38">
            <v>18120100</v>
          </cell>
          <cell r="E38">
            <v>25600649</v>
          </cell>
          <cell r="F38">
            <v>13778300</v>
          </cell>
          <cell r="G38">
            <v>6550308</v>
          </cell>
          <cell r="H38">
            <v>28759220</v>
          </cell>
          <cell r="I38">
            <v>18854351</v>
          </cell>
          <cell r="J38">
            <v>25489575</v>
          </cell>
          <cell r="K38">
            <v>7142566</v>
          </cell>
          <cell r="L38">
            <v>144295069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137548098.65000001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550374234.16999996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913814190.73000002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110251490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342305600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166811228.75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44850000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11660000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1080000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3600000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67055818.240000002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44846990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315815510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70657060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19743834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89408994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297938538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196446471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70187198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4309917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330150324.13999999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121895082.62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"/>
    </sheetNames>
    <sheetDataSet>
      <sheetData sheetId="0" refreshError="1"/>
      <sheetData sheetId="1">
        <row r="12">
          <cell r="B12" t="str">
            <v>6-1010</v>
          </cell>
          <cell r="C12" t="str">
            <v>Salary</v>
          </cell>
          <cell r="D12">
            <v>365598270</v>
          </cell>
          <cell r="E12">
            <v>384400176</v>
          </cell>
          <cell r="F12">
            <v>396242278</v>
          </cell>
          <cell r="G12">
            <v>441398333.73000002</v>
          </cell>
          <cell r="H12">
            <v>497518377.73000002</v>
          </cell>
          <cell r="I12">
            <v>471804032.54000002</v>
          </cell>
          <cell r="J12">
            <v>506478746</v>
          </cell>
          <cell r="K12">
            <v>443754635</v>
          </cell>
          <cell r="L12">
            <v>3507194849</v>
          </cell>
        </row>
        <row r="13">
          <cell r="B13" t="str">
            <v>6-1030</v>
          </cell>
          <cell r="C13" t="str">
            <v>Bonus, THR</v>
          </cell>
          <cell r="D13">
            <v>18312548</v>
          </cell>
          <cell r="E13">
            <v>18312548</v>
          </cell>
          <cell r="F13">
            <v>18312548</v>
          </cell>
          <cell r="G13">
            <v>33333333</v>
          </cell>
          <cell r="H13">
            <v>33333333</v>
          </cell>
          <cell r="I13">
            <v>33333333</v>
          </cell>
          <cell r="J13">
            <v>33000000</v>
          </cell>
          <cell r="K13">
            <v>33000000</v>
          </cell>
          <cell r="L13">
            <v>220937643</v>
          </cell>
        </row>
        <row r="14">
          <cell r="B14" t="str">
            <v>6-1035</v>
          </cell>
          <cell r="C14" t="str">
            <v>Performance Bonus</v>
          </cell>
          <cell r="D14">
            <v>100000000</v>
          </cell>
          <cell r="E14">
            <v>100000000</v>
          </cell>
          <cell r="F14">
            <v>100000000</v>
          </cell>
          <cell r="G14">
            <v>0</v>
          </cell>
          <cell r="H14">
            <v>100000000</v>
          </cell>
          <cell r="I14">
            <v>100000000</v>
          </cell>
          <cell r="J14">
            <v>191120000</v>
          </cell>
          <cell r="K14">
            <v>191120000</v>
          </cell>
          <cell r="L14">
            <v>882240000</v>
          </cell>
        </row>
        <row r="15">
          <cell r="B15" t="str">
            <v>6-1040</v>
          </cell>
          <cell r="C15" t="str">
            <v>Jamsostek</v>
          </cell>
          <cell r="D15">
            <v>10399152</v>
          </cell>
          <cell r="E15">
            <v>11180639</v>
          </cell>
          <cell r="F15">
            <v>11615127</v>
          </cell>
          <cell r="G15">
            <v>11635838</v>
          </cell>
          <cell r="H15">
            <v>13547631</v>
          </cell>
          <cell r="I15">
            <v>13358901</v>
          </cell>
          <cell r="J15">
            <v>13652318</v>
          </cell>
          <cell r="K15">
            <v>12998276</v>
          </cell>
          <cell r="L15">
            <v>98387882</v>
          </cell>
        </row>
        <row r="16">
          <cell r="B16" t="str">
            <v>6-1050</v>
          </cell>
          <cell r="C16" t="str">
            <v>Personal Income Tax</v>
          </cell>
          <cell r="D16">
            <v>64592570</v>
          </cell>
          <cell r="E16">
            <v>66458976</v>
          </cell>
          <cell r="F16">
            <v>68502266</v>
          </cell>
          <cell r="G16">
            <v>83935222</v>
          </cell>
          <cell r="H16">
            <v>121861233</v>
          </cell>
          <cell r="I16">
            <v>69132493</v>
          </cell>
          <cell r="J16">
            <v>69188336</v>
          </cell>
          <cell r="K16">
            <v>65957947</v>
          </cell>
          <cell r="L16">
            <v>609629043</v>
          </cell>
        </row>
        <row r="17">
          <cell r="B17" t="str">
            <v>6-1055</v>
          </cell>
          <cell r="C17" t="str">
            <v>Post Employee benefit Expense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285000000</v>
          </cell>
          <cell r="K17">
            <v>60000000</v>
          </cell>
          <cell r="L17">
            <v>345000000</v>
          </cell>
        </row>
        <row r="18">
          <cell r="B18" t="str">
            <v>6-1060</v>
          </cell>
          <cell r="C18" t="str">
            <v>Medical Expense</v>
          </cell>
          <cell r="D18">
            <v>23050012</v>
          </cell>
          <cell r="E18">
            <v>58158598</v>
          </cell>
          <cell r="F18">
            <v>88845048</v>
          </cell>
          <cell r="G18">
            <v>79137692</v>
          </cell>
          <cell r="H18">
            <v>46857033</v>
          </cell>
          <cell r="I18">
            <v>30156355</v>
          </cell>
          <cell r="J18">
            <v>76822868</v>
          </cell>
          <cell r="K18">
            <v>62905504</v>
          </cell>
          <cell r="L18">
            <v>465933110</v>
          </cell>
        </row>
        <row r="19">
          <cell r="B19" t="str">
            <v>6-1065</v>
          </cell>
          <cell r="C19" t="str">
            <v>Accrual for Operation Staff</v>
          </cell>
          <cell r="D19">
            <v>65000000</v>
          </cell>
          <cell r="E19">
            <v>65000000</v>
          </cell>
          <cell r="F19">
            <v>65000000</v>
          </cell>
          <cell r="G19">
            <v>65000000</v>
          </cell>
          <cell r="H19">
            <v>65000000</v>
          </cell>
          <cell r="I19">
            <v>75000000</v>
          </cell>
          <cell r="J19">
            <v>75000000</v>
          </cell>
          <cell r="K19">
            <v>68930049</v>
          </cell>
          <cell r="L19">
            <v>543930049</v>
          </cell>
        </row>
        <row r="20">
          <cell r="B20" t="str">
            <v>6-1080</v>
          </cell>
          <cell r="C20" t="str">
            <v>Staff Welfare</v>
          </cell>
          <cell r="D20">
            <v>29471345</v>
          </cell>
          <cell r="E20">
            <v>17216862</v>
          </cell>
          <cell r="F20">
            <v>17182303</v>
          </cell>
          <cell r="G20">
            <v>15796818</v>
          </cell>
          <cell r="H20">
            <v>15545480.560000001</v>
          </cell>
          <cell r="I20">
            <v>14729975</v>
          </cell>
          <cell r="J20">
            <v>14078957</v>
          </cell>
          <cell r="K20">
            <v>12797993</v>
          </cell>
          <cell r="L20">
            <v>136819733.56</v>
          </cell>
        </row>
        <row r="21">
          <cell r="B21" t="str">
            <v>6-1090</v>
          </cell>
          <cell r="C21" t="str">
            <v>Uniform</v>
          </cell>
          <cell r="D21">
            <v>0</v>
          </cell>
          <cell r="E21">
            <v>15437500</v>
          </cell>
          <cell r="F21">
            <v>10593025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26030525</v>
          </cell>
        </row>
        <row r="22">
          <cell r="B22" t="str">
            <v>6-1100</v>
          </cell>
          <cell r="C22" t="str">
            <v>Recruitment Fee &amp; Training</v>
          </cell>
          <cell r="D22">
            <v>0</v>
          </cell>
          <cell r="E22">
            <v>4950000</v>
          </cell>
          <cell r="F22">
            <v>1725000</v>
          </cell>
          <cell r="G22">
            <v>30207932.899999999</v>
          </cell>
          <cell r="H22">
            <v>0</v>
          </cell>
          <cell r="I22">
            <v>0</v>
          </cell>
          <cell r="J22">
            <v>1897500</v>
          </cell>
          <cell r="K22">
            <v>0</v>
          </cell>
          <cell r="L22">
            <v>38780432.899999999</v>
          </cell>
        </row>
        <row r="23">
          <cell r="B23" t="str">
            <v>6-1110</v>
          </cell>
          <cell r="C23" t="str">
            <v>Seminar, Confrences, Meeting</v>
          </cell>
          <cell r="D23">
            <v>5000000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5000000</v>
          </cell>
        </row>
        <row r="24">
          <cell r="B24" t="str">
            <v>6-1120</v>
          </cell>
          <cell r="C24" t="str">
            <v>Skill Development Fund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32000000</v>
          </cell>
          <cell r="K24">
            <v>32000000</v>
          </cell>
          <cell r="L24">
            <v>64000000</v>
          </cell>
        </row>
        <row r="25">
          <cell r="B25" t="str">
            <v>6-1150</v>
          </cell>
          <cell r="C25" t="str">
            <v>Stationery &amp; Printing</v>
          </cell>
          <cell r="D25">
            <v>44408300</v>
          </cell>
          <cell r="E25">
            <v>49180575</v>
          </cell>
          <cell r="F25">
            <v>44073285</v>
          </cell>
          <cell r="G25">
            <v>59122610</v>
          </cell>
          <cell r="H25">
            <v>22629320</v>
          </cell>
          <cell r="I25">
            <v>29788950</v>
          </cell>
          <cell r="J25">
            <v>33194875</v>
          </cell>
          <cell r="K25">
            <v>28400350</v>
          </cell>
          <cell r="L25">
            <v>310798265</v>
          </cell>
        </row>
        <row r="26">
          <cell r="B26" t="str">
            <v>6-1200</v>
          </cell>
          <cell r="C26" t="str">
            <v>Stamp Duty</v>
          </cell>
          <cell r="D26">
            <v>1538500</v>
          </cell>
          <cell r="E26">
            <v>6806000</v>
          </cell>
          <cell r="F26">
            <v>1307000</v>
          </cell>
          <cell r="G26">
            <v>4040000</v>
          </cell>
          <cell r="H26">
            <v>4157000</v>
          </cell>
          <cell r="I26">
            <v>4014113.16</v>
          </cell>
          <cell r="J26">
            <v>3922000</v>
          </cell>
          <cell r="K26">
            <v>2965000</v>
          </cell>
          <cell r="L26">
            <v>28749613.16</v>
          </cell>
        </row>
        <row r="27">
          <cell r="B27" t="str">
            <v>6-1300</v>
          </cell>
          <cell r="C27" t="str">
            <v>Postage &amp; Courier</v>
          </cell>
          <cell r="D27">
            <v>4013800</v>
          </cell>
          <cell r="E27">
            <v>5667592</v>
          </cell>
          <cell r="F27">
            <v>1351628</v>
          </cell>
          <cell r="G27">
            <v>2426633</v>
          </cell>
          <cell r="H27">
            <v>6882986</v>
          </cell>
          <cell r="I27">
            <v>3940474</v>
          </cell>
          <cell r="J27">
            <v>3536946</v>
          </cell>
          <cell r="K27">
            <v>2701930</v>
          </cell>
          <cell r="L27">
            <v>30521989</v>
          </cell>
        </row>
        <row r="28">
          <cell r="B28" t="str">
            <v>6-1900</v>
          </cell>
          <cell r="C28" t="str">
            <v>Other Admin Expenses</v>
          </cell>
          <cell r="D28">
            <v>0</v>
          </cell>
          <cell r="E28">
            <v>2303775</v>
          </cell>
          <cell r="F28">
            <v>310000</v>
          </cell>
          <cell r="G28">
            <v>350000</v>
          </cell>
          <cell r="H28">
            <v>3610270</v>
          </cell>
          <cell r="I28">
            <v>350200</v>
          </cell>
          <cell r="J28">
            <v>76410</v>
          </cell>
          <cell r="K28">
            <v>1349775</v>
          </cell>
          <cell r="L28">
            <v>8350430</v>
          </cell>
        </row>
        <row r="29">
          <cell r="B29" t="str">
            <v>6-2100</v>
          </cell>
          <cell r="C29" t="str">
            <v>Office Supplies</v>
          </cell>
          <cell r="D29">
            <v>821500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532000</v>
          </cell>
          <cell r="J29">
            <v>0</v>
          </cell>
          <cell r="K29">
            <v>0</v>
          </cell>
          <cell r="L29">
            <v>1353500</v>
          </cell>
        </row>
        <row r="30">
          <cell r="B30" t="str">
            <v>6-2200</v>
          </cell>
          <cell r="C30" t="str">
            <v>Office Equipment &lt; $500</v>
          </cell>
          <cell r="D30">
            <v>11300000</v>
          </cell>
          <cell r="E30">
            <v>2317120</v>
          </cell>
          <cell r="F30">
            <v>7185100</v>
          </cell>
          <cell r="G30">
            <v>8137235</v>
          </cell>
          <cell r="H30">
            <v>9763850</v>
          </cell>
          <cell r="I30">
            <v>2468250</v>
          </cell>
          <cell r="J30">
            <v>15085702</v>
          </cell>
          <cell r="K30">
            <v>3700000</v>
          </cell>
          <cell r="L30">
            <v>59957257</v>
          </cell>
        </row>
        <row r="31">
          <cell r="B31" t="str">
            <v>6-2300</v>
          </cell>
          <cell r="C31" t="str">
            <v>Furniture &amp; Fitting &lt; $500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935000</v>
          </cell>
          <cell r="L31">
            <v>935000</v>
          </cell>
        </row>
        <row r="32">
          <cell r="B32" t="str">
            <v>6-2500</v>
          </cell>
          <cell r="C32" t="str">
            <v>Utilities</v>
          </cell>
          <cell r="D32">
            <v>17446255</v>
          </cell>
          <cell r="E32">
            <v>14340760</v>
          </cell>
          <cell r="F32">
            <v>29247835</v>
          </cell>
          <cell r="G32">
            <v>27293915</v>
          </cell>
          <cell r="H32">
            <v>18570355</v>
          </cell>
          <cell r="I32">
            <v>24168331</v>
          </cell>
          <cell r="J32">
            <v>14496955</v>
          </cell>
          <cell r="K32">
            <v>10551352</v>
          </cell>
          <cell r="L32">
            <v>156115758</v>
          </cell>
        </row>
        <row r="33">
          <cell r="B33" t="str">
            <v>6-3100</v>
          </cell>
          <cell r="C33" t="str">
            <v>Telephone, Telex, Fax</v>
          </cell>
          <cell r="D33">
            <v>64788607</v>
          </cell>
          <cell r="E33">
            <v>91040370</v>
          </cell>
          <cell r="F33">
            <v>78788962</v>
          </cell>
          <cell r="G33">
            <v>80654282</v>
          </cell>
          <cell r="H33">
            <v>84665551</v>
          </cell>
          <cell r="I33">
            <v>93938913</v>
          </cell>
          <cell r="J33">
            <v>59149227</v>
          </cell>
          <cell r="K33">
            <v>68052906</v>
          </cell>
          <cell r="L33">
            <v>621078818</v>
          </cell>
        </row>
        <row r="34">
          <cell r="B34" t="str">
            <v>6-3110</v>
          </cell>
          <cell r="C34" t="str">
            <v>Telephone - Sales</v>
          </cell>
          <cell r="D34">
            <v>0</v>
          </cell>
          <cell r="E34">
            <v>650000</v>
          </cell>
          <cell r="F34">
            <v>516650</v>
          </cell>
          <cell r="G34">
            <v>2886044</v>
          </cell>
          <cell r="H34">
            <v>148088</v>
          </cell>
          <cell r="I34">
            <v>294500</v>
          </cell>
          <cell r="J34">
            <v>320075</v>
          </cell>
          <cell r="K34">
            <v>913250</v>
          </cell>
          <cell r="L34">
            <v>5728607</v>
          </cell>
        </row>
        <row r="35">
          <cell r="B35" t="str">
            <v>6-3300</v>
          </cell>
          <cell r="C35" t="str">
            <v>IT Expenses</v>
          </cell>
          <cell r="D35">
            <v>18019000</v>
          </cell>
          <cell r="E35">
            <v>26883545</v>
          </cell>
          <cell r="F35">
            <v>17025000</v>
          </cell>
          <cell r="G35">
            <v>16450000</v>
          </cell>
          <cell r="H35">
            <v>16750000</v>
          </cell>
          <cell r="I35">
            <v>17114000</v>
          </cell>
          <cell r="J35">
            <v>18297500</v>
          </cell>
          <cell r="K35">
            <v>15600000</v>
          </cell>
          <cell r="L35">
            <v>146139045</v>
          </cell>
        </row>
        <row r="36">
          <cell r="B36" t="str">
            <v>6-4100</v>
          </cell>
          <cell r="C36" t="str">
            <v>Local Transportation</v>
          </cell>
          <cell r="D36">
            <v>12891450</v>
          </cell>
          <cell r="E36">
            <v>4666840.8600000003</v>
          </cell>
          <cell r="F36">
            <v>6567437.75</v>
          </cell>
          <cell r="G36">
            <v>2313320</v>
          </cell>
          <cell r="H36">
            <v>3431690.15</v>
          </cell>
          <cell r="I36">
            <v>4711394.0999999996</v>
          </cell>
          <cell r="J36">
            <v>2300715.5</v>
          </cell>
          <cell r="K36">
            <v>6074757.5</v>
          </cell>
          <cell r="L36">
            <v>42957605.859999999</v>
          </cell>
        </row>
        <row r="37">
          <cell r="B37" t="str">
            <v>6-4200</v>
          </cell>
          <cell r="C37" t="str">
            <v>Hire of Motor Vehicle</v>
          </cell>
          <cell r="D37">
            <v>0</v>
          </cell>
          <cell r="E37">
            <v>9137056</v>
          </cell>
          <cell r="F37">
            <v>4568528</v>
          </cell>
          <cell r="G37">
            <v>0</v>
          </cell>
          <cell r="H37">
            <v>4568528</v>
          </cell>
          <cell r="I37">
            <v>4568528</v>
          </cell>
          <cell r="J37">
            <v>0</v>
          </cell>
          <cell r="K37">
            <v>9137056</v>
          </cell>
          <cell r="L37">
            <v>31979696</v>
          </cell>
        </row>
        <row r="38">
          <cell r="B38" t="str">
            <v>6-4310</v>
          </cell>
          <cell r="C38" t="str">
            <v>MV - Fuel &amp; Oil</v>
          </cell>
          <cell r="D38">
            <v>18120100</v>
          </cell>
          <cell r="E38">
            <v>25600649</v>
          </cell>
          <cell r="F38">
            <v>13778300</v>
          </cell>
          <cell r="G38">
            <v>6550308</v>
          </cell>
          <cell r="H38">
            <v>28759220</v>
          </cell>
          <cell r="I38">
            <v>18854351</v>
          </cell>
          <cell r="J38">
            <v>25489575</v>
          </cell>
          <cell r="K38">
            <v>7142566</v>
          </cell>
          <cell r="L38">
            <v>144295069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137548098.65000001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550374234.16999996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913814190.73000002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110251490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342305600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166811228.75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44850000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11660000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1080000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3600000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67055818.240000002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44846990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315815510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70657060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19743834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89408994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297938538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196446471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70187198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4309917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330150324.13999999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121895082.62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 (2)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  <cell r="I10">
            <v>471804032.54000002</v>
          </cell>
          <cell r="J10">
            <v>506478746</v>
          </cell>
          <cell r="K10">
            <v>443754635</v>
          </cell>
          <cell r="L10">
            <v>491300454</v>
          </cell>
          <cell r="M10">
            <v>462261596</v>
          </cell>
          <cell r="N10">
            <v>509234481.64999998</v>
          </cell>
          <cell r="O10">
            <v>514200127.94</v>
          </cell>
          <cell r="P10">
            <v>5484191508.5900002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  <cell r="I11">
            <v>33333333</v>
          </cell>
          <cell r="J11">
            <v>33000000</v>
          </cell>
          <cell r="K11">
            <v>33000000</v>
          </cell>
          <cell r="L11">
            <v>33000000</v>
          </cell>
          <cell r="M11">
            <v>33000000</v>
          </cell>
          <cell r="N11">
            <v>33000000</v>
          </cell>
          <cell r="O11">
            <v>33000000</v>
          </cell>
          <cell r="P11">
            <v>352937643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  <cell r="I12">
            <v>100000000</v>
          </cell>
          <cell r="J12">
            <v>191120000</v>
          </cell>
          <cell r="K12">
            <v>191120000</v>
          </cell>
          <cell r="L12">
            <v>191120000</v>
          </cell>
          <cell r="M12">
            <v>191120000</v>
          </cell>
          <cell r="N12">
            <v>191169999.97999999</v>
          </cell>
          <cell r="O12">
            <v>-800000000</v>
          </cell>
          <cell r="P12">
            <v>655649999.98000002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  <cell r="I13">
            <v>13358901</v>
          </cell>
          <cell r="J13">
            <v>13652318</v>
          </cell>
          <cell r="K13">
            <v>12998276</v>
          </cell>
          <cell r="L13">
            <v>15408597</v>
          </cell>
          <cell r="M13">
            <v>15043959</v>
          </cell>
          <cell r="N13">
            <v>14756357</v>
          </cell>
          <cell r="O13">
            <v>15088636</v>
          </cell>
          <cell r="P13">
            <v>158685431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  <cell r="I14">
            <v>69132493</v>
          </cell>
          <cell r="J14">
            <v>69188336</v>
          </cell>
          <cell r="K14">
            <v>65957947</v>
          </cell>
          <cell r="L14">
            <v>65901162</v>
          </cell>
          <cell r="M14">
            <v>167665812</v>
          </cell>
          <cell r="N14">
            <v>64987334</v>
          </cell>
          <cell r="O14">
            <v>65004341</v>
          </cell>
          <cell r="P14">
            <v>973187692</v>
          </cell>
        </row>
        <row r="15">
          <cell r="B15" t="str">
            <v>6-1055</v>
          </cell>
          <cell r="C15" t="str">
            <v>Post Employee benefit Expense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285000000</v>
          </cell>
          <cell r="K15">
            <v>60000000</v>
          </cell>
          <cell r="L15">
            <v>60000000</v>
          </cell>
          <cell r="M15">
            <v>60000000</v>
          </cell>
          <cell r="N15">
            <v>60000000</v>
          </cell>
          <cell r="O15">
            <v>60000000</v>
          </cell>
          <cell r="P15">
            <v>585000000</v>
          </cell>
        </row>
        <row r="16">
          <cell r="B16" t="str">
            <v>6-1060</v>
          </cell>
          <cell r="C16" t="str">
            <v>Medical Expense</v>
          </cell>
          <cell r="D16">
            <v>23050012</v>
          </cell>
          <cell r="E16">
            <v>58158598</v>
          </cell>
          <cell r="F16">
            <v>88845048</v>
          </cell>
          <cell r="G16">
            <v>79137692</v>
          </cell>
          <cell r="H16">
            <v>46857033</v>
          </cell>
          <cell r="I16">
            <v>30156355</v>
          </cell>
          <cell r="J16">
            <v>76822868</v>
          </cell>
          <cell r="K16">
            <v>62905504</v>
          </cell>
          <cell r="L16">
            <v>25732666</v>
          </cell>
          <cell r="M16">
            <v>26960002</v>
          </cell>
          <cell r="N16">
            <v>27727697</v>
          </cell>
          <cell r="O16">
            <v>42521635</v>
          </cell>
          <cell r="P16">
            <v>588875110</v>
          </cell>
        </row>
        <row r="17">
          <cell r="B17" t="str">
            <v>6-1065</v>
          </cell>
          <cell r="C17" t="str">
            <v>Accrual for Operation Staff</v>
          </cell>
          <cell r="D17">
            <v>65000000</v>
          </cell>
          <cell r="E17">
            <v>65000000</v>
          </cell>
          <cell r="F17">
            <v>65000000</v>
          </cell>
          <cell r="G17">
            <v>65000000</v>
          </cell>
          <cell r="H17">
            <v>65000000</v>
          </cell>
          <cell r="I17">
            <v>75000000</v>
          </cell>
          <cell r="J17">
            <v>75000000</v>
          </cell>
          <cell r="K17">
            <v>68930049</v>
          </cell>
          <cell r="L17">
            <v>78331680</v>
          </cell>
          <cell r="M17">
            <v>80300000</v>
          </cell>
          <cell r="N17">
            <v>198805200</v>
          </cell>
          <cell r="O17">
            <v>67822200</v>
          </cell>
          <cell r="P17">
            <v>969189129</v>
          </cell>
        </row>
        <row r="18">
          <cell r="B18" t="str">
            <v>6-1070</v>
          </cell>
          <cell r="C18" t="str">
            <v>Meal Allowance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316200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316200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12481793</v>
          </cell>
          <cell r="L19">
            <v>19940339</v>
          </cell>
          <cell r="M19">
            <v>8551750</v>
          </cell>
          <cell r="N19">
            <v>13040390</v>
          </cell>
          <cell r="O19">
            <v>46749035</v>
          </cell>
          <cell r="P19">
            <v>224785047.56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1100000</v>
          </cell>
          <cell r="P22">
            <v>6100000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  <cell r="L23">
            <v>32000000</v>
          </cell>
          <cell r="M23">
            <v>32000000</v>
          </cell>
          <cell r="N23">
            <v>32000000</v>
          </cell>
          <cell r="O23">
            <v>32000000</v>
          </cell>
          <cell r="P23">
            <v>192000000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28400350</v>
          </cell>
          <cell r="L24">
            <v>31502025</v>
          </cell>
          <cell r="M24">
            <v>37387272</v>
          </cell>
          <cell r="N24">
            <v>31659782</v>
          </cell>
          <cell r="O24">
            <v>50188725</v>
          </cell>
          <cell r="P24">
            <v>461536069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2965000</v>
          </cell>
          <cell r="L25">
            <v>4574927</v>
          </cell>
          <cell r="M25">
            <v>1590500</v>
          </cell>
          <cell r="N25">
            <v>4224600</v>
          </cell>
          <cell r="O25">
            <v>4064000</v>
          </cell>
          <cell r="P25">
            <v>43203640.159999996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2701930</v>
          </cell>
          <cell r="L26">
            <v>1410480</v>
          </cell>
          <cell r="M26">
            <v>1799859</v>
          </cell>
          <cell r="N26">
            <v>3452641</v>
          </cell>
          <cell r="O26">
            <v>2289920</v>
          </cell>
          <cell r="P26">
            <v>39474889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1349775</v>
          </cell>
          <cell r="L27">
            <v>66000</v>
          </cell>
          <cell r="M27">
            <v>500000</v>
          </cell>
          <cell r="N27">
            <v>1864775</v>
          </cell>
          <cell r="O27">
            <v>13726400</v>
          </cell>
          <cell r="P27">
            <v>24507605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3700000</v>
          </cell>
          <cell r="L29">
            <v>7011396</v>
          </cell>
          <cell r="M29">
            <v>2265000</v>
          </cell>
          <cell r="N29">
            <v>12019570</v>
          </cell>
          <cell r="O29">
            <v>1590000</v>
          </cell>
          <cell r="P29">
            <v>82843223</v>
          </cell>
        </row>
        <row r="30">
          <cell r="B30" t="str">
            <v>6-2300</v>
          </cell>
          <cell r="C30" t="str">
            <v>Furniture &amp; Fitting &lt; $500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935000</v>
          </cell>
          <cell r="L30">
            <v>1544350</v>
          </cell>
          <cell r="M30">
            <v>0</v>
          </cell>
          <cell r="N30">
            <v>3605000</v>
          </cell>
          <cell r="O30">
            <v>115900</v>
          </cell>
          <cell r="P30">
            <v>6200250</v>
          </cell>
        </row>
        <row r="31">
          <cell r="B31" t="str">
            <v>6-2500</v>
          </cell>
          <cell r="C31" t="str">
            <v>Utilities</v>
          </cell>
          <cell r="D31">
            <v>17446255</v>
          </cell>
          <cell r="E31">
            <v>14340760</v>
          </cell>
          <cell r="F31">
            <v>29247835</v>
          </cell>
          <cell r="G31">
            <v>27293915</v>
          </cell>
          <cell r="H31">
            <v>18570355</v>
          </cell>
          <cell r="I31">
            <v>24168331</v>
          </cell>
          <cell r="J31">
            <v>14496955</v>
          </cell>
          <cell r="K31">
            <v>10551352</v>
          </cell>
          <cell r="L31">
            <v>21216520</v>
          </cell>
          <cell r="M31">
            <v>14603868</v>
          </cell>
          <cell r="N31">
            <v>26107379</v>
          </cell>
          <cell r="O31">
            <v>18442065</v>
          </cell>
          <cell r="P31">
            <v>236485590</v>
          </cell>
        </row>
        <row r="32">
          <cell r="B32" t="str">
            <v>6-3100</v>
          </cell>
          <cell r="C32" t="str">
            <v>Telephone, Telex, Fax</v>
          </cell>
          <cell r="D32">
            <v>64788607</v>
          </cell>
          <cell r="E32">
            <v>91040370</v>
          </cell>
          <cell r="F32">
            <v>78788962</v>
          </cell>
          <cell r="G32">
            <v>80654282</v>
          </cell>
          <cell r="H32">
            <v>84665551</v>
          </cell>
          <cell r="I32">
            <v>93938913</v>
          </cell>
          <cell r="J32">
            <v>59149227</v>
          </cell>
          <cell r="K32">
            <v>68052906</v>
          </cell>
          <cell r="L32">
            <v>62312127</v>
          </cell>
          <cell r="M32">
            <v>63888605</v>
          </cell>
          <cell r="N32">
            <v>116414904</v>
          </cell>
          <cell r="O32">
            <v>52384723</v>
          </cell>
          <cell r="P32">
            <v>916079177</v>
          </cell>
        </row>
        <row r="33">
          <cell r="B33" t="str">
            <v>6-3110</v>
          </cell>
          <cell r="C33" t="str">
            <v>Telephone - Sales</v>
          </cell>
          <cell r="D33">
            <v>0</v>
          </cell>
          <cell r="E33">
            <v>650000</v>
          </cell>
          <cell r="F33">
            <v>516650</v>
          </cell>
          <cell r="G33">
            <v>2886044</v>
          </cell>
          <cell r="H33">
            <v>148088</v>
          </cell>
          <cell r="I33">
            <v>294500</v>
          </cell>
          <cell r="J33">
            <v>320075</v>
          </cell>
          <cell r="K33">
            <v>913250</v>
          </cell>
          <cell r="L33">
            <v>991838</v>
          </cell>
          <cell r="M33">
            <v>616950</v>
          </cell>
          <cell r="N33">
            <v>1460500</v>
          </cell>
          <cell r="O33">
            <v>329750</v>
          </cell>
          <cell r="P33">
            <v>9127645</v>
          </cell>
        </row>
        <row r="34">
          <cell r="B34" t="str">
            <v>6-3300</v>
          </cell>
          <cell r="C34" t="str">
            <v>IT Expenses</v>
          </cell>
          <cell r="D34">
            <v>18019000</v>
          </cell>
          <cell r="E34">
            <v>26883545</v>
          </cell>
          <cell r="F34">
            <v>17025000</v>
          </cell>
          <cell r="G34">
            <v>16450000</v>
          </cell>
          <cell r="H34">
            <v>16750000</v>
          </cell>
          <cell r="I34">
            <v>17114000</v>
          </cell>
          <cell r="J34">
            <v>18297500</v>
          </cell>
          <cell r="K34">
            <v>15600000</v>
          </cell>
          <cell r="L34">
            <v>15992000</v>
          </cell>
          <cell r="M34">
            <v>15715000</v>
          </cell>
          <cell r="N34">
            <v>15810000</v>
          </cell>
          <cell r="O34">
            <v>13502000</v>
          </cell>
          <cell r="P34">
            <v>207158045</v>
          </cell>
        </row>
        <row r="35">
          <cell r="B35" t="str">
            <v>6-4100</v>
          </cell>
          <cell r="C35" t="str">
            <v>Local Transportation</v>
          </cell>
          <cell r="D35">
            <v>12891450</v>
          </cell>
          <cell r="E35">
            <v>4666840.8600000003</v>
          </cell>
          <cell r="F35">
            <v>6567437.75</v>
          </cell>
          <cell r="G35">
            <v>2313320</v>
          </cell>
          <cell r="H35">
            <v>3431690.15</v>
          </cell>
          <cell r="I35">
            <v>4711394.0999999996</v>
          </cell>
          <cell r="J35">
            <v>2300715.5</v>
          </cell>
          <cell r="K35">
            <v>6074757.5</v>
          </cell>
          <cell r="L35">
            <v>5580968.5999999996</v>
          </cell>
          <cell r="M35">
            <v>3411524.17</v>
          </cell>
          <cell r="N35">
            <v>2811000</v>
          </cell>
          <cell r="O35">
            <v>3976880.6</v>
          </cell>
          <cell r="P35">
            <v>58737979.229999997</v>
          </cell>
        </row>
        <row r="36">
          <cell r="B36" t="str">
            <v>6-4200</v>
          </cell>
          <cell r="C36" t="str">
            <v>Hire of Motor Vehicle</v>
          </cell>
          <cell r="D36">
            <v>0</v>
          </cell>
          <cell r="E36">
            <v>9137056</v>
          </cell>
          <cell r="F36">
            <v>4568528</v>
          </cell>
          <cell r="G36">
            <v>0</v>
          </cell>
          <cell r="H36">
            <v>4568528</v>
          </cell>
          <cell r="I36">
            <v>4568528</v>
          </cell>
          <cell r="J36">
            <v>0</v>
          </cell>
          <cell r="K36">
            <v>9137056</v>
          </cell>
          <cell r="L36">
            <v>9035533</v>
          </cell>
          <cell r="M36">
            <v>4568528</v>
          </cell>
          <cell r="N36">
            <v>0</v>
          </cell>
          <cell r="O36">
            <v>0</v>
          </cell>
          <cell r="P36">
            <v>45583757</v>
          </cell>
        </row>
        <row r="37">
          <cell r="B37" t="str">
            <v>6-4310</v>
          </cell>
          <cell r="C37" t="str">
            <v>MV - Fuel &amp; Oil</v>
          </cell>
          <cell r="D37">
            <v>18120100</v>
          </cell>
          <cell r="E37">
            <v>25600649</v>
          </cell>
          <cell r="F37">
            <v>13778300</v>
          </cell>
          <cell r="G37">
            <v>6550308</v>
          </cell>
          <cell r="H37">
            <v>28759220</v>
          </cell>
          <cell r="I37">
            <v>18854351</v>
          </cell>
          <cell r="J37">
            <v>25489575</v>
          </cell>
          <cell r="K37">
            <v>7142566</v>
          </cell>
          <cell r="L37">
            <v>26446475</v>
          </cell>
          <cell r="M37">
            <v>20340953</v>
          </cell>
          <cell r="N37">
            <v>33636913</v>
          </cell>
          <cell r="O37">
            <v>17485420</v>
          </cell>
          <cell r="P37">
            <v>242204830</v>
          </cell>
        </row>
        <row r="38">
          <cell r="B38" t="str">
            <v>6-4320</v>
          </cell>
          <cell r="C38" t="str">
            <v>MV - Repair &amp; Maintenance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3025500</v>
          </cell>
          <cell r="P38">
            <v>3025500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19682930</v>
          </cell>
          <cell r="M39">
            <v>9104206</v>
          </cell>
          <cell r="N39">
            <v>24520681</v>
          </cell>
          <cell r="O39">
            <v>19904966</v>
          </cell>
          <cell r="P39">
            <v>210760881.65000001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37746441.399999999</v>
          </cell>
          <cell r="M40">
            <v>41569526.829999998</v>
          </cell>
          <cell r="N40">
            <v>34453780</v>
          </cell>
          <cell r="O40">
            <v>43555569.399999999</v>
          </cell>
          <cell r="P40">
            <v>707699551.79999995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101499177</v>
          </cell>
          <cell r="M41">
            <v>98499180</v>
          </cell>
          <cell r="N41">
            <v>96202888</v>
          </cell>
          <cell r="O41">
            <v>168205369.81999999</v>
          </cell>
          <cell r="P41">
            <v>1378220805.55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5186145</v>
          </cell>
          <cell r="M42">
            <v>25778180</v>
          </cell>
          <cell r="N42">
            <v>9015135</v>
          </cell>
          <cell r="O42">
            <v>4527105</v>
          </cell>
          <cell r="P42">
            <v>154758055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43950900</v>
          </cell>
          <cell r="M43">
            <v>40208400</v>
          </cell>
          <cell r="N43">
            <v>44540600</v>
          </cell>
          <cell r="O43">
            <v>47191800</v>
          </cell>
          <cell r="P43">
            <v>518197300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17415648</v>
          </cell>
          <cell r="M44">
            <v>6470855</v>
          </cell>
          <cell r="N44">
            <v>3051200</v>
          </cell>
          <cell r="O44">
            <v>39462100</v>
          </cell>
          <cell r="P44">
            <v>233211031.75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5000000</v>
          </cell>
          <cell r="M45">
            <v>0</v>
          </cell>
          <cell r="N45">
            <v>0</v>
          </cell>
          <cell r="O45">
            <v>45875000</v>
          </cell>
          <cell r="P45">
            <v>95725000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22500000</v>
          </cell>
          <cell r="P46">
            <v>34160000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54398770</v>
          </cell>
          <cell r="P47">
            <v>55478770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1800000</v>
          </cell>
          <cell r="M48">
            <v>1800000</v>
          </cell>
          <cell r="N48">
            <v>1800000</v>
          </cell>
          <cell r="O48">
            <v>1800000</v>
          </cell>
          <cell r="P48">
            <v>10800000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-52640727.5</v>
          </cell>
          <cell r="M50">
            <v>0</v>
          </cell>
          <cell r="N50">
            <v>0</v>
          </cell>
          <cell r="O50">
            <v>0</v>
          </cell>
          <cell r="P50">
            <v>14415090.74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-1802261711</v>
          </cell>
          <cell r="N51">
            <v>1802261711</v>
          </cell>
          <cell r="O51">
            <v>0</v>
          </cell>
          <cell r="P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6769999</v>
          </cell>
          <cell r="M52">
            <v>6769999</v>
          </cell>
          <cell r="N52">
            <v>6769999</v>
          </cell>
          <cell r="O52">
            <v>6769999</v>
          </cell>
          <cell r="P52">
            <v>71926986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39839887</v>
          </cell>
          <cell r="M53">
            <v>38904514</v>
          </cell>
          <cell r="N53">
            <v>38642160</v>
          </cell>
          <cell r="O53">
            <v>38642160</v>
          </cell>
          <cell r="P53">
            <v>471844231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8637550</v>
          </cell>
          <cell r="M54">
            <v>8637550</v>
          </cell>
          <cell r="N54">
            <v>8150050</v>
          </cell>
          <cell r="O54">
            <v>8150050</v>
          </cell>
          <cell r="P54">
            <v>104232260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2088313</v>
          </cell>
          <cell r="M55">
            <v>2018542</v>
          </cell>
          <cell r="N55">
            <v>2018542</v>
          </cell>
          <cell r="O55">
            <v>1974792</v>
          </cell>
          <cell r="P55">
            <v>27844023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10582247</v>
          </cell>
          <cell r="M56">
            <v>10582247</v>
          </cell>
          <cell r="N56">
            <v>10582247</v>
          </cell>
          <cell r="O56">
            <v>10582247</v>
          </cell>
          <cell r="P56">
            <v>131737982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31743750</v>
          </cell>
          <cell r="M57">
            <v>31743750</v>
          </cell>
          <cell r="N57">
            <v>31743750</v>
          </cell>
          <cell r="O57">
            <v>31743750</v>
          </cell>
          <cell r="P57">
            <v>424913538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25361291</v>
          </cell>
          <cell r="M58">
            <v>25439761</v>
          </cell>
          <cell r="N58">
            <v>25564488</v>
          </cell>
          <cell r="O58">
            <v>25564488</v>
          </cell>
          <cell r="P58">
            <v>298376499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8698357</v>
          </cell>
          <cell r="M59">
            <v>8644206</v>
          </cell>
          <cell r="N59">
            <v>8644206</v>
          </cell>
          <cell r="O59">
            <v>8644206</v>
          </cell>
          <cell r="P59">
            <v>104818173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378812</v>
          </cell>
          <cell r="M60">
            <v>396833</v>
          </cell>
          <cell r="N60">
            <v>378812</v>
          </cell>
          <cell r="O60">
            <v>378812</v>
          </cell>
          <cell r="P60">
            <v>5843186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59704602</v>
          </cell>
          <cell r="M61">
            <v>58516364</v>
          </cell>
          <cell r="N61">
            <v>6202525</v>
          </cell>
          <cell r="O61">
            <v>3969306</v>
          </cell>
          <cell r="P61">
            <v>458543121.13999999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10836005.17</v>
          </cell>
          <cell r="M62">
            <v>47777919.009999998</v>
          </cell>
          <cell r="N62">
            <v>68351236.5</v>
          </cell>
          <cell r="O62">
            <v>14202861.939999999</v>
          </cell>
          <cell r="P62">
            <v>263063105.24000001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 (2)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  <cell r="I10">
            <v>471804032.54000002</v>
          </cell>
          <cell r="J10">
            <v>506478746</v>
          </cell>
          <cell r="K10">
            <v>443754635</v>
          </cell>
          <cell r="L10">
            <v>491300454</v>
          </cell>
          <cell r="M10">
            <v>462261596</v>
          </cell>
          <cell r="N10">
            <v>509234481.64999998</v>
          </cell>
          <cell r="O10">
            <v>514200127.94</v>
          </cell>
          <cell r="P10">
            <v>5484191508.5900002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  <cell r="I11">
            <v>33333333</v>
          </cell>
          <cell r="J11">
            <v>33000000</v>
          </cell>
          <cell r="K11">
            <v>33000000</v>
          </cell>
          <cell r="L11">
            <v>33000000</v>
          </cell>
          <cell r="M11">
            <v>33000000</v>
          </cell>
          <cell r="N11">
            <v>33000000</v>
          </cell>
          <cell r="O11">
            <v>33000000</v>
          </cell>
          <cell r="P11">
            <v>352937643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  <cell r="I12">
            <v>100000000</v>
          </cell>
          <cell r="J12">
            <v>191120000</v>
          </cell>
          <cell r="K12">
            <v>191120000</v>
          </cell>
          <cell r="L12">
            <v>191120000</v>
          </cell>
          <cell r="M12">
            <v>191120000</v>
          </cell>
          <cell r="N12">
            <v>191169999.97999999</v>
          </cell>
          <cell r="O12">
            <v>-800000000</v>
          </cell>
          <cell r="P12">
            <v>655649999.98000002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  <cell r="I13">
            <v>13358901</v>
          </cell>
          <cell r="J13">
            <v>13652318</v>
          </cell>
          <cell r="K13">
            <v>12998276</v>
          </cell>
          <cell r="L13">
            <v>15408597</v>
          </cell>
          <cell r="M13">
            <v>15043959</v>
          </cell>
          <cell r="N13">
            <v>14756357</v>
          </cell>
          <cell r="O13">
            <v>15088636</v>
          </cell>
          <cell r="P13">
            <v>158685431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  <cell r="I14">
            <v>69132493</v>
          </cell>
          <cell r="J14">
            <v>69188336</v>
          </cell>
          <cell r="K14">
            <v>65957947</v>
          </cell>
          <cell r="L14">
            <v>65901162</v>
          </cell>
          <cell r="M14">
            <v>167665812</v>
          </cell>
          <cell r="N14">
            <v>64987334</v>
          </cell>
          <cell r="O14">
            <v>65004341</v>
          </cell>
          <cell r="P14">
            <v>973187692</v>
          </cell>
        </row>
        <row r="15">
          <cell r="B15" t="str">
            <v>6-1055</v>
          </cell>
          <cell r="C15" t="str">
            <v>Post Employee benefit Expense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285000000</v>
          </cell>
          <cell r="K15">
            <v>60000000</v>
          </cell>
          <cell r="L15">
            <v>60000000</v>
          </cell>
          <cell r="M15">
            <v>60000000</v>
          </cell>
          <cell r="N15">
            <v>60000000</v>
          </cell>
          <cell r="O15">
            <v>60000000</v>
          </cell>
          <cell r="P15">
            <v>585000000</v>
          </cell>
        </row>
        <row r="16">
          <cell r="B16" t="str">
            <v>6-1060</v>
          </cell>
          <cell r="C16" t="str">
            <v>Medical Expense</v>
          </cell>
          <cell r="D16">
            <v>23050012</v>
          </cell>
          <cell r="E16">
            <v>58158598</v>
          </cell>
          <cell r="F16">
            <v>88845048</v>
          </cell>
          <cell r="G16">
            <v>79137692</v>
          </cell>
          <cell r="H16">
            <v>46857033</v>
          </cell>
          <cell r="I16">
            <v>30156355</v>
          </cell>
          <cell r="J16">
            <v>76822868</v>
          </cell>
          <cell r="K16">
            <v>62905504</v>
          </cell>
          <cell r="L16">
            <v>25732666</v>
          </cell>
          <cell r="M16">
            <v>26960002</v>
          </cell>
          <cell r="N16">
            <v>27727697</v>
          </cell>
          <cell r="O16">
            <v>42521635</v>
          </cell>
          <cell r="P16">
            <v>588875110</v>
          </cell>
        </row>
        <row r="17">
          <cell r="B17" t="str">
            <v>6-1065</v>
          </cell>
          <cell r="C17" t="str">
            <v>Accrual for Operation Staff</v>
          </cell>
          <cell r="D17">
            <v>65000000</v>
          </cell>
          <cell r="E17">
            <v>65000000</v>
          </cell>
          <cell r="F17">
            <v>65000000</v>
          </cell>
          <cell r="G17">
            <v>65000000</v>
          </cell>
          <cell r="H17">
            <v>65000000</v>
          </cell>
          <cell r="I17">
            <v>75000000</v>
          </cell>
          <cell r="J17">
            <v>75000000</v>
          </cell>
          <cell r="K17">
            <v>68930049</v>
          </cell>
          <cell r="L17">
            <v>78331680</v>
          </cell>
          <cell r="M17">
            <v>80300000</v>
          </cell>
          <cell r="N17">
            <v>198805200</v>
          </cell>
          <cell r="O17">
            <v>67822200</v>
          </cell>
          <cell r="P17">
            <v>969189129</v>
          </cell>
        </row>
        <row r="18">
          <cell r="B18" t="str">
            <v>6-1070</v>
          </cell>
          <cell r="C18" t="str">
            <v>Meal Allowance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316200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316200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12481793</v>
          </cell>
          <cell r="L19">
            <v>19940339</v>
          </cell>
          <cell r="M19">
            <v>8551750</v>
          </cell>
          <cell r="N19">
            <v>13040390</v>
          </cell>
          <cell r="O19">
            <v>46749035</v>
          </cell>
          <cell r="P19">
            <v>224785047.56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1100000</v>
          </cell>
          <cell r="P22">
            <v>6100000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  <cell r="L23">
            <v>32000000</v>
          </cell>
          <cell r="M23">
            <v>32000000</v>
          </cell>
          <cell r="N23">
            <v>32000000</v>
          </cell>
          <cell r="O23">
            <v>32000000</v>
          </cell>
          <cell r="P23">
            <v>192000000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28400350</v>
          </cell>
          <cell r="L24">
            <v>31502025</v>
          </cell>
          <cell r="M24">
            <v>37387272</v>
          </cell>
          <cell r="N24">
            <v>31659782</v>
          </cell>
          <cell r="O24">
            <v>50188725</v>
          </cell>
          <cell r="P24">
            <v>461536069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2965000</v>
          </cell>
          <cell r="L25">
            <v>4574927</v>
          </cell>
          <cell r="M25">
            <v>1590500</v>
          </cell>
          <cell r="N25">
            <v>4224600</v>
          </cell>
          <cell r="O25">
            <v>4064000</v>
          </cell>
          <cell r="P25">
            <v>43203640.159999996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2701930</v>
          </cell>
          <cell r="L26">
            <v>1410480</v>
          </cell>
          <cell r="M26">
            <v>1799859</v>
          </cell>
          <cell r="N26">
            <v>3452641</v>
          </cell>
          <cell r="O26">
            <v>2289920</v>
          </cell>
          <cell r="P26">
            <v>39474889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1349775</v>
          </cell>
          <cell r="L27">
            <v>66000</v>
          </cell>
          <cell r="M27">
            <v>500000</v>
          </cell>
          <cell r="N27">
            <v>1864775</v>
          </cell>
          <cell r="O27">
            <v>13726400</v>
          </cell>
          <cell r="P27">
            <v>24507605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3700000</v>
          </cell>
          <cell r="L29">
            <v>7011396</v>
          </cell>
          <cell r="M29">
            <v>2265000</v>
          </cell>
          <cell r="N29">
            <v>12019570</v>
          </cell>
          <cell r="O29">
            <v>1590000</v>
          </cell>
          <cell r="P29">
            <v>82843223</v>
          </cell>
        </row>
        <row r="30">
          <cell r="B30" t="str">
            <v>6-2300</v>
          </cell>
          <cell r="C30" t="str">
            <v>Furniture &amp; Fitting &lt; $500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935000</v>
          </cell>
          <cell r="L30">
            <v>1544350</v>
          </cell>
          <cell r="M30">
            <v>0</v>
          </cell>
          <cell r="N30">
            <v>3605000</v>
          </cell>
          <cell r="O30">
            <v>115900</v>
          </cell>
          <cell r="P30">
            <v>6200250</v>
          </cell>
        </row>
        <row r="31">
          <cell r="B31" t="str">
            <v>6-2500</v>
          </cell>
          <cell r="C31" t="str">
            <v>Utilities</v>
          </cell>
          <cell r="D31">
            <v>17446255</v>
          </cell>
          <cell r="E31">
            <v>14340760</v>
          </cell>
          <cell r="F31">
            <v>29247835</v>
          </cell>
          <cell r="G31">
            <v>27293915</v>
          </cell>
          <cell r="H31">
            <v>18570355</v>
          </cell>
          <cell r="I31">
            <v>24168331</v>
          </cell>
          <cell r="J31">
            <v>14496955</v>
          </cell>
          <cell r="K31">
            <v>10551352</v>
          </cell>
          <cell r="L31">
            <v>21216520</v>
          </cell>
          <cell r="M31">
            <v>14603868</v>
          </cell>
          <cell r="N31">
            <v>26107379</v>
          </cell>
          <cell r="O31">
            <v>18442065</v>
          </cell>
          <cell r="P31">
            <v>236485590</v>
          </cell>
        </row>
        <row r="32">
          <cell r="B32" t="str">
            <v>6-3100</v>
          </cell>
          <cell r="C32" t="str">
            <v>Telephone, Telex, Fax</v>
          </cell>
          <cell r="D32">
            <v>64788607</v>
          </cell>
          <cell r="E32">
            <v>91040370</v>
          </cell>
          <cell r="F32">
            <v>78788962</v>
          </cell>
          <cell r="G32">
            <v>80654282</v>
          </cell>
          <cell r="H32">
            <v>84665551</v>
          </cell>
          <cell r="I32">
            <v>93938913</v>
          </cell>
          <cell r="J32">
            <v>59149227</v>
          </cell>
          <cell r="K32">
            <v>68052906</v>
          </cell>
          <cell r="L32">
            <v>62312127</v>
          </cell>
          <cell r="M32">
            <v>63888605</v>
          </cell>
          <cell r="N32">
            <v>116414904</v>
          </cell>
          <cell r="O32">
            <v>52384723</v>
          </cell>
          <cell r="P32">
            <v>916079177</v>
          </cell>
        </row>
        <row r="33">
          <cell r="B33" t="str">
            <v>6-3110</v>
          </cell>
          <cell r="C33" t="str">
            <v>Telephone - Sales</v>
          </cell>
          <cell r="D33">
            <v>0</v>
          </cell>
          <cell r="E33">
            <v>650000</v>
          </cell>
          <cell r="F33">
            <v>516650</v>
          </cell>
          <cell r="G33">
            <v>2886044</v>
          </cell>
          <cell r="H33">
            <v>148088</v>
          </cell>
          <cell r="I33">
            <v>294500</v>
          </cell>
          <cell r="J33">
            <v>320075</v>
          </cell>
          <cell r="K33">
            <v>913250</v>
          </cell>
          <cell r="L33">
            <v>991838</v>
          </cell>
          <cell r="M33">
            <v>616950</v>
          </cell>
          <cell r="N33">
            <v>1460500</v>
          </cell>
          <cell r="O33">
            <v>329750</v>
          </cell>
          <cell r="P33">
            <v>9127645</v>
          </cell>
        </row>
        <row r="34">
          <cell r="B34" t="str">
            <v>6-3300</v>
          </cell>
          <cell r="C34" t="str">
            <v>IT Expenses</v>
          </cell>
          <cell r="D34">
            <v>18019000</v>
          </cell>
          <cell r="E34">
            <v>26883545</v>
          </cell>
          <cell r="F34">
            <v>17025000</v>
          </cell>
          <cell r="G34">
            <v>16450000</v>
          </cell>
          <cell r="H34">
            <v>16750000</v>
          </cell>
          <cell r="I34">
            <v>17114000</v>
          </cell>
          <cell r="J34">
            <v>18297500</v>
          </cell>
          <cell r="K34">
            <v>15600000</v>
          </cell>
          <cell r="L34">
            <v>15992000</v>
          </cell>
          <cell r="M34">
            <v>15715000</v>
          </cell>
          <cell r="N34">
            <v>15810000</v>
          </cell>
          <cell r="O34">
            <v>13502000</v>
          </cell>
          <cell r="P34">
            <v>207158045</v>
          </cell>
        </row>
        <row r="35">
          <cell r="B35" t="str">
            <v>6-4100</v>
          </cell>
          <cell r="C35" t="str">
            <v>Local Transportation</v>
          </cell>
          <cell r="D35">
            <v>12891450</v>
          </cell>
          <cell r="E35">
            <v>4666840.8600000003</v>
          </cell>
          <cell r="F35">
            <v>6567437.75</v>
          </cell>
          <cell r="G35">
            <v>2313320</v>
          </cell>
          <cell r="H35">
            <v>3431690.15</v>
          </cell>
          <cell r="I35">
            <v>4711394.0999999996</v>
          </cell>
          <cell r="J35">
            <v>2300715.5</v>
          </cell>
          <cell r="K35">
            <v>6074757.5</v>
          </cell>
          <cell r="L35">
            <v>5580968.5999999996</v>
          </cell>
          <cell r="M35">
            <v>3411524.17</v>
          </cell>
          <cell r="N35">
            <v>2811000</v>
          </cell>
          <cell r="O35">
            <v>3976880.6</v>
          </cell>
          <cell r="P35">
            <v>58737979.229999997</v>
          </cell>
        </row>
        <row r="36">
          <cell r="B36" t="str">
            <v>6-4200</v>
          </cell>
          <cell r="C36" t="str">
            <v>Hire of Motor Vehicle</v>
          </cell>
          <cell r="D36">
            <v>0</v>
          </cell>
          <cell r="E36">
            <v>9137056</v>
          </cell>
          <cell r="F36">
            <v>4568528</v>
          </cell>
          <cell r="G36">
            <v>0</v>
          </cell>
          <cell r="H36">
            <v>4568528</v>
          </cell>
          <cell r="I36">
            <v>4568528</v>
          </cell>
          <cell r="J36">
            <v>0</v>
          </cell>
          <cell r="K36">
            <v>9137056</v>
          </cell>
          <cell r="L36">
            <v>9035533</v>
          </cell>
          <cell r="M36">
            <v>4568528</v>
          </cell>
          <cell r="N36">
            <v>0</v>
          </cell>
          <cell r="O36">
            <v>0</v>
          </cell>
          <cell r="P36">
            <v>45583757</v>
          </cell>
        </row>
        <row r="37">
          <cell r="B37" t="str">
            <v>6-4310</v>
          </cell>
          <cell r="C37" t="str">
            <v>MV - Fuel &amp; Oil</v>
          </cell>
          <cell r="D37">
            <v>18120100</v>
          </cell>
          <cell r="E37">
            <v>25600649</v>
          </cell>
          <cell r="F37">
            <v>13778300</v>
          </cell>
          <cell r="G37">
            <v>6550308</v>
          </cell>
          <cell r="H37">
            <v>28759220</v>
          </cell>
          <cell r="I37">
            <v>18854351</v>
          </cell>
          <cell r="J37">
            <v>25489575</v>
          </cell>
          <cell r="K37">
            <v>7142566</v>
          </cell>
          <cell r="L37">
            <v>26446475</v>
          </cell>
          <cell r="M37">
            <v>20340953</v>
          </cell>
          <cell r="N37">
            <v>33636913</v>
          </cell>
          <cell r="O37">
            <v>17485420</v>
          </cell>
          <cell r="P37">
            <v>242204830</v>
          </cell>
        </row>
        <row r="38">
          <cell r="B38" t="str">
            <v>6-4320</v>
          </cell>
          <cell r="C38" t="str">
            <v>MV - Repair &amp; Maintenance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3025500</v>
          </cell>
          <cell r="P38">
            <v>3025500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19682930</v>
          </cell>
          <cell r="M39">
            <v>9104206</v>
          </cell>
          <cell r="N39">
            <v>24520681</v>
          </cell>
          <cell r="O39">
            <v>19904966</v>
          </cell>
          <cell r="P39">
            <v>210760881.65000001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37746441.399999999</v>
          </cell>
          <cell r="M40">
            <v>41569526.829999998</v>
          </cell>
          <cell r="N40">
            <v>34453780</v>
          </cell>
          <cell r="O40">
            <v>43555569.399999999</v>
          </cell>
          <cell r="P40">
            <v>707699551.79999995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101499177</v>
          </cell>
          <cell r="M41">
            <v>98499180</v>
          </cell>
          <cell r="N41">
            <v>96202888</v>
          </cell>
          <cell r="O41">
            <v>168205369.81999999</v>
          </cell>
          <cell r="P41">
            <v>1378220805.55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5186145</v>
          </cell>
          <cell r="M42">
            <v>25778180</v>
          </cell>
          <cell r="N42">
            <v>9015135</v>
          </cell>
          <cell r="O42">
            <v>4527105</v>
          </cell>
          <cell r="P42">
            <v>154758055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43950900</v>
          </cell>
          <cell r="M43">
            <v>40208400</v>
          </cell>
          <cell r="N43">
            <v>44540600</v>
          </cell>
          <cell r="O43">
            <v>47191800</v>
          </cell>
          <cell r="P43">
            <v>518197300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17415648</v>
          </cell>
          <cell r="M44">
            <v>6470855</v>
          </cell>
          <cell r="N44">
            <v>3051200</v>
          </cell>
          <cell r="O44">
            <v>39462100</v>
          </cell>
          <cell r="P44">
            <v>233211031.75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5000000</v>
          </cell>
          <cell r="M45">
            <v>0</v>
          </cell>
          <cell r="N45">
            <v>0</v>
          </cell>
          <cell r="O45">
            <v>45875000</v>
          </cell>
          <cell r="P45">
            <v>95725000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22500000</v>
          </cell>
          <cell r="P46">
            <v>34160000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54398770</v>
          </cell>
          <cell r="P47">
            <v>55478770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1800000</v>
          </cell>
          <cell r="M48">
            <v>1800000</v>
          </cell>
          <cell r="N48">
            <v>1800000</v>
          </cell>
          <cell r="O48">
            <v>1800000</v>
          </cell>
          <cell r="P48">
            <v>10800000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-52640727.5</v>
          </cell>
          <cell r="M50">
            <v>0</v>
          </cell>
          <cell r="N50">
            <v>0</v>
          </cell>
          <cell r="O50">
            <v>0</v>
          </cell>
          <cell r="P50">
            <v>14415090.74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-1802261711</v>
          </cell>
          <cell r="N51">
            <v>1802261711</v>
          </cell>
          <cell r="O51">
            <v>0</v>
          </cell>
          <cell r="P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6769999</v>
          </cell>
          <cell r="M52">
            <v>6769999</v>
          </cell>
          <cell r="N52">
            <v>6769999</v>
          </cell>
          <cell r="O52">
            <v>6769999</v>
          </cell>
          <cell r="P52">
            <v>71926986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39839887</v>
          </cell>
          <cell r="M53">
            <v>38904514</v>
          </cell>
          <cell r="N53">
            <v>38642160</v>
          </cell>
          <cell r="O53">
            <v>38642160</v>
          </cell>
          <cell r="P53">
            <v>471844231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8637550</v>
          </cell>
          <cell r="M54">
            <v>8637550</v>
          </cell>
          <cell r="N54">
            <v>8150050</v>
          </cell>
          <cell r="O54">
            <v>8150050</v>
          </cell>
          <cell r="P54">
            <v>104232260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2088313</v>
          </cell>
          <cell r="M55">
            <v>2018542</v>
          </cell>
          <cell r="N55">
            <v>2018542</v>
          </cell>
          <cell r="O55">
            <v>1974792</v>
          </cell>
          <cell r="P55">
            <v>27844023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10582247</v>
          </cell>
          <cell r="M56">
            <v>10582247</v>
          </cell>
          <cell r="N56">
            <v>10582247</v>
          </cell>
          <cell r="O56">
            <v>10582247</v>
          </cell>
          <cell r="P56">
            <v>131737982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31743750</v>
          </cell>
          <cell r="M57">
            <v>31743750</v>
          </cell>
          <cell r="N57">
            <v>31743750</v>
          </cell>
          <cell r="O57">
            <v>31743750</v>
          </cell>
          <cell r="P57">
            <v>424913538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25361291</v>
          </cell>
          <cell r="M58">
            <v>25439761</v>
          </cell>
          <cell r="N58">
            <v>25564488</v>
          </cell>
          <cell r="O58">
            <v>25564488</v>
          </cell>
          <cell r="P58">
            <v>298376499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8698357</v>
          </cell>
          <cell r="M59">
            <v>8644206</v>
          </cell>
          <cell r="N59">
            <v>8644206</v>
          </cell>
          <cell r="O59">
            <v>8644206</v>
          </cell>
          <cell r="P59">
            <v>104818173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378812</v>
          </cell>
          <cell r="M60">
            <v>396833</v>
          </cell>
          <cell r="N60">
            <v>378812</v>
          </cell>
          <cell r="O60">
            <v>378812</v>
          </cell>
          <cell r="P60">
            <v>5843186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59704602</v>
          </cell>
          <cell r="M61">
            <v>58516364</v>
          </cell>
          <cell r="N61">
            <v>6202525</v>
          </cell>
          <cell r="O61">
            <v>3969306</v>
          </cell>
          <cell r="P61">
            <v>458543121.13999999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10836005.17</v>
          </cell>
          <cell r="M62">
            <v>47777919.009999998</v>
          </cell>
          <cell r="N62">
            <v>68351236.5</v>
          </cell>
          <cell r="O62">
            <v>14202861.939999999</v>
          </cell>
          <cell r="P62">
            <v>263063105.24000001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"/>
    </sheetNames>
    <sheetDataSet>
      <sheetData sheetId="0"/>
      <sheetData sheetId="1">
        <row r="11">
          <cell r="B11" t="str">
            <v>6-1010</v>
          </cell>
          <cell r="C11" t="str">
            <v>Salary</v>
          </cell>
          <cell r="D11">
            <v>365598270</v>
          </cell>
          <cell r="E11">
            <v>384400176</v>
          </cell>
          <cell r="F11">
            <v>396242278</v>
          </cell>
          <cell r="G11">
            <v>441398333.73000002</v>
          </cell>
          <cell r="H11">
            <v>497518377.73000002</v>
          </cell>
          <cell r="I11">
            <v>471804032.54000002</v>
          </cell>
          <cell r="J11">
            <v>506478746</v>
          </cell>
          <cell r="K11">
            <v>3063440214</v>
          </cell>
        </row>
        <row r="12">
          <cell r="B12" t="str">
            <v>6-1030</v>
          </cell>
          <cell r="C12" t="str">
            <v>Bonus, THR</v>
          </cell>
          <cell r="D12">
            <v>18312548</v>
          </cell>
          <cell r="E12">
            <v>18312548</v>
          </cell>
          <cell r="F12">
            <v>18312548</v>
          </cell>
          <cell r="G12">
            <v>33333333</v>
          </cell>
          <cell r="H12">
            <v>33333333</v>
          </cell>
          <cell r="I12">
            <v>33333333</v>
          </cell>
          <cell r="J12">
            <v>33000000</v>
          </cell>
          <cell r="K12">
            <v>187937643</v>
          </cell>
        </row>
        <row r="13">
          <cell r="B13" t="str">
            <v>6-1035</v>
          </cell>
          <cell r="C13" t="str">
            <v>Performance Bonus</v>
          </cell>
          <cell r="D13">
            <v>100000000</v>
          </cell>
          <cell r="E13">
            <v>100000000</v>
          </cell>
          <cell r="F13">
            <v>100000000</v>
          </cell>
          <cell r="G13">
            <v>0</v>
          </cell>
          <cell r="H13">
            <v>100000000</v>
          </cell>
          <cell r="I13">
            <v>100000000</v>
          </cell>
          <cell r="J13">
            <v>191120000</v>
          </cell>
          <cell r="K13">
            <v>691120000</v>
          </cell>
        </row>
        <row r="14">
          <cell r="B14" t="str">
            <v>6-1040</v>
          </cell>
          <cell r="C14" t="str">
            <v>Jamsostek</v>
          </cell>
          <cell r="D14">
            <v>10399152</v>
          </cell>
          <cell r="E14">
            <v>11180639</v>
          </cell>
          <cell r="F14">
            <v>11615127</v>
          </cell>
          <cell r="G14">
            <v>11635838</v>
          </cell>
          <cell r="H14">
            <v>13547631</v>
          </cell>
          <cell r="I14">
            <v>13358901</v>
          </cell>
          <cell r="J14">
            <v>13652318</v>
          </cell>
          <cell r="K14">
            <v>85389606</v>
          </cell>
        </row>
        <row r="15">
          <cell r="B15" t="str">
            <v>6-1050</v>
          </cell>
          <cell r="C15" t="str">
            <v>Personal Income Tax</v>
          </cell>
          <cell r="D15">
            <v>64592570</v>
          </cell>
          <cell r="E15">
            <v>66458976</v>
          </cell>
          <cell r="F15">
            <v>68502266</v>
          </cell>
          <cell r="G15">
            <v>83935222</v>
          </cell>
          <cell r="H15">
            <v>121861233</v>
          </cell>
          <cell r="I15">
            <v>69132493</v>
          </cell>
          <cell r="J15">
            <v>69188336</v>
          </cell>
          <cell r="K15">
            <v>543671096</v>
          </cell>
        </row>
        <row r="16">
          <cell r="B16" t="str">
            <v>6-1055</v>
          </cell>
          <cell r="C16" t="str">
            <v>Post Employee benefit Expense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285000000</v>
          </cell>
          <cell r="K16">
            <v>285000000</v>
          </cell>
        </row>
        <row r="17">
          <cell r="B17" t="str">
            <v>6-1060</v>
          </cell>
          <cell r="C17" t="str">
            <v>Medical Expense</v>
          </cell>
          <cell r="D17">
            <v>23050012</v>
          </cell>
          <cell r="E17">
            <v>58158598</v>
          </cell>
          <cell r="F17">
            <v>88845048</v>
          </cell>
          <cell r="G17">
            <v>79137692</v>
          </cell>
          <cell r="H17">
            <v>46857033</v>
          </cell>
          <cell r="I17">
            <v>30156355</v>
          </cell>
          <cell r="J17">
            <v>76822868</v>
          </cell>
          <cell r="K17">
            <v>403027606</v>
          </cell>
        </row>
        <row r="18">
          <cell r="B18" t="str">
            <v>6-1065</v>
          </cell>
          <cell r="C18" t="str">
            <v>Accrual for Operation Staff</v>
          </cell>
          <cell r="D18">
            <v>65000000</v>
          </cell>
          <cell r="E18">
            <v>65000000</v>
          </cell>
          <cell r="F18">
            <v>65000000</v>
          </cell>
          <cell r="G18">
            <v>65000000</v>
          </cell>
          <cell r="H18">
            <v>65000000</v>
          </cell>
          <cell r="I18">
            <v>75000000</v>
          </cell>
          <cell r="J18">
            <v>75000000</v>
          </cell>
          <cell r="K18">
            <v>475000000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124021740.56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5000000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282397915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25784613.16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27820059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7000655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56257257</v>
          </cell>
        </row>
        <row r="30">
          <cell r="B30" t="str">
            <v>6-2500</v>
          </cell>
          <cell r="C30" t="str">
            <v>Utilities</v>
          </cell>
          <cell r="D30">
            <v>17446255</v>
          </cell>
          <cell r="E30">
            <v>14340760</v>
          </cell>
          <cell r="F30">
            <v>29247835</v>
          </cell>
          <cell r="G30">
            <v>27293915</v>
          </cell>
          <cell r="H30">
            <v>18570355</v>
          </cell>
          <cell r="I30">
            <v>24168331</v>
          </cell>
          <cell r="J30">
            <v>14496955</v>
          </cell>
          <cell r="K30">
            <v>145564406</v>
          </cell>
        </row>
        <row r="31">
          <cell r="B31" t="str">
            <v>6-3100</v>
          </cell>
          <cell r="C31" t="str">
            <v>Telephone, Telex, Fax</v>
          </cell>
          <cell r="D31">
            <v>64788607</v>
          </cell>
          <cell r="E31">
            <v>91040370</v>
          </cell>
          <cell r="F31">
            <v>78788962</v>
          </cell>
          <cell r="G31">
            <v>80654282</v>
          </cell>
          <cell r="H31">
            <v>84665551</v>
          </cell>
          <cell r="I31">
            <v>93938913</v>
          </cell>
          <cell r="J31">
            <v>59149227</v>
          </cell>
          <cell r="K31">
            <v>553025912</v>
          </cell>
        </row>
        <row r="32">
          <cell r="B32" t="str">
            <v>6-3110</v>
          </cell>
          <cell r="C32" t="str">
            <v>Telephone - Sales</v>
          </cell>
          <cell r="D32">
            <v>0</v>
          </cell>
          <cell r="E32">
            <v>650000</v>
          </cell>
          <cell r="F32">
            <v>516650</v>
          </cell>
          <cell r="G32">
            <v>2886044</v>
          </cell>
          <cell r="H32">
            <v>148088</v>
          </cell>
          <cell r="I32">
            <v>294500</v>
          </cell>
          <cell r="J32">
            <v>320075</v>
          </cell>
          <cell r="K32">
            <v>4815357</v>
          </cell>
        </row>
        <row r="33">
          <cell r="B33" t="str">
            <v>6-3300</v>
          </cell>
          <cell r="C33" t="str">
            <v>IT Expenses</v>
          </cell>
          <cell r="D33">
            <v>18019000</v>
          </cell>
          <cell r="E33">
            <v>26883545</v>
          </cell>
          <cell r="F33">
            <v>17025000</v>
          </cell>
          <cell r="G33">
            <v>16450000</v>
          </cell>
          <cell r="H33">
            <v>16750000</v>
          </cell>
          <cell r="I33">
            <v>17114000</v>
          </cell>
          <cell r="J33">
            <v>18297500</v>
          </cell>
          <cell r="K33">
            <v>130539045</v>
          </cell>
        </row>
        <row r="34">
          <cell r="B34" t="str">
            <v>6-4100</v>
          </cell>
          <cell r="C34" t="str">
            <v>Local Transportation</v>
          </cell>
          <cell r="D34">
            <v>12891450</v>
          </cell>
          <cell r="E34">
            <v>4666840.8600000003</v>
          </cell>
          <cell r="F34">
            <v>6567437.75</v>
          </cell>
          <cell r="G34">
            <v>2313320</v>
          </cell>
          <cell r="H34">
            <v>3431690.15</v>
          </cell>
          <cell r="I34">
            <v>4711394.0999999996</v>
          </cell>
          <cell r="J34">
            <v>2300715.5</v>
          </cell>
          <cell r="K34">
            <v>36882848.359999999</v>
          </cell>
        </row>
        <row r="35">
          <cell r="B35" t="str">
            <v>6-4200</v>
          </cell>
          <cell r="C35" t="str">
            <v>Hire of Motor Vehicle</v>
          </cell>
          <cell r="D35">
            <v>0</v>
          </cell>
          <cell r="E35">
            <v>9137056</v>
          </cell>
          <cell r="F35">
            <v>4568528</v>
          </cell>
          <cell r="G35">
            <v>0</v>
          </cell>
          <cell r="H35">
            <v>4568528</v>
          </cell>
          <cell r="I35">
            <v>4568528</v>
          </cell>
          <cell r="J35">
            <v>0</v>
          </cell>
          <cell r="K35">
            <v>22842640</v>
          </cell>
        </row>
        <row r="36">
          <cell r="B36" t="str">
            <v>6-4310</v>
          </cell>
          <cell r="C36" t="str">
            <v>MV - Fuel &amp; Oil</v>
          </cell>
          <cell r="D36">
            <v>18120100</v>
          </cell>
          <cell r="E36">
            <v>25600649</v>
          </cell>
          <cell r="F36">
            <v>13778300</v>
          </cell>
          <cell r="G36">
            <v>6550308</v>
          </cell>
          <cell r="H36">
            <v>28759220</v>
          </cell>
          <cell r="I36">
            <v>18854351</v>
          </cell>
          <cell r="J36">
            <v>25489575</v>
          </cell>
          <cell r="K36">
            <v>137152503</v>
          </cell>
        </row>
        <row r="37">
          <cell r="B37" t="str">
            <v>6-4360</v>
          </cell>
          <cell r="C37" t="str">
            <v>MV - Other</v>
          </cell>
          <cell r="D37">
            <v>11205165.66</v>
          </cell>
          <cell r="E37">
            <v>13854212</v>
          </cell>
          <cell r="F37">
            <v>20159854</v>
          </cell>
          <cell r="G37">
            <v>13229634.33</v>
          </cell>
          <cell r="H37">
            <v>25577477</v>
          </cell>
          <cell r="I37">
            <v>17901141</v>
          </cell>
          <cell r="J37">
            <v>19390919.66</v>
          </cell>
          <cell r="K37">
            <v>121318403.65000001</v>
          </cell>
        </row>
        <row r="38">
          <cell r="B38" t="str">
            <v>6-4400</v>
          </cell>
          <cell r="C38" t="str">
            <v>Travel &amp; Fares</v>
          </cell>
          <cell r="D38">
            <v>69957708</v>
          </cell>
          <cell r="E38">
            <v>44133645</v>
          </cell>
          <cell r="F38">
            <v>32437213.25</v>
          </cell>
          <cell r="G38">
            <v>20338340</v>
          </cell>
          <cell r="H38">
            <v>36628032.850000001</v>
          </cell>
          <cell r="I38">
            <v>44466674.539999999</v>
          </cell>
          <cell r="J38">
            <v>229629735.78</v>
          </cell>
          <cell r="K38">
            <v>477591349.42000002</v>
          </cell>
        </row>
        <row r="39">
          <cell r="B39" t="str">
            <v>6-5100</v>
          </cell>
          <cell r="C39" t="str">
            <v>Property Rental/Lease</v>
          </cell>
          <cell r="D39">
            <v>111531402</v>
          </cell>
          <cell r="E39">
            <v>111846216</v>
          </cell>
          <cell r="F39">
            <v>112279550.73</v>
          </cell>
          <cell r="G39">
            <v>105612889</v>
          </cell>
          <cell r="H39">
            <v>116168447</v>
          </cell>
          <cell r="I39">
            <v>112742512</v>
          </cell>
          <cell r="J39">
            <v>123668437</v>
          </cell>
          <cell r="K39">
            <v>793849453.73000002</v>
          </cell>
        </row>
        <row r="40">
          <cell r="B40" t="str">
            <v>6-5200</v>
          </cell>
          <cell r="C40" t="str">
            <v>Hire of Other Plant &amp; Equipt</v>
          </cell>
          <cell r="D40">
            <v>23718585</v>
          </cell>
          <cell r="E40">
            <v>2113265</v>
          </cell>
          <cell r="F40">
            <v>13041440</v>
          </cell>
          <cell r="G40">
            <v>9610310</v>
          </cell>
          <cell r="H40">
            <v>11670845</v>
          </cell>
          <cell r="I40">
            <v>26175810</v>
          </cell>
          <cell r="J40">
            <v>12894355</v>
          </cell>
          <cell r="K40">
            <v>99224610</v>
          </cell>
        </row>
        <row r="41">
          <cell r="B41" t="str">
            <v>6-5300</v>
          </cell>
          <cell r="C41" t="str">
            <v>Property Repair &amp; Maintenance</v>
          </cell>
          <cell r="D41">
            <v>41650100</v>
          </cell>
          <cell r="E41">
            <v>42036900</v>
          </cell>
          <cell r="F41">
            <v>43788600</v>
          </cell>
          <cell r="G41">
            <v>41889400</v>
          </cell>
          <cell r="H41">
            <v>45238900</v>
          </cell>
          <cell r="I41">
            <v>41887800</v>
          </cell>
          <cell r="J41">
            <v>42715200</v>
          </cell>
          <cell r="K41">
            <v>299206900</v>
          </cell>
        </row>
        <row r="42">
          <cell r="B42" t="str">
            <v>6-6100</v>
          </cell>
          <cell r="C42" t="str">
            <v>Entertainment-Deductable</v>
          </cell>
          <cell r="D42">
            <v>19214407</v>
          </cell>
          <cell r="E42">
            <v>27126604</v>
          </cell>
          <cell r="F42">
            <v>7403362</v>
          </cell>
          <cell r="G42">
            <v>17339470</v>
          </cell>
          <cell r="H42">
            <v>35350294</v>
          </cell>
          <cell r="I42">
            <v>15235118</v>
          </cell>
          <cell r="J42">
            <v>12521705</v>
          </cell>
          <cell r="K42">
            <v>134190960</v>
          </cell>
        </row>
        <row r="43">
          <cell r="B43" t="str">
            <v>6-6500</v>
          </cell>
          <cell r="C43" t="str">
            <v>Marketing Expense</v>
          </cell>
          <cell r="D43">
            <v>0</v>
          </cell>
          <cell r="E43">
            <v>12000000</v>
          </cell>
          <cell r="F43">
            <v>0</v>
          </cell>
          <cell r="G43">
            <v>0</v>
          </cell>
          <cell r="H43">
            <v>0</v>
          </cell>
          <cell r="I43">
            <v>3650000</v>
          </cell>
          <cell r="J43">
            <v>8270000</v>
          </cell>
          <cell r="K43">
            <v>23920000</v>
          </cell>
        </row>
        <row r="44">
          <cell r="B44" t="str">
            <v>6-7100</v>
          </cell>
          <cell r="C44" t="str">
            <v>Profesional Fee</v>
          </cell>
          <cell r="D44">
            <v>0</v>
          </cell>
          <cell r="E44">
            <v>0</v>
          </cell>
          <cell r="F44">
            <v>11660000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11660000</v>
          </cell>
        </row>
        <row r="45">
          <cell r="B45" t="str">
            <v>6-7200</v>
          </cell>
          <cell r="C45" t="str">
            <v>Legal Fee</v>
          </cell>
          <cell r="D45">
            <v>0</v>
          </cell>
          <cell r="E45">
            <v>1080000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1080000</v>
          </cell>
        </row>
        <row r="46">
          <cell r="B46" t="str">
            <v>6-7300</v>
          </cell>
          <cell r="C46" t="str">
            <v>Audit Fee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1800000</v>
          </cell>
          <cell r="K46">
            <v>1800000</v>
          </cell>
        </row>
        <row r="47">
          <cell r="B47" t="str">
            <v>6-7600</v>
          </cell>
          <cell r="C47" t="str">
            <v>Advertising &amp; Promotion</v>
          </cell>
          <cell r="D47">
            <v>0</v>
          </cell>
          <cell r="E47">
            <v>2000000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2000000</v>
          </cell>
        </row>
        <row r="48">
          <cell r="B48" t="str">
            <v>6-7800</v>
          </cell>
          <cell r="C48" t="str">
            <v>Project Costs (closed CFS)</v>
          </cell>
          <cell r="D48">
            <v>-32191832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-32191832</v>
          </cell>
        </row>
        <row r="49">
          <cell r="B49" t="str">
            <v>6-8100</v>
          </cell>
          <cell r="C49" t="str">
            <v>Depre - Building Improvement</v>
          </cell>
          <cell r="D49">
            <v>4055345</v>
          </cell>
          <cell r="E49">
            <v>5201178</v>
          </cell>
          <cell r="F49">
            <v>5534511</v>
          </cell>
          <cell r="G49">
            <v>5534503</v>
          </cell>
          <cell r="H49">
            <v>5514165</v>
          </cell>
          <cell r="I49">
            <v>5467290</v>
          </cell>
          <cell r="J49">
            <v>6769999</v>
          </cell>
          <cell r="K49">
            <v>38076991</v>
          </cell>
        </row>
        <row r="50">
          <cell r="B50" t="str">
            <v>6-8200</v>
          </cell>
          <cell r="C50" t="str">
            <v>Depre -  IT-Equipment</v>
          </cell>
          <cell r="D50">
            <v>38381151</v>
          </cell>
          <cell r="E50">
            <v>38179781</v>
          </cell>
          <cell r="F50">
            <v>39550418</v>
          </cell>
          <cell r="G50">
            <v>40048688</v>
          </cell>
          <cell r="H50">
            <v>40318514</v>
          </cell>
          <cell r="I50">
            <v>40403014</v>
          </cell>
          <cell r="J50">
            <v>39621078</v>
          </cell>
          <cell r="K50">
            <v>276502644</v>
          </cell>
        </row>
        <row r="51">
          <cell r="B51" t="str">
            <v>6-8300</v>
          </cell>
          <cell r="C51" t="str">
            <v>Depre - Office Machine &amp; Equip</v>
          </cell>
          <cell r="D51">
            <v>8947151</v>
          </cell>
          <cell r="E51">
            <v>8921125</v>
          </cell>
          <cell r="F51">
            <v>8921125</v>
          </cell>
          <cell r="G51">
            <v>8921125</v>
          </cell>
          <cell r="H51">
            <v>8921125</v>
          </cell>
          <cell r="I51">
            <v>8858643</v>
          </cell>
          <cell r="J51">
            <v>8583383</v>
          </cell>
          <cell r="K51">
            <v>62073677</v>
          </cell>
        </row>
        <row r="52">
          <cell r="B52" t="str">
            <v>6-8400</v>
          </cell>
          <cell r="C52" t="str">
            <v>Depre - Sundry Plant &amp; Equip</v>
          </cell>
          <cell r="D52">
            <v>2638271</v>
          </cell>
          <cell r="E52">
            <v>2638271</v>
          </cell>
          <cell r="F52">
            <v>2638271</v>
          </cell>
          <cell r="G52">
            <v>2638271</v>
          </cell>
          <cell r="H52">
            <v>2367479</v>
          </cell>
          <cell r="I52">
            <v>2367479</v>
          </cell>
          <cell r="J52">
            <v>2367479</v>
          </cell>
          <cell r="K52">
            <v>17655521</v>
          </cell>
        </row>
        <row r="53">
          <cell r="B53" t="str">
            <v>6-8500</v>
          </cell>
          <cell r="C53" t="str">
            <v>Depre - Test Equipment</v>
          </cell>
          <cell r="D53">
            <v>12294847</v>
          </cell>
          <cell r="E53">
            <v>11422972</v>
          </cell>
          <cell r="F53">
            <v>11422972</v>
          </cell>
          <cell r="G53">
            <v>11422972</v>
          </cell>
          <cell r="H53">
            <v>10866722</v>
          </cell>
          <cell r="I53">
            <v>10866722</v>
          </cell>
          <cell r="J53">
            <v>10608706</v>
          </cell>
          <cell r="K53">
            <v>78905913</v>
          </cell>
        </row>
        <row r="54">
          <cell r="B54" t="str">
            <v>6-8600</v>
          </cell>
          <cell r="C54" t="str">
            <v>Depre - Motor Vehicle</v>
          </cell>
          <cell r="D54">
            <v>27744792</v>
          </cell>
          <cell r="E54">
            <v>39741666</v>
          </cell>
          <cell r="F54">
            <v>39741666</v>
          </cell>
          <cell r="G54">
            <v>39741666</v>
          </cell>
          <cell r="H54">
            <v>39741666</v>
          </cell>
          <cell r="I54">
            <v>39741666</v>
          </cell>
          <cell r="J54">
            <v>39741666</v>
          </cell>
          <cell r="K54">
            <v>266194788</v>
          </cell>
        </row>
        <row r="55">
          <cell r="B55" t="str">
            <v>6-8700</v>
          </cell>
          <cell r="C55" t="str">
            <v>Depre - Tools</v>
          </cell>
          <cell r="D55">
            <v>24620059</v>
          </cell>
          <cell r="E55">
            <v>23795021</v>
          </cell>
          <cell r="F55">
            <v>23832521</v>
          </cell>
          <cell r="G55">
            <v>24161689</v>
          </cell>
          <cell r="H55">
            <v>24515962</v>
          </cell>
          <cell r="I55">
            <v>24780548</v>
          </cell>
          <cell r="J55">
            <v>25379380</v>
          </cell>
          <cell r="K55">
            <v>171085180</v>
          </cell>
        </row>
        <row r="56">
          <cell r="B56" t="str">
            <v>6-8800</v>
          </cell>
          <cell r="C56" t="str">
            <v>Depre - Furniture Fitting</v>
          </cell>
          <cell r="D56">
            <v>9010927</v>
          </cell>
          <cell r="E56">
            <v>9010887</v>
          </cell>
          <cell r="F56">
            <v>8896072</v>
          </cell>
          <cell r="G56">
            <v>8896056</v>
          </cell>
          <cell r="H56">
            <v>8735401</v>
          </cell>
          <cell r="I56">
            <v>8545957</v>
          </cell>
          <cell r="J56">
            <v>8545957</v>
          </cell>
          <cell r="K56">
            <v>61641257</v>
          </cell>
        </row>
        <row r="57">
          <cell r="B57" t="str">
            <v>6-8900</v>
          </cell>
          <cell r="C57" t="str">
            <v>Depre - Mobile Phone</v>
          </cell>
          <cell r="D57">
            <v>751089</v>
          </cell>
          <cell r="E57">
            <v>596938</v>
          </cell>
          <cell r="F57">
            <v>596938</v>
          </cell>
          <cell r="G57">
            <v>596938</v>
          </cell>
          <cell r="H57">
            <v>596914</v>
          </cell>
          <cell r="I57">
            <v>413476</v>
          </cell>
          <cell r="J57">
            <v>378812</v>
          </cell>
          <cell r="K57">
            <v>3931105</v>
          </cell>
        </row>
        <row r="58">
          <cell r="B58" t="str">
            <v>6-9900</v>
          </cell>
          <cell r="C58" t="str">
            <v>Insurance Expenses</v>
          </cell>
          <cell r="D58">
            <v>4246507</v>
          </cell>
          <cell r="E58">
            <v>9344836.6400000006</v>
          </cell>
          <cell r="F58">
            <v>7177655</v>
          </cell>
          <cell r="G58">
            <v>55626808</v>
          </cell>
          <cell r="H58">
            <v>64191377.5</v>
          </cell>
          <cell r="I58">
            <v>61058089</v>
          </cell>
          <cell r="J58">
            <v>62006803</v>
          </cell>
          <cell r="K58">
            <v>263652076.13999999</v>
          </cell>
        </row>
        <row r="59">
          <cell r="B59" t="str">
            <v>6-9901</v>
          </cell>
          <cell r="C59" t="str">
            <v>Bank Charge (Excl. Interest)</v>
          </cell>
          <cell r="D59">
            <v>15753305.84</v>
          </cell>
          <cell r="E59">
            <v>9001971.3399999999</v>
          </cell>
          <cell r="F59">
            <v>10097733.970000001</v>
          </cell>
          <cell r="G59">
            <v>11893917.970000001</v>
          </cell>
          <cell r="H59">
            <v>18920309.210000001</v>
          </cell>
          <cell r="I59">
            <v>20675739.440000001</v>
          </cell>
          <cell r="J59">
            <v>18980147.280000001</v>
          </cell>
          <cell r="K59">
            <v>105323125.05</v>
          </cell>
        </row>
        <row r="60">
          <cell r="B60" t="str">
            <v>8-1110</v>
          </cell>
          <cell r="C60" t="str">
            <v>Gain (Loss) Disposal of FA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-38949114</v>
          </cell>
          <cell r="K60">
            <v>-38949114</v>
          </cell>
        </row>
        <row r="61">
          <cell r="B61" t="str">
            <v>8-1210</v>
          </cell>
          <cell r="C61" t="str">
            <v>Gain (Loss) Exchange Rate Diff</v>
          </cell>
          <cell r="D61">
            <v>0.77</v>
          </cell>
          <cell r="E61">
            <v>26486289.559999999</v>
          </cell>
          <cell r="F61">
            <v>0.36</v>
          </cell>
          <cell r="G61">
            <v>-0.65</v>
          </cell>
          <cell r="H61">
            <v>-0.11</v>
          </cell>
          <cell r="I61">
            <v>0.35</v>
          </cell>
          <cell r="J61">
            <v>198515473.38</v>
          </cell>
          <cell r="K61">
            <v>225001763.66</v>
          </cell>
        </row>
        <row r="62">
          <cell r="B62" t="str">
            <v>8-1910</v>
          </cell>
          <cell r="C62" t="str">
            <v>Other Revenue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101644197</v>
          </cell>
          <cell r="K62">
            <v>101644197</v>
          </cell>
        </row>
        <row r="63">
          <cell r="B63" t="str">
            <v>8-2200</v>
          </cell>
          <cell r="C63" t="str">
            <v>Interest Expenses</v>
          </cell>
          <cell r="D63">
            <v>-305712320</v>
          </cell>
          <cell r="E63">
            <v>-522474263</v>
          </cell>
          <cell r="F63">
            <v>-97475373.719999999</v>
          </cell>
          <cell r="G63">
            <v>-153277442.28</v>
          </cell>
          <cell r="H63">
            <v>-315294540.14999998</v>
          </cell>
          <cell r="I63">
            <v>-307642078.44999999</v>
          </cell>
          <cell r="J63">
            <v>-156748179</v>
          </cell>
          <cell r="K63">
            <v>-1858624196.5999999</v>
          </cell>
        </row>
        <row r="64">
          <cell r="B64" t="str">
            <v>8-2300</v>
          </cell>
          <cell r="C64" t="str">
            <v>Interest Expense Downer</v>
          </cell>
          <cell r="D64">
            <v>0</v>
          </cell>
          <cell r="E64">
            <v>-37358455</v>
          </cell>
          <cell r="F64">
            <v>-49132656.509999998</v>
          </cell>
          <cell r="G64">
            <v>-61409748.719999999</v>
          </cell>
          <cell r="H64">
            <v>-64241161.32</v>
          </cell>
          <cell r="I64">
            <v>-61801006</v>
          </cell>
          <cell r="J64">
            <v>-63950231</v>
          </cell>
          <cell r="K64">
            <v>-337893258.55000001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  <sheetName val="Ex-Rate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"/>
    </sheetNames>
    <sheetDataSet>
      <sheetData sheetId="0"/>
      <sheetData sheetId="1">
        <row r="11">
          <cell r="B11" t="str">
            <v>6-1010</v>
          </cell>
          <cell r="C11" t="str">
            <v>Salary</v>
          </cell>
          <cell r="D11">
            <v>365598270</v>
          </cell>
          <cell r="E11">
            <v>384400176</v>
          </cell>
          <cell r="F11">
            <v>396242278</v>
          </cell>
          <cell r="G11">
            <v>441398333.73000002</v>
          </cell>
          <cell r="H11">
            <v>497518377.73000002</v>
          </cell>
          <cell r="I11">
            <v>471804032.54000002</v>
          </cell>
          <cell r="J11">
            <v>506478746</v>
          </cell>
          <cell r="K11">
            <v>3063440214</v>
          </cell>
        </row>
        <row r="12">
          <cell r="B12" t="str">
            <v>6-1030</v>
          </cell>
          <cell r="C12" t="str">
            <v>Bonus, THR</v>
          </cell>
          <cell r="D12">
            <v>18312548</v>
          </cell>
          <cell r="E12">
            <v>18312548</v>
          </cell>
          <cell r="F12">
            <v>18312548</v>
          </cell>
          <cell r="G12">
            <v>33333333</v>
          </cell>
          <cell r="H12">
            <v>33333333</v>
          </cell>
          <cell r="I12">
            <v>33333333</v>
          </cell>
          <cell r="J12">
            <v>33000000</v>
          </cell>
          <cell r="K12">
            <v>187937643</v>
          </cell>
        </row>
        <row r="13">
          <cell r="B13" t="str">
            <v>6-1035</v>
          </cell>
          <cell r="C13" t="str">
            <v>Performance Bonus</v>
          </cell>
          <cell r="D13">
            <v>100000000</v>
          </cell>
          <cell r="E13">
            <v>100000000</v>
          </cell>
          <cell r="F13">
            <v>100000000</v>
          </cell>
          <cell r="G13">
            <v>0</v>
          </cell>
          <cell r="H13">
            <v>100000000</v>
          </cell>
          <cell r="I13">
            <v>100000000</v>
          </cell>
          <cell r="J13">
            <v>191120000</v>
          </cell>
          <cell r="K13">
            <v>691120000</v>
          </cell>
        </row>
        <row r="14">
          <cell r="B14" t="str">
            <v>6-1040</v>
          </cell>
          <cell r="C14" t="str">
            <v>Jamsostek</v>
          </cell>
          <cell r="D14">
            <v>10399152</v>
          </cell>
          <cell r="E14">
            <v>11180639</v>
          </cell>
          <cell r="F14">
            <v>11615127</v>
          </cell>
          <cell r="G14">
            <v>11635838</v>
          </cell>
          <cell r="H14">
            <v>13547631</v>
          </cell>
          <cell r="I14">
            <v>13358901</v>
          </cell>
          <cell r="J14">
            <v>13652318</v>
          </cell>
          <cell r="K14">
            <v>85389606</v>
          </cell>
        </row>
        <row r="15">
          <cell r="B15" t="str">
            <v>6-1050</v>
          </cell>
          <cell r="C15" t="str">
            <v>Personal Income Tax</v>
          </cell>
          <cell r="D15">
            <v>64592570</v>
          </cell>
          <cell r="E15">
            <v>66458976</v>
          </cell>
          <cell r="F15">
            <v>68502266</v>
          </cell>
          <cell r="G15">
            <v>83935222</v>
          </cell>
          <cell r="H15">
            <v>121861233</v>
          </cell>
          <cell r="I15">
            <v>69132493</v>
          </cell>
          <cell r="J15">
            <v>69188336</v>
          </cell>
          <cell r="K15">
            <v>543671096</v>
          </cell>
        </row>
        <row r="16">
          <cell r="B16" t="str">
            <v>6-1055</v>
          </cell>
          <cell r="C16" t="str">
            <v>Post Employee benefit Expense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285000000</v>
          </cell>
          <cell r="K16">
            <v>285000000</v>
          </cell>
        </row>
        <row r="17">
          <cell r="B17" t="str">
            <v>6-1060</v>
          </cell>
          <cell r="C17" t="str">
            <v>Medical Expense</v>
          </cell>
          <cell r="D17">
            <v>23050012</v>
          </cell>
          <cell r="E17">
            <v>58158598</v>
          </cell>
          <cell r="F17">
            <v>88845048</v>
          </cell>
          <cell r="G17">
            <v>79137692</v>
          </cell>
          <cell r="H17">
            <v>46857033</v>
          </cell>
          <cell r="I17">
            <v>30156355</v>
          </cell>
          <cell r="J17">
            <v>76822868</v>
          </cell>
          <cell r="K17">
            <v>403027606</v>
          </cell>
        </row>
        <row r="18">
          <cell r="B18" t="str">
            <v>6-1065</v>
          </cell>
          <cell r="C18" t="str">
            <v>Accrual for Operation Staff</v>
          </cell>
          <cell r="D18">
            <v>65000000</v>
          </cell>
          <cell r="E18">
            <v>65000000</v>
          </cell>
          <cell r="F18">
            <v>65000000</v>
          </cell>
          <cell r="G18">
            <v>65000000</v>
          </cell>
          <cell r="H18">
            <v>65000000</v>
          </cell>
          <cell r="I18">
            <v>75000000</v>
          </cell>
          <cell r="J18">
            <v>75000000</v>
          </cell>
          <cell r="K18">
            <v>475000000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124021740.56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5000000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282397915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25784613.16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27820059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7000655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56257257</v>
          </cell>
        </row>
        <row r="30">
          <cell r="B30" t="str">
            <v>6-2500</v>
          </cell>
          <cell r="C30" t="str">
            <v>Utilities</v>
          </cell>
          <cell r="D30">
            <v>17446255</v>
          </cell>
          <cell r="E30">
            <v>14340760</v>
          </cell>
          <cell r="F30">
            <v>29247835</v>
          </cell>
          <cell r="G30">
            <v>27293915</v>
          </cell>
          <cell r="H30">
            <v>18570355</v>
          </cell>
          <cell r="I30">
            <v>24168331</v>
          </cell>
          <cell r="J30">
            <v>14496955</v>
          </cell>
          <cell r="K30">
            <v>145564406</v>
          </cell>
        </row>
        <row r="31">
          <cell r="B31" t="str">
            <v>6-3100</v>
          </cell>
          <cell r="C31" t="str">
            <v>Telephone, Telex, Fax</v>
          </cell>
          <cell r="D31">
            <v>64788607</v>
          </cell>
          <cell r="E31">
            <v>91040370</v>
          </cell>
          <cell r="F31">
            <v>78788962</v>
          </cell>
          <cell r="G31">
            <v>80654282</v>
          </cell>
          <cell r="H31">
            <v>84665551</v>
          </cell>
          <cell r="I31">
            <v>93938913</v>
          </cell>
          <cell r="J31">
            <v>59149227</v>
          </cell>
          <cell r="K31">
            <v>553025912</v>
          </cell>
        </row>
        <row r="32">
          <cell r="B32" t="str">
            <v>6-3110</v>
          </cell>
          <cell r="C32" t="str">
            <v>Telephone - Sales</v>
          </cell>
          <cell r="D32">
            <v>0</v>
          </cell>
          <cell r="E32">
            <v>650000</v>
          </cell>
          <cell r="F32">
            <v>516650</v>
          </cell>
          <cell r="G32">
            <v>2886044</v>
          </cell>
          <cell r="H32">
            <v>148088</v>
          </cell>
          <cell r="I32">
            <v>294500</v>
          </cell>
          <cell r="J32">
            <v>320075</v>
          </cell>
          <cell r="K32">
            <v>4815357</v>
          </cell>
        </row>
        <row r="33">
          <cell r="B33" t="str">
            <v>6-3300</v>
          </cell>
          <cell r="C33" t="str">
            <v>IT Expenses</v>
          </cell>
          <cell r="D33">
            <v>18019000</v>
          </cell>
          <cell r="E33">
            <v>26883545</v>
          </cell>
          <cell r="F33">
            <v>17025000</v>
          </cell>
          <cell r="G33">
            <v>16450000</v>
          </cell>
          <cell r="H33">
            <v>16750000</v>
          </cell>
          <cell r="I33">
            <v>17114000</v>
          </cell>
          <cell r="J33">
            <v>18297500</v>
          </cell>
          <cell r="K33">
            <v>130539045</v>
          </cell>
        </row>
        <row r="34">
          <cell r="B34" t="str">
            <v>6-4100</v>
          </cell>
          <cell r="C34" t="str">
            <v>Local Transportation</v>
          </cell>
          <cell r="D34">
            <v>12891450</v>
          </cell>
          <cell r="E34">
            <v>4666840.8600000003</v>
          </cell>
          <cell r="F34">
            <v>6567437.75</v>
          </cell>
          <cell r="G34">
            <v>2313320</v>
          </cell>
          <cell r="H34">
            <v>3431690.15</v>
          </cell>
          <cell r="I34">
            <v>4711394.0999999996</v>
          </cell>
          <cell r="J34">
            <v>2300715.5</v>
          </cell>
          <cell r="K34">
            <v>36882848.359999999</v>
          </cell>
        </row>
        <row r="35">
          <cell r="B35" t="str">
            <v>6-4200</v>
          </cell>
          <cell r="C35" t="str">
            <v>Hire of Motor Vehicle</v>
          </cell>
          <cell r="D35">
            <v>0</v>
          </cell>
          <cell r="E35">
            <v>9137056</v>
          </cell>
          <cell r="F35">
            <v>4568528</v>
          </cell>
          <cell r="G35">
            <v>0</v>
          </cell>
          <cell r="H35">
            <v>4568528</v>
          </cell>
          <cell r="I35">
            <v>4568528</v>
          </cell>
          <cell r="J35">
            <v>0</v>
          </cell>
          <cell r="K35">
            <v>22842640</v>
          </cell>
        </row>
        <row r="36">
          <cell r="B36" t="str">
            <v>6-4310</v>
          </cell>
          <cell r="C36" t="str">
            <v>MV - Fuel &amp; Oil</v>
          </cell>
          <cell r="D36">
            <v>18120100</v>
          </cell>
          <cell r="E36">
            <v>25600649</v>
          </cell>
          <cell r="F36">
            <v>13778300</v>
          </cell>
          <cell r="G36">
            <v>6550308</v>
          </cell>
          <cell r="H36">
            <v>28759220</v>
          </cell>
          <cell r="I36">
            <v>18854351</v>
          </cell>
          <cell r="J36">
            <v>25489575</v>
          </cell>
          <cell r="K36">
            <v>137152503</v>
          </cell>
        </row>
        <row r="37">
          <cell r="B37" t="str">
            <v>6-4360</v>
          </cell>
          <cell r="C37" t="str">
            <v>MV - Other</v>
          </cell>
          <cell r="D37">
            <v>11205165.66</v>
          </cell>
          <cell r="E37">
            <v>13854212</v>
          </cell>
          <cell r="F37">
            <v>20159854</v>
          </cell>
          <cell r="G37">
            <v>13229634.33</v>
          </cell>
          <cell r="H37">
            <v>25577477</v>
          </cell>
          <cell r="I37">
            <v>17901141</v>
          </cell>
          <cell r="J37">
            <v>19390919.66</v>
          </cell>
          <cell r="K37">
            <v>121318403.65000001</v>
          </cell>
        </row>
        <row r="38">
          <cell r="B38" t="str">
            <v>6-4400</v>
          </cell>
          <cell r="C38" t="str">
            <v>Travel &amp; Fares</v>
          </cell>
          <cell r="D38">
            <v>69957708</v>
          </cell>
          <cell r="E38">
            <v>44133645</v>
          </cell>
          <cell r="F38">
            <v>32437213.25</v>
          </cell>
          <cell r="G38">
            <v>20338340</v>
          </cell>
          <cell r="H38">
            <v>36628032.850000001</v>
          </cell>
          <cell r="I38">
            <v>44466674.539999999</v>
          </cell>
          <cell r="J38">
            <v>229629735.78</v>
          </cell>
          <cell r="K38">
            <v>477591349.42000002</v>
          </cell>
        </row>
        <row r="39">
          <cell r="B39" t="str">
            <v>6-5100</v>
          </cell>
          <cell r="C39" t="str">
            <v>Property Rental/Lease</v>
          </cell>
          <cell r="D39">
            <v>111531402</v>
          </cell>
          <cell r="E39">
            <v>111846216</v>
          </cell>
          <cell r="F39">
            <v>112279550.73</v>
          </cell>
          <cell r="G39">
            <v>105612889</v>
          </cell>
          <cell r="H39">
            <v>116168447</v>
          </cell>
          <cell r="I39">
            <v>112742512</v>
          </cell>
          <cell r="J39">
            <v>123668437</v>
          </cell>
          <cell r="K39">
            <v>793849453.73000002</v>
          </cell>
        </row>
        <row r="40">
          <cell r="B40" t="str">
            <v>6-5200</v>
          </cell>
          <cell r="C40" t="str">
            <v>Hire of Other Plant &amp; Equipt</v>
          </cell>
          <cell r="D40">
            <v>23718585</v>
          </cell>
          <cell r="E40">
            <v>2113265</v>
          </cell>
          <cell r="F40">
            <v>13041440</v>
          </cell>
          <cell r="G40">
            <v>9610310</v>
          </cell>
          <cell r="H40">
            <v>11670845</v>
          </cell>
          <cell r="I40">
            <v>26175810</v>
          </cell>
          <cell r="J40">
            <v>12894355</v>
          </cell>
          <cell r="K40">
            <v>99224610</v>
          </cell>
        </row>
        <row r="41">
          <cell r="B41" t="str">
            <v>6-5300</v>
          </cell>
          <cell r="C41" t="str">
            <v>Property Repair &amp; Maintenance</v>
          </cell>
          <cell r="D41">
            <v>41650100</v>
          </cell>
          <cell r="E41">
            <v>42036900</v>
          </cell>
          <cell r="F41">
            <v>43788600</v>
          </cell>
          <cell r="G41">
            <v>41889400</v>
          </cell>
          <cell r="H41">
            <v>45238900</v>
          </cell>
          <cell r="I41">
            <v>41887800</v>
          </cell>
          <cell r="J41">
            <v>42715200</v>
          </cell>
          <cell r="K41">
            <v>299206900</v>
          </cell>
        </row>
        <row r="42">
          <cell r="B42" t="str">
            <v>6-6100</v>
          </cell>
          <cell r="C42" t="str">
            <v>Entertainment-Deductable</v>
          </cell>
          <cell r="D42">
            <v>19214407</v>
          </cell>
          <cell r="E42">
            <v>27126604</v>
          </cell>
          <cell r="F42">
            <v>7403362</v>
          </cell>
          <cell r="G42">
            <v>17339470</v>
          </cell>
          <cell r="H42">
            <v>35350294</v>
          </cell>
          <cell r="I42">
            <v>15235118</v>
          </cell>
          <cell r="J42">
            <v>12521705</v>
          </cell>
          <cell r="K42">
            <v>134190960</v>
          </cell>
        </row>
        <row r="43">
          <cell r="B43" t="str">
            <v>6-6500</v>
          </cell>
          <cell r="C43" t="str">
            <v>Marketing Expense</v>
          </cell>
          <cell r="D43">
            <v>0</v>
          </cell>
          <cell r="E43">
            <v>12000000</v>
          </cell>
          <cell r="F43">
            <v>0</v>
          </cell>
          <cell r="G43">
            <v>0</v>
          </cell>
          <cell r="H43">
            <v>0</v>
          </cell>
          <cell r="I43">
            <v>3650000</v>
          </cell>
          <cell r="J43">
            <v>8270000</v>
          </cell>
          <cell r="K43">
            <v>23920000</v>
          </cell>
        </row>
        <row r="44">
          <cell r="B44" t="str">
            <v>6-7100</v>
          </cell>
          <cell r="C44" t="str">
            <v>Profesional Fee</v>
          </cell>
          <cell r="D44">
            <v>0</v>
          </cell>
          <cell r="E44">
            <v>0</v>
          </cell>
          <cell r="F44">
            <v>11660000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11660000</v>
          </cell>
        </row>
        <row r="45">
          <cell r="B45" t="str">
            <v>6-7200</v>
          </cell>
          <cell r="C45" t="str">
            <v>Legal Fee</v>
          </cell>
          <cell r="D45">
            <v>0</v>
          </cell>
          <cell r="E45">
            <v>1080000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1080000</v>
          </cell>
        </row>
        <row r="46">
          <cell r="B46" t="str">
            <v>6-7300</v>
          </cell>
          <cell r="C46" t="str">
            <v>Audit Fee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1800000</v>
          </cell>
          <cell r="K46">
            <v>1800000</v>
          </cell>
        </row>
        <row r="47">
          <cell r="B47" t="str">
            <v>6-7600</v>
          </cell>
          <cell r="C47" t="str">
            <v>Advertising &amp; Promotion</v>
          </cell>
          <cell r="D47">
            <v>0</v>
          </cell>
          <cell r="E47">
            <v>2000000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2000000</v>
          </cell>
        </row>
        <row r="48">
          <cell r="B48" t="str">
            <v>6-7800</v>
          </cell>
          <cell r="C48" t="str">
            <v>Project Costs (closed CFS)</v>
          </cell>
          <cell r="D48">
            <v>-32191832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-32191832</v>
          </cell>
        </row>
        <row r="49">
          <cell r="B49" t="str">
            <v>6-8100</v>
          </cell>
          <cell r="C49" t="str">
            <v>Depre - Building Improvement</v>
          </cell>
          <cell r="D49">
            <v>4055345</v>
          </cell>
          <cell r="E49">
            <v>5201178</v>
          </cell>
          <cell r="F49">
            <v>5534511</v>
          </cell>
          <cell r="G49">
            <v>5534503</v>
          </cell>
          <cell r="H49">
            <v>5514165</v>
          </cell>
          <cell r="I49">
            <v>5467290</v>
          </cell>
          <cell r="J49">
            <v>6769999</v>
          </cell>
          <cell r="K49">
            <v>38076991</v>
          </cell>
        </row>
        <row r="50">
          <cell r="B50" t="str">
            <v>6-8200</v>
          </cell>
          <cell r="C50" t="str">
            <v>Depre -  IT-Equipment</v>
          </cell>
          <cell r="D50">
            <v>38381151</v>
          </cell>
          <cell r="E50">
            <v>38179781</v>
          </cell>
          <cell r="F50">
            <v>39550418</v>
          </cell>
          <cell r="G50">
            <v>40048688</v>
          </cell>
          <cell r="H50">
            <v>40318514</v>
          </cell>
          <cell r="I50">
            <v>40403014</v>
          </cell>
          <cell r="J50">
            <v>39621078</v>
          </cell>
          <cell r="K50">
            <v>276502644</v>
          </cell>
        </row>
        <row r="51">
          <cell r="B51" t="str">
            <v>6-8300</v>
          </cell>
          <cell r="C51" t="str">
            <v>Depre - Office Machine &amp; Equip</v>
          </cell>
          <cell r="D51">
            <v>8947151</v>
          </cell>
          <cell r="E51">
            <v>8921125</v>
          </cell>
          <cell r="F51">
            <v>8921125</v>
          </cell>
          <cell r="G51">
            <v>8921125</v>
          </cell>
          <cell r="H51">
            <v>8921125</v>
          </cell>
          <cell r="I51">
            <v>8858643</v>
          </cell>
          <cell r="J51">
            <v>8583383</v>
          </cell>
          <cell r="K51">
            <v>62073677</v>
          </cell>
        </row>
        <row r="52">
          <cell r="B52" t="str">
            <v>6-8400</v>
          </cell>
          <cell r="C52" t="str">
            <v>Depre - Sundry Plant &amp; Equip</v>
          </cell>
          <cell r="D52">
            <v>2638271</v>
          </cell>
          <cell r="E52">
            <v>2638271</v>
          </cell>
          <cell r="F52">
            <v>2638271</v>
          </cell>
          <cell r="G52">
            <v>2638271</v>
          </cell>
          <cell r="H52">
            <v>2367479</v>
          </cell>
          <cell r="I52">
            <v>2367479</v>
          </cell>
          <cell r="J52">
            <v>2367479</v>
          </cell>
          <cell r="K52">
            <v>17655521</v>
          </cell>
        </row>
        <row r="53">
          <cell r="B53" t="str">
            <v>6-8500</v>
          </cell>
          <cell r="C53" t="str">
            <v>Depre - Test Equipment</v>
          </cell>
          <cell r="D53">
            <v>12294847</v>
          </cell>
          <cell r="E53">
            <v>11422972</v>
          </cell>
          <cell r="F53">
            <v>11422972</v>
          </cell>
          <cell r="G53">
            <v>11422972</v>
          </cell>
          <cell r="H53">
            <v>10866722</v>
          </cell>
          <cell r="I53">
            <v>10866722</v>
          </cell>
          <cell r="J53">
            <v>10608706</v>
          </cell>
          <cell r="K53">
            <v>78905913</v>
          </cell>
        </row>
        <row r="54">
          <cell r="B54" t="str">
            <v>6-8600</v>
          </cell>
          <cell r="C54" t="str">
            <v>Depre - Motor Vehicle</v>
          </cell>
          <cell r="D54">
            <v>27744792</v>
          </cell>
          <cell r="E54">
            <v>39741666</v>
          </cell>
          <cell r="F54">
            <v>39741666</v>
          </cell>
          <cell r="G54">
            <v>39741666</v>
          </cell>
          <cell r="H54">
            <v>39741666</v>
          </cell>
          <cell r="I54">
            <v>39741666</v>
          </cell>
          <cell r="J54">
            <v>39741666</v>
          </cell>
          <cell r="K54">
            <v>266194788</v>
          </cell>
        </row>
        <row r="55">
          <cell r="B55" t="str">
            <v>6-8700</v>
          </cell>
          <cell r="C55" t="str">
            <v>Depre - Tools</v>
          </cell>
          <cell r="D55">
            <v>24620059</v>
          </cell>
          <cell r="E55">
            <v>23795021</v>
          </cell>
          <cell r="F55">
            <v>23832521</v>
          </cell>
          <cell r="G55">
            <v>24161689</v>
          </cell>
          <cell r="H55">
            <v>24515962</v>
          </cell>
          <cell r="I55">
            <v>24780548</v>
          </cell>
          <cell r="J55">
            <v>25379380</v>
          </cell>
          <cell r="K55">
            <v>171085180</v>
          </cell>
        </row>
        <row r="56">
          <cell r="B56" t="str">
            <v>6-8800</v>
          </cell>
          <cell r="C56" t="str">
            <v>Depre - Furniture Fitting</v>
          </cell>
          <cell r="D56">
            <v>9010927</v>
          </cell>
          <cell r="E56">
            <v>9010887</v>
          </cell>
          <cell r="F56">
            <v>8896072</v>
          </cell>
          <cell r="G56">
            <v>8896056</v>
          </cell>
          <cell r="H56">
            <v>8735401</v>
          </cell>
          <cell r="I56">
            <v>8545957</v>
          </cell>
          <cell r="J56">
            <v>8545957</v>
          </cell>
          <cell r="K56">
            <v>61641257</v>
          </cell>
        </row>
        <row r="57">
          <cell r="B57" t="str">
            <v>6-8900</v>
          </cell>
          <cell r="C57" t="str">
            <v>Depre - Mobile Phone</v>
          </cell>
          <cell r="D57">
            <v>751089</v>
          </cell>
          <cell r="E57">
            <v>596938</v>
          </cell>
          <cell r="F57">
            <v>596938</v>
          </cell>
          <cell r="G57">
            <v>596938</v>
          </cell>
          <cell r="H57">
            <v>596914</v>
          </cell>
          <cell r="I57">
            <v>413476</v>
          </cell>
          <cell r="J57">
            <v>378812</v>
          </cell>
          <cell r="K57">
            <v>3931105</v>
          </cell>
        </row>
        <row r="58">
          <cell r="B58" t="str">
            <v>6-9900</v>
          </cell>
          <cell r="C58" t="str">
            <v>Insurance Expenses</v>
          </cell>
          <cell r="D58">
            <v>4246507</v>
          </cell>
          <cell r="E58">
            <v>9344836.6400000006</v>
          </cell>
          <cell r="F58">
            <v>7177655</v>
          </cell>
          <cell r="G58">
            <v>55626808</v>
          </cell>
          <cell r="H58">
            <v>64191377.5</v>
          </cell>
          <cell r="I58">
            <v>61058089</v>
          </cell>
          <cell r="J58">
            <v>62006803</v>
          </cell>
          <cell r="K58">
            <v>263652076.13999999</v>
          </cell>
        </row>
        <row r="59">
          <cell r="B59" t="str">
            <v>6-9901</v>
          </cell>
          <cell r="C59" t="str">
            <v>Bank Charge (Excl. Interest)</v>
          </cell>
          <cell r="D59">
            <v>15753305.84</v>
          </cell>
          <cell r="E59">
            <v>9001971.3399999999</v>
          </cell>
          <cell r="F59">
            <v>10097733.970000001</v>
          </cell>
          <cell r="G59">
            <v>11893917.970000001</v>
          </cell>
          <cell r="H59">
            <v>18920309.210000001</v>
          </cell>
          <cell r="I59">
            <v>20675739.440000001</v>
          </cell>
          <cell r="J59">
            <v>18980147.280000001</v>
          </cell>
          <cell r="K59">
            <v>105323125.05</v>
          </cell>
        </row>
        <row r="60">
          <cell r="B60" t="str">
            <v>8-1110</v>
          </cell>
          <cell r="C60" t="str">
            <v>Gain (Loss) Disposal of FA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-38949114</v>
          </cell>
          <cell r="K60">
            <v>-38949114</v>
          </cell>
        </row>
        <row r="61">
          <cell r="B61" t="str">
            <v>8-1210</v>
          </cell>
          <cell r="C61" t="str">
            <v>Gain (Loss) Exchange Rate Diff</v>
          </cell>
          <cell r="D61">
            <v>0.77</v>
          </cell>
          <cell r="E61">
            <v>26486289.559999999</v>
          </cell>
          <cell r="F61">
            <v>0.36</v>
          </cell>
          <cell r="G61">
            <v>-0.65</v>
          </cell>
          <cell r="H61">
            <v>-0.11</v>
          </cell>
          <cell r="I61">
            <v>0.35</v>
          </cell>
          <cell r="J61">
            <v>198515473.38</v>
          </cell>
          <cell r="K61">
            <v>225001763.66</v>
          </cell>
        </row>
        <row r="62">
          <cell r="B62" t="str">
            <v>8-1910</v>
          </cell>
          <cell r="C62" t="str">
            <v>Other Revenue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101644197</v>
          </cell>
          <cell r="K62">
            <v>101644197</v>
          </cell>
        </row>
        <row r="63">
          <cell r="B63" t="str">
            <v>8-2200</v>
          </cell>
          <cell r="C63" t="str">
            <v>Interest Expenses</v>
          </cell>
          <cell r="D63">
            <v>-305712320</v>
          </cell>
          <cell r="E63">
            <v>-522474263</v>
          </cell>
          <cell r="F63">
            <v>-97475373.719999999</v>
          </cell>
          <cell r="G63">
            <v>-153277442.28</v>
          </cell>
          <cell r="H63">
            <v>-315294540.14999998</v>
          </cell>
          <cell r="I63">
            <v>-307642078.44999999</v>
          </cell>
          <cell r="J63">
            <v>-156748179</v>
          </cell>
          <cell r="K63">
            <v>-1858624196.5999999</v>
          </cell>
        </row>
        <row r="64">
          <cell r="B64" t="str">
            <v>8-2300</v>
          </cell>
          <cell r="C64" t="str">
            <v>Interest Expense Downer</v>
          </cell>
          <cell r="D64">
            <v>0</v>
          </cell>
          <cell r="E64">
            <v>-37358455</v>
          </cell>
          <cell r="F64">
            <v>-49132656.509999998</v>
          </cell>
          <cell r="G64">
            <v>-61409748.719999999</v>
          </cell>
          <cell r="H64">
            <v>-64241161.32</v>
          </cell>
          <cell r="I64">
            <v>-61801006</v>
          </cell>
          <cell r="J64">
            <v>-63950231</v>
          </cell>
          <cell r="K64">
            <v>-337893258.55000001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 "/>
      <sheetName val="GA MYOB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</row>
        <row r="15">
          <cell r="B15" t="str">
            <v>6-1060</v>
          </cell>
          <cell r="C15" t="str">
            <v>Medical Expense</v>
          </cell>
          <cell r="D15">
            <v>23050012</v>
          </cell>
          <cell r="E15">
            <v>58158598</v>
          </cell>
          <cell r="F15">
            <v>88845048</v>
          </cell>
          <cell r="G15">
            <v>79137692</v>
          </cell>
          <cell r="H15">
            <v>46857033</v>
          </cell>
        </row>
        <row r="16">
          <cell r="B16" t="str">
            <v>6-1065</v>
          </cell>
          <cell r="C16" t="str">
            <v>Accrual for Operation Staff</v>
          </cell>
          <cell r="D16">
            <v>65000000</v>
          </cell>
          <cell r="E16">
            <v>65000000</v>
          </cell>
          <cell r="F16">
            <v>65000000</v>
          </cell>
          <cell r="G16">
            <v>65000000</v>
          </cell>
          <cell r="H16">
            <v>65000000</v>
          </cell>
        </row>
        <row r="17">
          <cell r="B17" t="str">
            <v>6-1080</v>
          </cell>
          <cell r="C17" t="str">
            <v>Staff Welfare</v>
          </cell>
          <cell r="D17">
            <v>29471345</v>
          </cell>
          <cell r="E17">
            <v>17216862</v>
          </cell>
          <cell r="F17">
            <v>17182303</v>
          </cell>
          <cell r="G17">
            <v>15796818</v>
          </cell>
          <cell r="H17">
            <v>15545480.560000001</v>
          </cell>
        </row>
        <row r="18">
          <cell r="B18" t="str">
            <v>6-1090</v>
          </cell>
          <cell r="C18" t="str">
            <v>Uniform</v>
          </cell>
          <cell r="D18">
            <v>0</v>
          </cell>
          <cell r="E18">
            <v>15437500</v>
          </cell>
          <cell r="F18">
            <v>10593025</v>
          </cell>
          <cell r="G18">
            <v>0</v>
          </cell>
          <cell r="H18">
            <v>0</v>
          </cell>
        </row>
        <row r="19">
          <cell r="B19" t="str">
            <v>6-1100</v>
          </cell>
          <cell r="C19" t="str">
            <v>Recruitment Fee &amp; Training</v>
          </cell>
          <cell r="D19">
            <v>0</v>
          </cell>
          <cell r="E19">
            <v>4950000</v>
          </cell>
          <cell r="F19">
            <v>1725000</v>
          </cell>
          <cell r="G19">
            <v>30207932.899999999</v>
          </cell>
          <cell r="H19">
            <v>0</v>
          </cell>
        </row>
        <row r="20">
          <cell r="B20" t="str">
            <v>6-1110</v>
          </cell>
          <cell r="C20" t="str">
            <v>Seminar, Confrences, Meeting</v>
          </cell>
          <cell r="D20">
            <v>5000000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6-1150</v>
          </cell>
          <cell r="C21" t="str">
            <v>Stationery &amp; Printing</v>
          </cell>
          <cell r="D21">
            <v>44408300</v>
          </cell>
          <cell r="E21">
            <v>49180575</v>
          </cell>
          <cell r="F21">
            <v>44073285</v>
          </cell>
          <cell r="G21">
            <v>59122610</v>
          </cell>
          <cell r="H21">
            <v>22629320</v>
          </cell>
        </row>
        <row r="22">
          <cell r="B22" t="str">
            <v>6-1200</v>
          </cell>
          <cell r="C22" t="str">
            <v>Stamp Duty</v>
          </cell>
          <cell r="D22">
            <v>1538500</v>
          </cell>
          <cell r="E22">
            <v>6806000</v>
          </cell>
          <cell r="F22">
            <v>1307000</v>
          </cell>
          <cell r="G22">
            <v>4040000</v>
          </cell>
          <cell r="H22">
            <v>4157000</v>
          </cell>
        </row>
        <row r="23">
          <cell r="B23" t="str">
            <v>6-1300</v>
          </cell>
          <cell r="C23" t="str">
            <v>Postage &amp; Courier</v>
          </cell>
          <cell r="D23">
            <v>4013800</v>
          </cell>
          <cell r="E23">
            <v>5667592</v>
          </cell>
          <cell r="F23">
            <v>1351628</v>
          </cell>
          <cell r="G23">
            <v>2426633</v>
          </cell>
          <cell r="H23">
            <v>6882986</v>
          </cell>
        </row>
        <row r="24">
          <cell r="B24" t="str">
            <v>6-1900</v>
          </cell>
          <cell r="C24" t="str">
            <v>Other Admin Expenses</v>
          </cell>
          <cell r="D24">
            <v>0</v>
          </cell>
          <cell r="E24">
            <v>2303775</v>
          </cell>
          <cell r="F24">
            <v>310000</v>
          </cell>
          <cell r="G24">
            <v>350000</v>
          </cell>
          <cell r="H24">
            <v>3610270</v>
          </cell>
        </row>
        <row r="25">
          <cell r="B25" t="str">
            <v>6-2100</v>
          </cell>
          <cell r="C25" t="str">
            <v>Office Supplies</v>
          </cell>
          <cell r="D25">
            <v>821500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6-2200</v>
          </cell>
          <cell r="C26" t="str">
            <v>Office Equipment &lt; $500</v>
          </cell>
          <cell r="D26">
            <v>11300000</v>
          </cell>
          <cell r="E26">
            <v>2317120</v>
          </cell>
          <cell r="F26">
            <v>7185100</v>
          </cell>
          <cell r="G26">
            <v>8137235</v>
          </cell>
          <cell r="H26">
            <v>9763850</v>
          </cell>
        </row>
        <row r="27">
          <cell r="B27" t="str">
            <v>6-2500</v>
          </cell>
          <cell r="C27" t="str">
            <v>Utilities</v>
          </cell>
          <cell r="D27">
            <v>17446255</v>
          </cell>
          <cell r="E27">
            <v>14340760</v>
          </cell>
          <cell r="F27">
            <v>29247835</v>
          </cell>
          <cell r="G27">
            <v>27293915</v>
          </cell>
          <cell r="H27">
            <v>18570355</v>
          </cell>
        </row>
        <row r="28">
          <cell r="B28" t="str">
            <v>6-3100</v>
          </cell>
          <cell r="C28" t="str">
            <v>Telephone, Telex, Fax</v>
          </cell>
          <cell r="D28">
            <v>64788607</v>
          </cell>
          <cell r="E28">
            <v>91040370</v>
          </cell>
          <cell r="F28">
            <v>78788962</v>
          </cell>
          <cell r="G28">
            <v>80654282</v>
          </cell>
          <cell r="H28">
            <v>84665551</v>
          </cell>
        </row>
        <row r="29">
          <cell r="B29" t="str">
            <v>6-3110</v>
          </cell>
          <cell r="C29" t="str">
            <v>Telephone - Sales</v>
          </cell>
          <cell r="D29">
            <v>0</v>
          </cell>
          <cell r="E29">
            <v>650000</v>
          </cell>
          <cell r="F29">
            <v>516650</v>
          </cell>
          <cell r="G29">
            <v>2886044</v>
          </cell>
          <cell r="H29">
            <v>148088</v>
          </cell>
        </row>
        <row r="30">
          <cell r="B30" t="str">
            <v>6-3300</v>
          </cell>
          <cell r="C30" t="str">
            <v>IT Expenses</v>
          </cell>
          <cell r="D30">
            <v>18019000</v>
          </cell>
          <cell r="E30">
            <v>26883545</v>
          </cell>
          <cell r="F30">
            <v>17025000</v>
          </cell>
          <cell r="G30">
            <v>16450000</v>
          </cell>
          <cell r="H30">
            <v>16750000</v>
          </cell>
        </row>
        <row r="31">
          <cell r="B31" t="str">
            <v>6-4100</v>
          </cell>
          <cell r="C31" t="str">
            <v>Local Transportation</v>
          </cell>
          <cell r="D31">
            <v>12891450</v>
          </cell>
          <cell r="E31">
            <v>4666840.8600000003</v>
          </cell>
          <cell r="F31">
            <v>6567437.75</v>
          </cell>
          <cell r="G31">
            <v>2313320</v>
          </cell>
          <cell r="H31">
            <v>3431690.15</v>
          </cell>
        </row>
        <row r="32">
          <cell r="B32" t="str">
            <v>6-4200</v>
          </cell>
          <cell r="C32" t="str">
            <v>Hire of Motor Vehicle</v>
          </cell>
          <cell r="D32">
            <v>0</v>
          </cell>
          <cell r="E32">
            <v>9137056</v>
          </cell>
          <cell r="F32">
            <v>4568528</v>
          </cell>
          <cell r="G32">
            <v>0</v>
          </cell>
          <cell r="H32">
            <v>4568528</v>
          </cell>
        </row>
        <row r="33">
          <cell r="B33" t="str">
            <v>6-4310</v>
          </cell>
          <cell r="C33" t="str">
            <v>MV - Fuel &amp; Oil</v>
          </cell>
          <cell r="D33">
            <v>18120100</v>
          </cell>
          <cell r="E33">
            <v>25600649</v>
          </cell>
          <cell r="F33">
            <v>13778300</v>
          </cell>
          <cell r="G33">
            <v>6550308</v>
          </cell>
          <cell r="H33">
            <v>28759220</v>
          </cell>
        </row>
        <row r="34">
          <cell r="B34" t="str">
            <v>6-4360</v>
          </cell>
          <cell r="C34" t="str">
            <v>MV - Other</v>
          </cell>
          <cell r="D34">
            <v>11205165.66</v>
          </cell>
          <cell r="E34">
            <v>13854212</v>
          </cell>
          <cell r="F34">
            <v>20159854</v>
          </cell>
          <cell r="G34">
            <v>13229634.33</v>
          </cell>
          <cell r="H34">
            <v>25577477</v>
          </cell>
        </row>
        <row r="35">
          <cell r="B35" t="str">
            <v>6-4400</v>
          </cell>
          <cell r="C35" t="str">
            <v>Travel &amp; Fares</v>
          </cell>
          <cell r="D35">
            <v>69957708</v>
          </cell>
          <cell r="E35">
            <v>44133645</v>
          </cell>
          <cell r="F35">
            <v>32437213.25</v>
          </cell>
          <cell r="G35">
            <v>20338340</v>
          </cell>
          <cell r="H35">
            <v>36628032.850000001</v>
          </cell>
        </row>
        <row r="36">
          <cell r="B36" t="str">
            <v>6-5100</v>
          </cell>
          <cell r="C36" t="str">
            <v>Property Rental/Lease</v>
          </cell>
          <cell r="D36">
            <v>111531402</v>
          </cell>
          <cell r="E36">
            <v>111846216</v>
          </cell>
          <cell r="F36">
            <v>112279550.73</v>
          </cell>
          <cell r="G36">
            <v>105612889</v>
          </cell>
          <cell r="H36">
            <v>116168447</v>
          </cell>
        </row>
        <row r="37">
          <cell r="B37" t="str">
            <v>6-5200</v>
          </cell>
          <cell r="C37" t="str">
            <v>Hire of Other Plant &amp; Equipt</v>
          </cell>
          <cell r="D37">
            <v>23718585</v>
          </cell>
          <cell r="E37">
            <v>2113265</v>
          </cell>
          <cell r="F37">
            <v>13041440</v>
          </cell>
          <cell r="G37">
            <v>9610310</v>
          </cell>
          <cell r="H37">
            <v>11670845</v>
          </cell>
        </row>
        <row r="38">
          <cell r="B38" t="str">
            <v>6-5300</v>
          </cell>
          <cell r="C38" t="str">
            <v>Property Repair &amp; Maintenance</v>
          </cell>
          <cell r="D38">
            <v>41650100</v>
          </cell>
          <cell r="E38">
            <v>42036900</v>
          </cell>
          <cell r="F38">
            <v>43788600</v>
          </cell>
          <cell r="G38">
            <v>41889400</v>
          </cell>
          <cell r="H38">
            <v>45238900</v>
          </cell>
        </row>
        <row r="39">
          <cell r="B39" t="str">
            <v>6-6100</v>
          </cell>
          <cell r="C39" t="str">
            <v>Entertainment-Deductable</v>
          </cell>
          <cell r="D39">
            <v>19214407</v>
          </cell>
          <cell r="E39">
            <v>27126604</v>
          </cell>
          <cell r="F39">
            <v>7403362</v>
          </cell>
          <cell r="G39">
            <v>17339470</v>
          </cell>
          <cell r="H39">
            <v>35350294</v>
          </cell>
        </row>
        <row r="40">
          <cell r="B40" t="str">
            <v>6-6500</v>
          </cell>
          <cell r="C40" t="str">
            <v>Marketing Expense</v>
          </cell>
          <cell r="D40">
            <v>0</v>
          </cell>
          <cell r="E40">
            <v>12000000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6-7100</v>
          </cell>
          <cell r="C41" t="str">
            <v>Profesional Fee</v>
          </cell>
          <cell r="D41">
            <v>0</v>
          </cell>
          <cell r="E41">
            <v>0</v>
          </cell>
          <cell r="F41">
            <v>11660000</v>
          </cell>
          <cell r="G41">
            <v>0</v>
          </cell>
          <cell r="H41">
            <v>0</v>
          </cell>
        </row>
        <row r="42">
          <cell r="B42" t="str">
            <v>6-7200</v>
          </cell>
          <cell r="C42" t="str">
            <v>Legal Fee</v>
          </cell>
          <cell r="D42">
            <v>0</v>
          </cell>
          <cell r="E42">
            <v>1080000</v>
          </cell>
          <cell r="F42">
            <v>0</v>
          </cell>
          <cell r="G42">
            <v>0</v>
          </cell>
          <cell r="H42">
            <v>0</v>
          </cell>
        </row>
        <row r="43">
          <cell r="B43" t="str">
            <v>6-7600</v>
          </cell>
          <cell r="C43" t="str">
            <v>Advertising &amp; Promotion</v>
          </cell>
          <cell r="D43">
            <v>0</v>
          </cell>
          <cell r="E43">
            <v>2000000</v>
          </cell>
          <cell r="F43">
            <v>0</v>
          </cell>
          <cell r="G43">
            <v>0</v>
          </cell>
          <cell r="H43">
            <v>0</v>
          </cell>
        </row>
        <row r="44">
          <cell r="B44" t="str">
            <v>6-7800</v>
          </cell>
          <cell r="C44" t="str">
            <v>Project Costs (closed CFS)</v>
          </cell>
          <cell r="D44">
            <v>-32191832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6-8100</v>
          </cell>
          <cell r="C45" t="str">
            <v>Depre - Building Improvement</v>
          </cell>
          <cell r="D45">
            <v>4055345</v>
          </cell>
          <cell r="E45">
            <v>5201178</v>
          </cell>
          <cell r="F45">
            <v>5534511</v>
          </cell>
          <cell r="G45">
            <v>5534503</v>
          </cell>
          <cell r="H45">
            <v>5514165</v>
          </cell>
        </row>
        <row r="46">
          <cell r="B46" t="str">
            <v>6-8200</v>
          </cell>
          <cell r="C46" t="str">
            <v>Depre -  IT-Equipment</v>
          </cell>
          <cell r="D46">
            <v>38381151</v>
          </cell>
          <cell r="E46">
            <v>38179781</v>
          </cell>
          <cell r="F46">
            <v>39550418</v>
          </cell>
          <cell r="G46">
            <v>40048688</v>
          </cell>
          <cell r="H46">
            <v>40318514</v>
          </cell>
        </row>
        <row r="47">
          <cell r="B47" t="str">
            <v>6-8300</v>
          </cell>
          <cell r="C47" t="str">
            <v>Depre - Office Machine &amp; Equip</v>
          </cell>
          <cell r="D47">
            <v>8947151</v>
          </cell>
          <cell r="E47">
            <v>8921125</v>
          </cell>
          <cell r="F47">
            <v>8921125</v>
          </cell>
          <cell r="G47">
            <v>8921125</v>
          </cell>
          <cell r="H47">
            <v>8921125</v>
          </cell>
        </row>
        <row r="48">
          <cell r="B48" t="str">
            <v>6-8400</v>
          </cell>
          <cell r="C48" t="str">
            <v>Depre - Sundry Plant &amp; Equip</v>
          </cell>
          <cell r="D48">
            <v>2638271</v>
          </cell>
          <cell r="E48">
            <v>2638271</v>
          </cell>
          <cell r="F48">
            <v>2638271</v>
          </cell>
          <cell r="G48">
            <v>2638271</v>
          </cell>
          <cell r="H48">
            <v>2367479</v>
          </cell>
        </row>
        <row r="49">
          <cell r="B49" t="str">
            <v>6-8500</v>
          </cell>
          <cell r="C49" t="str">
            <v>Depre - Test Equipment</v>
          </cell>
          <cell r="D49">
            <v>12294847</v>
          </cell>
          <cell r="E49">
            <v>11422972</v>
          </cell>
          <cell r="F49">
            <v>11422972</v>
          </cell>
          <cell r="G49">
            <v>11422972</v>
          </cell>
          <cell r="H49">
            <v>10866722</v>
          </cell>
        </row>
        <row r="50">
          <cell r="B50" t="str">
            <v>6-8600</v>
          </cell>
          <cell r="C50" t="str">
            <v>Depre - Motor Vehicle</v>
          </cell>
          <cell r="D50">
            <v>27744792</v>
          </cell>
          <cell r="E50">
            <v>39741666</v>
          </cell>
          <cell r="F50">
            <v>39741666</v>
          </cell>
          <cell r="G50">
            <v>39741666</v>
          </cell>
          <cell r="H50">
            <v>39741666</v>
          </cell>
        </row>
        <row r="51">
          <cell r="B51" t="str">
            <v>6-8700</v>
          </cell>
          <cell r="C51" t="str">
            <v>Depre - Tools</v>
          </cell>
          <cell r="D51">
            <v>24620059</v>
          </cell>
          <cell r="E51">
            <v>23795021</v>
          </cell>
          <cell r="F51">
            <v>23832521</v>
          </cell>
          <cell r="G51">
            <v>24161689</v>
          </cell>
          <cell r="H51">
            <v>24515962</v>
          </cell>
        </row>
        <row r="52">
          <cell r="B52" t="str">
            <v>6-8800</v>
          </cell>
          <cell r="C52" t="str">
            <v>Depre - Furniture Fitting</v>
          </cell>
          <cell r="D52">
            <v>9010927</v>
          </cell>
          <cell r="E52">
            <v>9010887</v>
          </cell>
          <cell r="F52">
            <v>8896072</v>
          </cell>
          <cell r="G52">
            <v>8896056</v>
          </cell>
          <cell r="H52">
            <v>8735401</v>
          </cell>
        </row>
        <row r="53">
          <cell r="B53" t="str">
            <v>6-8900</v>
          </cell>
          <cell r="C53" t="str">
            <v>Depre - Mobile Phone</v>
          </cell>
          <cell r="D53">
            <v>751089</v>
          </cell>
          <cell r="E53">
            <v>596938</v>
          </cell>
          <cell r="F53">
            <v>596938</v>
          </cell>
          <cell r="G53">
            <v>596938</v>
          </cell>
          <cell r="H53">
            <v>596914</v>
          </cell>
        </row>
        <row r="54">
          <cell r="B54" t="str">
            <v>6-9900</v>
          </cell>
          <cell r="C54" t="str">
            <v>Insurance Expenses</v>
          </cell>
          <cell r="D54">
            <v>4246507</v>
          </cell>
          <cell r="E54">
            <v>9344836.6400000006</v>
          </cell>
          <cell r="F54">
            <v>7177655</v>
          </cell>
          <cell r="G54">
            <v>55626808</v>
          </cell>
          <cell r="H54">
            <v>64191377.5</v>
          </cell>
        </row>
        <row r="55">
          <cell r="B55" t="str">
            <v>6-9901</v>
          </cell>
          <cell r="C55" t="str">
            <v>Bank Charge (Excl. Interest)</v>
          </cell>
          <cell r="D55">
            <v>15753305.84</v>
          </cell>
          <cell r="E55">
            <v>9001971.3399999999</v>
          </cell>
          <cell r="F55">
            <v>10097733.970000001</v>
          </cell>
          <cell r="G55">
            <v>11893917.970000001</v>
          </cell>
          <cell r="H55">
            <v>18920309.210000001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 "/>
      <sheetName val="GA MYOB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</row>
        <row r="15">
          <cell r="B15" t="str">
            <v>6-1060</v>
          </cell>
          <cell r="C15" t="str">
            <v>Medical Expense</v>
          </cell>
          <cell r="D15">
            <v>23050012</v>
          </cell>
          <cell r="E15">
            <v>58158598</v>
          </cell>
          <cell r="F15">
            <v>88845048</v>
          </cell>
          <cell r="G15">
            <v>79137692</v>
          </cell>
          <cell r="H15">
            <v>46857033</v>
          </cell>
        </row>
        <row r="16">
          <cell r="B16" t="str">
            <v>6-1065</v>
          </cell>
          <cell r="C16" t="str">
            <v>Accrual for Operation Staff</v>
          </cell>
          <cell r="D16">
            <v>65000000</v>
          </cell>
          <cell r="E16">
            <v>65000000</v>
          </cell>
          <cell r="F16">
            <v>65000000</v>
          </cell>
          <cell r="G16">
            <v>65000000</v>
          </cell>
          <cell r="H16">
            <v>65000000</v>
          </cell>
        </row>
        <row r="17">
          <cell r="B17" t="str">
            <v>6-1080</v>
          </cell>
          <cell r="C17" t="str">
            <v>Staff Welfare</v>
          </cell>
          <cell r="D17">
            <v>29471345</v>
          </cell>
          <cell r="E17">
            <v>17216862</v>
          </cell>
          <cell r="F17">
            <v>17182303</v>
          </cell>
          <cell r="G17">
            <v>15796818</v>
          </cell>
          <cell r="H17">
            <v>15545480.560000001</v>
          </cell>
        </row>
        <row r="18">
          <cell r="B18" t="str">
            <v>6-1090</v>
          </cell>
          <cell r="C18" t="str">
            <v>Uniform</v>
          </cell>
          <cell r="D18">
            <v>0</v>
          </cell>
          <cell r="E18">
            <v>15437500</v>
          </cell>
          <cell r="F18">
            <v>10593025</v>
          </cell>
          <cell r="G18">
            <v>0</v>
          </cell>
          <cell r="H18">
            <v>0</v>
          </cell>
        </row>
        <row r="19">
          <cell r="B19" t="str">
            <v>6-1100</v>
          </cell>
          <cell r="C19" t="str">
            <v>Recruitment Fee &amp; Training</v>
          </cell>
          <cell r="D19">
            <v>0</v>
          </cell>
          <cell r="E19">
            <v>4950000</v>
          </cell>
          <cell r="F19">
            <v>1725000</v>
          </cell>
          <cell r="G19">
            <v>30207932.899999999</v>
          </cell>
          <cell r="H19">
            <v>0</v>
          </cell>
        </row>
        <row r="20">
          <cell r="B20" t="str">
            <v>6-1110</v>
          </cell>
          <cell r="C20" t="str">
            <v>Seminar, Confrences, Meeting</v>
          </cell>
          <cell r="D20">
            <v>5000000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6-1150</v>
          </cell>
          <cell r="C21" t="str">
            <v>Stationery &amp; Printing</v>
          </cell>
          <cell r="D21">
            <v>44408300</v>
          </cell>
          <cell r="E21">
            <v>49180575</v>
          </cell>
          <cell r="F21">
            <v>44073285</v>
          </cell>
          <cell r="G21">
            <v>59122610</v>
          </cell>
          <cell r="H21">
            <v>22629320</v>
          </cell>
        </row>
        <row r="22">
          <cell r="B22" t="str">
            <v>6-1200</v>
          </cell>
          <cell r="C22" t="str">
            <v>Stamp Duty</v>
          </cell>
          <cell r="D22">
            <v>1538500</v>
          </cell>
          <cell r="E22">
            <v>6806000</v>
          </cell>
          <cell r="F22">
            <v>1307000</v>
          </cell>
          <cell r="G22">
            <v>4040000</v>
          </cell>
          <cell r="H22">
            <v>4157000</v>
          </cell>
        </row>
        <row r="23">
          <cell r="B23" t="str">
            <v>6-1300</v>
          </cell>
          <cell r="C23" t="str">
            <v>Postage &amp; Courier</v>
          </cell>
          <cell r="D23">
            <v>4013800</v>
          </cell>
          <cell r="E23">
            <v>5667592</v>
          </cell>
          <cell r="F23">
            <v>1351628</v>
          </cell>
          <cell r="G23">
            <v>2426633</v>
          </cell>
          <cell r="H23">
            <v>6882986</v>
          </cell>
        </row>
        <row r="24">
          <cell r="B24" t="str">
            <v>6-1900</v>
          </cell>
          <cell r="C24" t="str">
            <v>Other Admin Expenses</v>
          </cell>
          <cell r="D24">
            <v>0</v>
          </cell>
          <cell r="E24">
            <v>2303775</v>
          </cell>
          <cell r="F24">
            <v>310000</v>
          </cell>
          <cell r="G24">
            <v>350000</v>
          </cell>
          <cell r="H24">
            <v>3610270</v>
          </cell>
        </row>
        <row r="25">
          <cell r="B25" t="str">
            <v>6-2100</v>
          </cell>
          <cell r="C25" t="str">
            <v>Office Supplies</v>
          </cell>
          <cell r="D25">
            <v>821500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6-2200</v>
          </cell>
          <cell r="C26" t="str">
            <v>Office Equipment &lt; $500</v>
          </cell>
          <cell r="D26">
            <v>11300000</v>
          </cell>
          <cell r="E26">
            <v>2317120</v>
          </cell>
          <cell r="F26">
            <v>7185100</v>
          </cell>
          <cell r="G26">
            <v>8137235</v>
          </cell>
          <cell r="H26">
            <v>9763850</v>
          </cell>
        </row>
        <row r="27">
          <cell r="B27" t="str">
            <v>6-2500</v>
          </cell>
          <cell r="C27" t="str">
            <v>Utilities</v>
          </cell>
          <cell r="D27">
            <v>17446255</v>
          </cell>
          <cell r="E27">
            <v>14340760</v>
          </cell>
          <cell r="F27">
            <v>29247835</v>
          </cell>
          <cell r="G27">
            <v>27293915</v>
          </cell>
          <cell r="H27">
            <v>18570355</v>
          </cell>
        </row>
        <row r="28">
          <cell r="B28" t="str">
            <v>6-3100</v>
          </cell>
          <cell r="C28" t="str">
            <v>Telephone, Telex, Fax</v>
          </cell>
          <cell r="D28">
            <v>64788607</v>
          </cell>
          <cell r="E28">
            <v>91040370</v>
          </cell>
          <cell r="F28">
            <v>78788962</v>
          </cell>
          <cell r="G28">
            <v>80654282</v>
          </cell>
          <cell r="H28">
            <v>84665551</v>
          </cell>
        </row>
        <row r="29">
          <cell r="B29" t="str">
            <v>6-3110</v>
          </cell>
          <cell r="C29" t="str">
            <v>Telephone - Sales</v>
          </cell>
          <cell r="D29">
            <v>0</v>
          </cell>
          <cell r="E29">
            <v>650000</v>
          </cell>
          <cell r="F29">
            <v>516650</v>
          </cell>
          <cell r="G29">
            <v>2886044</v>
          </cell>
          <cell r="H29">
            <v>148088</v>
          </cell>
        </row>
        <row r="30">
          <cell r="B30" t="str">
            <v>6-3300</v>
          </cell>
          <cell r="C30" t="str">
            <v>IT Expenses</v>
          </cell>
          <cell r="D30">
            <v>18019000</v>
          </cell>
          <cell r="E30">
            <v>26883545</v>
          </cell>
          <cell r="F30">
            <v>17025000</v>
          </cell>
          <cell r="G30">
            <v>16450000</v>
          </cell>
          <cell r="H30">
            <v>16750000</v>
          </cell>
        </row>
        <row r="31">
          <cell r="B31" t="str">
            <v>6-4100</v>
          </cell>
          <cell r="C31" t="str">
            <v>Local Transportation</v>
          </cell>
          <cell r="D31">
            <v>12891450</v>
          </cell>
          <cell r="E31">
            <v>4666840.8600000003</v>
          </cell>
          <cell r="F31">
            <v>6567437.75</v>
          </cell>
          <cell r="G31">
            <v>2313320</v>
          </cell>
          <cell r="H31">
            <v>3431690.15</v>
          </cell>
        </row>
        <row r="32">
          <cell r="B32" t="str">
            <v>6-4200</v>
          </cell>
          <cell r="C32" t="str">
            <v>Hire of Motor Vehicle</v>
          </cell>
          <cell r="D32">
            <v>0</v>
          </cell>
          <cell r="E32">
            <v>9137056</v>
          </cell>
          <cell r="F32">
            <v>4568528</v>
          </cell>
          <cell r="G32">
            <v>0</v>
          </cell>
          <cell r="H32">
            <v>4568528</v>
          </cell>
        </row>
        <row r="33">
          <cell r="B33" t="str">
            <v>6-4310</v>
          </cell>
          <cell r="C33" t="str">
            <v>MV - Fuel &amp; Oil</v>
          </cell>
          <cell r="D33">
            <v>18120100</v>
          </cell>
          <cell r="E33">
            <v>25600649</v>
          </cell>
          <cell r="F33">
            <v>13778300</v>
          </cell>
          <cell r="G33">
            <v>6550308</v>
          </cell>
          <cell r="H33">
            <v>28759220</v>
          </cell>
        </row>
        <row r="34">
          <cell r="B34" t="str">
            <v>6-4360</v>
          </cell>
          <cell r="C34" t="str">
            <v>MV - Other</v>
          </cell>
          <cell r="D34">
            <v>11205165.66</v>
          </cell>
          <cell r="E34">
            <v>13854212</v>
          </cell>
          <cell r="F34">
            <v>20159854</v>
          </cell>
          <cell r="G34">
            <v>13229634.33</v>
          </cell>
          <cell r="H34">
            <v>25577477</v>
          </cell>
        </row>
        <row r="35">
          <cell r="B35" t="str">
            <v>6-4400</v>
          </cell>
          <cell r="C35" t="str">
            <v>Travel &amp; Fares</v>
          </cell>
          <cell r="D35">
            <v>69957708</v>
          </cell>
          <cell r="E35">
            <v>44133645</v>
          </cell>
          <cell r="F35">
            <v>32437213.25</v>
          </cell>
          <cell r="G35">
            <v>20338340</v>
          </cell>
          <cell r="H35">
            <v>36628032.850000001</v>
          </cell>
        </row>
        <row r="36">
          <cell r="B36" t="str">
            <v>6-5100</v>
          </cell>
          <cell r="C36" t="str">
            <v>Property Rental/Lease</v>
          </cell>
          <cell r="D36">
            <v>111531402</v>
          </cell>
          <cell r="E36">
            <v>111846216</v>
          </cell>
          <cell r="F36">
            <v>112279550.73</v>
          </cell>
          <cell r="G36">
            <v>105612889</v>
          </cell>
          <cell r="H36">
            <v>116168447</v>
          </cell>
        </row>
        <row r="37">
          <cell r="B37" t="str">
            <v>6-5200</v>
          </cell>
          <cell r="C37" t="str">
            <v>Hire of Other Plant &amp; Equipt</v>
          </cell>
          <cell r="D37">
            <v>23718585</v>
          </cell>
          <cell r="E37">
            <v>2113265</v>
          </cell>
          <cell r="F37">
            <v>13041440</v>
          </cell>
          <cell r="G37">
            <v>9610310</v>
          </cell>
          <cell r="H37">
            <v>11670845</v>
          </cell>
        </row>
        <row r="38">
          <cell r="B38" t="str">
            <v>6-5300</v>
          </cell>
          <cell r="C38" t="str">
            <v>Property Repair &amp; Maintenance</v>
          </cell>
          <cell r="D38">
            <v>41650100</v>
          </cell>
          <cell r="E38">
            <v>42036900</v>
          </cell>
          <cell r="F38">
            <v>43788600</v>
          </cell>
          <cell r="G38">
            <v>41889400</v>
          </cell>
          <cell r="H38">
            <v>45238900</v>
          </cell>
        </row>
        <row r="39">
          <cell r="B39" t="str">
            <v>6-6100</v>
          </cell>
          <cell r="C39" t="str">
            <v>Entertainment-Deductable</v>
          </cell>
          <cell r="D39">
            <v>19214407</v>
          </cell>
          <cell r="E39">
            <v>27126604</v>
          </cell>
          <cell r="F39">
            <v>7403362</v>
          </cell>
          <cell r="G39">
            <v>17339470</v>
          </cell>
          <cell r="H39">
            <v>35350294</v>
          </cell>
        </row>
        <row r="40">
          <cell r="B40" t="str">
            <v>6-6500</v>
          </cell>
          <cell r="C40" t="str">
            <v>Marketing Expense</v>
          </cell>
          <cell r="D40">
            <v>0</v>
          </cell>
          <cell r="E40">
            <v>12000000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6-7100</v>
          </cell>
          <cell r="C41" t="str">
            <v>Profesional Fee</v>
          </cell>
          <cell r="D41">
            <v>0</v>
          </cell>
          <cell r="E41">
            <v>0</v>
          </cell>
          <cell r="F41">
            <v>11660000</v>
          </cell>
          <cell r="G41">
            <v>0</v>
          </cell>
          <cell r="H41">
            <v>0</v>
          </cell>
        </row>
        <row r="42">
          <cell r="B42" t="str">
            <v>6-7200</v>
          </cell>
          <cell r="C42" t="str">
            <v>Legal Fee</v>
          </cell>
          <cell r="D42">
            <v>0</v>
          </cell>
          <cell r="E42">
            <v>1080000</v>
          </cell>
          <cell r="F42">
            <v>0</v>
          </cell>
          <cell r="G42">
            <v>0</v>
          </cell>
          <cell r="H42">
            <v>0</v>
          </cell>
        </row>
        <row r="43">
          <cell r="B43" t="str">
            <v>6-7600</v>
          </cell>
          <cell r="C43" t="str">
            <v>Advertising &amp; Promotion</v>
          </cell>
          <cell r="D43">
            <v>0</v>
          </cell>
          <cell r="E43">
            <v>2000000</v>
          </cell>
          <cell r="F43">
            <v>0</v>
          </cell>
          <cell r="G43">
            <v>0</v>
          </cell>
          <cell r="H43">
            <v>0</v>
          </cell>
        </row>
        <row r="44">
          <cell r="B44" t="str">
            <v>6-7800</v>
          </cell>
          <cell r="C44" t="str">
            <v>Project Costs (closed CFS)</v>
          </cell>
          <cell r="D44">
            <v>-32191832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6-8100</v>
          </cell>
          <cell r="C45" t="str">
            <v>Depre - Building Improvement</v>
          </cell>
          <cell r="D45">
            <v>4055345</v>
          </cell>
          <cell r="E45">
            <v>5201178</v>
          </cell>
          <cell r="F45">
            <v>5534511</v>
          </cell>
          <cell r="G45">
            <v>5534503</v>
          </cell>
          <cell r="H45">
            <v>5514165</v>
          </cell>
        </row>
        <row r="46">
          <cell r="B46" t="str">
            <v>6-8200</v>
          </cell>
          <cell r="C46" t="str">
            <v>Depre -  IT-Equipment</v>
          </cell>
          <cell r="D46">
            <v>38381151</v>
          </cell>
          <cell r="E46">
            <v>38179781</v>
          </cell>
          <cell r="F46">
            <v>39550418</v>
          </cell>
          <cell r="G46">
            <v>40048688</v>
          </cell>
          <cell r="H46">
            <v>40318514</v>
          </cell>
        </row>
        <row r="47">
          <cell r="B47" t="str">
            <v>6-8300</v>
          </cell>
          <cell r="C47" t="str">
            <v>Depre - Office Machine &amp; Equip</v>
          </cell>
          <cell r="D47">
            <v>8947151</v>
          </cell>
          <cell r="E47">
            <v>8921125</v>
          </cell>
          <cell r="F47">
            <v>8921125</v>
          </cell>
          <cell r="G47">
            <v>8921125</v>
          </cell>
          <cell r="H47">
            <v>8921125</v>
          </cell>
        </row>
        <row r="48">
          <cell r="B48" t="str">
            <v>6-8400</v>
          </cell>
          <cell r="C48" t="str">
            <v>Depre - Sundry Plant &amp; Equip</v>
          </cell>
          <cell r="D48">
            <v>2638271</v>
          </cell>
          <cell r="E48">
            <v>2638271</v>
          </cell>
          <cell r="F48">
            <v>2638271</v>
          </cell>
          <cell r="G48">
            <v>2638271</v>
          </cell>
          <cell r="H48">
            <v>2367479</v>
          </cell>
        </row>
        <row r="49">
          <cell r="B49" t="str">
            <v>6-8500</v>
          </cell>
          <cell r="C49" t="str">
            <v>Depre - Test Equipment</v>
          </cell>
          <cell r="D49">
            <v>12294847</v>
          </cell>
          <cell r="E49">
            <v>11422972</v>
          </cell>
          <cell r="F49">
            <v>11422972</v>
          </cell>
          <cell r="G49">
            <v>11422972</v>
          </cell>
          <cell r="H49">
            <v>10866722</v>
          </cell>
        </row>
        <row r="50">
          <cell r="B50" t="str">
            <v>6-8600</v>
          </cell>
          <cell r="C50" t="str">
            <v>Depre - Motor Vehicle</v>
          </cell>
          <cell r="D50">
            <v>27744792</v>
          </cell>
          <cell r="E50">
            <v>39741666</v>
          </cell>
          <cell r="F50">
            <v>39741666</v>
          </cell>
          <cell r="G50">
            <v>39741666</v>
          </cell>
          <cell r="H50">
            <v>39741666</v>
          </cell>
        </row>
        <row r="51">
          <cell r="B51" t="str">
            <v>6-8700</v>
          </cell>
          <cell r="C51" t="str">
            <v>Depre - Tools</v>
          </cell>
          <cell r="D51">
            <v>24620059</v>
          </cell>
          <cell r="E51">
            <v>23795021</v>
          </cell>
          <cell r="F51">
            <v>23832521</v>
          </cell>
          <cell r="G51">
            <v>24161689</v>
          </cell>
          <cell r="H51">
            <v>24515962</v>
          </cell>
        </row>
        <row r="52">
          <cell r="B52" t="str">
            <v>6-8800</v>
          </cell>
          <cell r="C52" t="str">
            <v>Depre - Furniture Fitting</v>
          </cell>
          <cell r="D52">
            <v>9010927</v>
          </cell>
          <cell r="E52">
            <v>9010887</v>
          </cell>
          <cell r="F52">
            <v>8896072</v>
          </cell>
          <cell r="G52">
            <v>8896056</v>
          </cell>
          <cell r="H52">
            <v>8735401</v>
          </cell>
        </row>
        <row r="53">
          <cell r="B53" t="str">
            <v>6-8900</v>
          </cell>
          <cell r="C53" t="str">
            <v>Depre - Mobile Phone</v>
          </cell>
          <cell r="D53">
            <v>751089</v>
          </cell>
          <cell r="E53">
            <v>596938</v>
          </cell>
          <cell r="F53">
            <v>596938</v>
          </cell>
          <cell r="G53">
            <v>596938</v>
          </cell>
          <cell r="H53">
            <v>596914</v>
          </cell>
        </row>
        <row r="54">
          <cell r="B54" t="str">
            <v>6-9900</v>
          </cell>
          <cell r="C54" t="str">
            <v>Insurance Expenses</v>
          </cell>
          <cell r="D54">
            <v>4246507</v>
          </cell>
          <cell r="E54">
            <v>9344836.6400000006</v>
          </cell>
          <cell r="F54">
            <v>7177655</v>
          </cell>
          <cell r="G54">
            <v>55626808</v>
          </cell>
          <cell r="H54">
            <v>64191377.5</v>
          </cell>
        </row>
        <row r="55">
          <cell r="B55" t="str">
            <v>6-9901</v>
          </cell>
          <cell r="C55" t="str">
            <v>Bank Charge (Excl. Interest)</v>
          </cell>
          <cell r="D55">
            <v>15753305.84</v>
          </cell>
          <cell r="E55">
            <v>9001971.3399999999</v>
          </cell>
          <cell r="F55">
            <v>10097733.970000001</v>
          </cell>
          <cell r="G55">
            <v>11893917.970000001</v>
          </cell>
          <cell r="H55">
            <v>18920309.210000001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OH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  <cell r="I10">
            <v>471804032.54000002</v>
          </cell>
          <cell r="J10">
            <v>506478746</v>
          </cell>
          <cell r="K10">
            <v>443754635</v>
          </cell>
          <cell r="L10">
            <v>491300454</v>
          </cell>
          <cell r="M10">
            <v>462261596</v>
          </cell>
          <cell r="N10">
            <v>4460756899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  <cell r="I11">
            <v>33333333</v>
          </cell>
          <cell r="J11">
            <v>33000000</v>
          </cell>
          <cell r="K11">
            <v>33000000</v>
          </cell>
          <cell r="L11">
            <v>33000000</v>
          </cell>
          <cell r="M11">
            <v>33000000</v>
          </cell>
          <cell r="N11">
            <v>286937643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  <cell r="I12">
            <v>100000000</v>
          </cell>
          <cell r="J12">
            <v>191120000</v>
          </cell>
          <cell r="K12">
            <v>191120000</v>
          </cell>
          <cell r="L12">
            <v>191120000</v>
          </cell>
          <cell r="M12">
            <v>191120000</v>
          </cell>
          <cell r="N12">
            <v>1264480000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  <cell r="I13">
            <v>13358901</v>
          </cell>
          <cell r="J13">
            <v>13652318</v>
          </cell>
          <cell r="K13">
            <v>12998276</v>
          </cell>
          <cell r="L13">
            <v>15408597</v>
          </cell>
          <cell r="M13">
            <v>15043959</v>
          </cell>
          <cell r="N13">
            <v>128840438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  <cell r="I14">
            <v>69132493</v>
          </cell>
          <cell r="J14">
            <v>69188336</v>
          </cell>
          <cell r="K14">
            <v>65957947</v>
          </cell>
          <cell r="L14">
            <v>65901162</v>
          </cell>
          <cell r="M14">
            <v>167665812</v>
          </cell>
          <cell r="N14">
            <v>843196017</v>
          </cell>
        </row>
        <row r="15">
          <cell r="B15" t="str">
            <v>6-1055</v>
          </cell>
          <cell r="C15" t="str">
            <v>Post Employee benefit Expense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285000000</v>
          </cell>
          <cell r="K15">
            <v>60000000</v>
          </cell>
          <cell r="L15">
            <v>60000000</v>
          </cell>
          <cell r="M15">
            <v>60000000</v>
          </cell>
          <cell r="N15">
            <v>465000000</v>
          </cell>
        </row>
        <row r="16">
          <cell r="B16" t="str">
            <v>6-1060</v>
          </cell>
          <cell r="C16" t="str">
            <v>Medical Expense</v>
          </cell>
          <cell r="D16">
            <v>23050012</v>
          </cell>
          <cell r="E16">
            <v>58158598</v>
          </cell>
          <cell r="F16">
            <v>88845048</v>
          </cell>
          <cell r="G16">
            <v>79137692</v>
          </cell>
          <cell r="H16">
            <v>46857033</v>
          </cell>
          <cell r="I16">
            <v>30156355</v>
          </cell>
          <cell r="J16">
            <v>76822868</v>
          </cell>
          <cell r="K16">
            <v>62905504</v>
          </cell>
          <cell r="L16">
            <v>25732666</v>
          </cell>
          <cell r="M16">
            <v>26960002</v>
          </cell>
          <cell r="N16">
            <v>518625778</v>
          </cell>
        </row>
        <row r="17">
          <cell r="B17" t="str">
            <v>6-1065</v>
          </cell>
          <cell r="C17" t="str">
            <v>Accrual for Operation Staff</v>
          </cell>
          <cell r="D17">
            <v>65000000</v>
          </cell>
          <cell r="E17">
            <v>65000000</v>
          </cell>
          <cell r="F17">
            <v>65000000</v>
          </cell>
          <cell r="G17">
            <v>65000000</v>
          </cell>
          <cell r="H17">
            <v>65000000</v>
          </cell>
          <cell r="I17">
            <v>75000000</v>
          </cell>
          <cell r="J17">
            <v>75000000</v>
          </cell>
          <cell r="K17">
            <v>68930049</v>
          </cell>
          <cell r="L17">
            <v>78331680</v>
          </cell>
          <cell r="M17">
            <v>80300000</v>
          </cell>
          <cell r="N17">
            <v>702561729</v>
          </cell>
        </row>
        <row r="18">
          <cell r="B18" t="str">
            <v>6-1070</v>
          </cell>
          <cell r="C18" t="str">
            <v>Meal Allowance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316200</v>
          </cell>
          <cell r="L18">
            <v>0</v>
          </cell>
          <cell r="M18">
            <v>0</v>
          </cell>
          <cell r="N18">
            <v>316200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12481793</v>
          </cell>
          <cell r="L19">
            <v>19940339</v>
          </cell>
          <cell r="M19">
            <v>8551750</v>
          </cell>
          <cell r="N19">
            <v>164995622.56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0</v>
          </cell>
          <cell r="L21">
            <v>0</v>
          </cell>
          <cell r="M21">
            <v>0</v>
          </cell>
          <cell r="N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5000000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  <cell r="L23">
            <v>32000000</v>
          </cell>
          <cell r="M23">
            <v>32000000</v>
          </cell>
          <cell r="N23">
            <v>128000000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28400350</v>
          </cell>
          <cell r="L24">
            <v>31502025</v>
          </cell>
          <cell r="M24">
            <v>37387272</v>
          </cell>
          <cell r="N24">
            <v>379687562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2965000</v>
          </cell>
          <cell r="L25">
            <v>4574927</v>
          </cell>
          <cell r="M25">
            <v>1590500</v>
          </cell>
          <cell r="N25">
            <v>34915040.159999996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2701930</v>
          </cell>
          <cell r="L26">
            <v>1410480</v>
          </cell>
          <cell r="M26">
            <v>1799859</v>
          </cell>
          <cell r="N26">
            <v>33732328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1349775</v>
          </cell>
          <cell r="L27">
            <v>66000</v>
          </cell>
          <cell r="M27">
            <v>500000</v>
          </cell>
          <cell r="N27">
            <v>8916430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3700000</v>
          </cell>
          <cell r="L29">
            <v>7011396</v>
          </cell>
          <cell r="M29">
            <v>2265000</v>
          </cell>
          <cell r="N29">
            <v>69233653</v>
          </cell>
        </row>
        <row r="30">
          <cell r="B30" t="str">
            <v>6-2300</v>
          </cell>
          <cell r="C30" t="str">
            <v>Furniture &amp; Fitting &lt; $500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935000</v>
          </cell>
          <cell r="L30">
            <v>1544350</v>
          </cell>
          <cell r="M30">
            <v>0</v>
          </cell>
          <cell r="N30">
            <v>2479350</v>
          </cell>
        </row>
        <row r="31">
          <cell r="B31" t="str">
            <v>6-2500</v>
          </cell>
          <cell r="C31" t="str">
            <v>Utilities</v>
          </cell>
          <cell r="D31">
            <v>17446255</v>
          </cell>
          <cell r="E31">
            <v>14340760</v>
          </cell>
          <cell r="F31">
            <v>29247835</v>
          </cell>
          <cell r="G31">
            <v>27293915</v>
          </cell>
          <cell r="H31">
            <v>18570355</v>
          </cell>
          <cell r="I31">
            <v>24168331</v>
          </cell>
          <cell r="J31">
            <v>14496955</v>
          </cell>
          <cell r="K31">
            <v>10551352</v>
          </cell>
          <cell r="L31">
            <v>21216520</v>
          </cell>
          <cell r="M31">
            <v>14603868</v>
          </cell>
          <cell r="N31">
            <v>191936146</v>
          </cell>
        </row>
        <row r="32">
          <cell r="B32" t="str">
            <v>6-3100</v>
          </cell>
          <cell r="C32" t="str">
            <v>Telephone, Telex, Fax</v>
          </cell>
          <cell r="D32">
            <v>64788607</v>
          </cell>
          <cell r="E32">
            <v>91040370</v>
          </cell>
          <cell r="F32">
            <v>78788962</v>
          </cell>
          <cell r="G32">
            <v>80654282</v>
          </cell>
          <cell r="H32">
            <v>84665551</v>
          </cell>
          <cell r="I32">
            <v>93938913</v>
          </cell>
          <cell r="J32">
            <v>59149227</v>
          </cell>
          <cell r="K32">
            <v>68052906</v>
          </cell>
          <cell r="L32">
            <v>62312127</v>
          </cell>
          <cell r="M32">
            <v>63888605</v>
          </cell>
          <cell r="N32">
            <v>747279550</v>
          </cell>
        </row>
        <row r="33">
          <cell r="B33" t="str">
            <v>6-3110</v>
          </cell>
          <cell r="C33" t="str">
            <v>Telephone - Sales</v>
          </cell>
          <cell r="D33">
            <v>0</v>
          </cell>
          <cell r="E33">
            <v>650000</v>
          </cell>
          <cell r="F33">
            <v>516650</v>
          </cell>
          <cell r="G33">
            <v>2886044</v>
          </cell>
          <cell r="H33">
            <v>148088</v>
          </cell>
          <cell r="I33">
            <v>294500</v>
          </cell>
          <cell r="J33">
            <v>320075</v>
          </cell>
          <cell r="K33">
            <v>913250</v>
          </cell>
          <cell r="L33">
            <v>991838</v>
          </cell>
          <cell r="M33">
            <v>616950</v>
          </cell>
          <cell r="N33">
            <v>7337395</v>
          </cell>
        </row>
        <row r="34">
          <cell r="B34" t="str">
            <v>6-3300</v>
          </cell>
          <cell r="C34" t="str">
            <v>IT Expenses</v>
          </cell>
          <cell r="D34">
            <v>18019000</v>
          </cell>
          <cell r="E34">
            <v>26883545</v>
          </cell>
          <cell r="F34">
            <v>17025000</v>
          </cell>
          <cell r="G34">
            <v>16450000</v>
          </cell>
          <cell r="H34">
            <v>16750000</v>
          </cell>
          <cell r="I34">
            <v>17114000</v>
          </cell>
          <cell r="J34">
            <v>18297500</v>
          </cell>
          <cell r="K34">
            <v>15600000</v>
          </cell>
          <cell r="L34">
            <v>15992000</v>
          </cell>
          <cell r="M34">
            <v>15715000</v>
          </cell>
          <cell r="N34">
            <v>177846045</v>
          </cell>
        </row>
        <row r="35">
          <cell r="B35" t="str">
            <v>6-4100</v>
          </cell>
          <cell r="C35" t="str">
            <v>Local Transportation</v>
          </cell>
          <cell r="D35">
            <v>12891450</v>
          </cell>
          <cell r="E35">
            <v>4666840.8600000003</v>
          </cell>
          <cell r="F35">
            <v>6567437.75</v>
          </cell>
          <cell r="G35">
            <v>2313320</v>
          </cell>
          <cell r="H35">
            <v>3431690.15</v>
          </cell>
          <cell r="I35">
            <v>4711394.0999999996</v>
          </cell>
          <cell r="J35">
            <v>2300715.5</v>
          </cell>
          <cell r="K35">
            <v>6074757.5</v>
          </cell>
          <cell r="L35">
            <v>5580968.5999999996</v>
          </cell>
          <cell r="M35">
            <v>3411524.17</v>
          </cell>
          <cell r="N35">
            <v>51950098.630000003</v>
          </cell>
        </row>
        <row r="36">
          <cell r="B36" t="str">
            <v>6-4200</v>
          </cell>
          <cell r="C36" t="str">
            <v>Hire of Motor Vehicle</v>
          </cell>
          <cell r="D36">
            <v>0</v>
          </cell>
          <cell r="E36">
            <v>9137056</v>
          </cell>
          <cell r="F36">
            <v>4568528</v>
          </cell>
          <cell r="G36">
            <v>0</v>
          </cell>
          <cell r="H36">
            <v>4568528</v>
          </cell>
          <cell r="I36">
            <v>4568528</v>
          </cell>
          <cell r="J36">
            <v>0</v>
          </cell>
          <cell r="K36">
            <v>9137056</v>
          </cell>
          <cell r="L36">
            <v>9035533</v>
          </cell>
          <cell r="M36">
            <v>4568528</v>
          </cell>
          <cell r="N36">
            <v>45583757</v>
          </cell>
        </row>
        <row r="37">
          <cell r="B37" t="str">
            <v>6-4310</v>
          </cell>
          <cell r="C37" t="str">
            <v>MV - Fuel &amp; Oil</v>
          </cell>
          <cell r="D37">
            <v>18120100</v>
          </cell>
          <cell r="E37">
            <v>25600649</v>
          </cell>
          <cell r="F37">
            <v>13778300</v>
          </cell>
          <cell r="G37">
            <v>6550308</v>
          </cell>
          <cell r="H37">
            <v>28759220</v>
          </cell>
          <cell r="I37">
            <v>18854351</v>
          </cell>
          <cell r="J37">
            <v>25489575</v>
          </cell>
          <cell r="K37">
            <v>7142566</v>
          </cell>
          <cell r="L37">
            <v>26446475</v>
          </cell>
          <cell r="M37">
            <v>20340953</v>
          </cell>
          <cell r="N37">
            <v>191082497</v>
          </cell>
        </row>
        <row r="38">
          <cell r="B38" t="str">
            <v>6-4360</v>
          </cell>
          <cell r="C38" t="str">
            <v>MV - Other</v>
          </cell>
          <cell r="D38">
            <v>11205165.66</v>
          </cell>
          <cell r="E38">
            <v>13854212</v>
          </cell>
          <cell r="F38">
            <v>20159854</v>
          </cell>
          <cell r="G38">
            <v>13229634.33</v>
          </cell>
          <cell r="H38">
            <v>25577477</v>
          </cell>
          <cell r="I38">
            <v>17901141</v>
          </cell>
          <cell r="J38">
            <v>19390919.66</v>
          </cell>
          <cell r="K38">
            <v>16229695</v>
          </cell>
          <cell r="L38">
            <v>19682930</v>
          </cell>
          <cell r="M38">
            <v>9104206</v>
          </cell>
          <cell r="N38">
            <v>166335234.65000001</v>
          </cell>
        </row>
        <row r="39">
          <cell r="B39" t="str">
            <v>6-4400</v>
          </cell>
          <cell r="C39" t="str">
            <v>Travel &amp; Fares</v>
          </cell>
          <cell r="D39">
            <v>69957708</v>
          </cell>
          <cell r="E39">
            <v>44133645</v>
          </cell>
          <cell r="F39">
            <v>32437213.25</v>
          </cell>
          <cell r="G39">
            <v>20338340</v>
          </cell>
          <cell r="H39">
            <v>36628032.850000001</v>
          </cell>
          <cell r="I39">
            <v>44466674.539999999</v>
          </cell>
          <cell r="J39">
            <v>229629735.78</v>
          </cell>
          <cell r="K39">
            <v>72782884.75</v>
          </cell>
          <cell r="L39">
            <v>37746441.399999999</v>
          </cell>
          <cell r="M39">
            <v>41569526.829999998</v>
          </cell>
          <cell r="N39">
            <v>629690202.39999998</v>
          </cell>
        </row>
        <row r="40">
          <cell r="B40" t="str">
            <v>6-5100</v>
          </cell>
          <cell r="C40" t="str">
            <v>Property Rental/Lease</v>
          </cell>
          <cell r="D40">
            <v>111531402</v>
          </cell>
          <cell r="E40">
            <v>111846216</v>
          </cell>
          <cell r="F40">
            <v>112279550.73</v>
          </cell>
          <cell r="G40">
            <v>105612889</v>
          </cell>
          <cell r="H40">
            <v>116168447</v>
          </cell>
          <cell r="I40">
            <v>112742512</v>
          </cell>
          <cell r="J40">
            <v>123668437</v>
          </cell>
          <cell r="K40">
            <v>119964737</v>
          </cell>
          <cell r="L40">
            <v>101499177</v>
          </cell>
          <cell r="M40">
            <v>98499180</v>
          </cell>
          <cell r="N40">
            <v>1113812547.73</v>
          </cell>
        </row>
        <row r="41">
          <cell r="B41" t="str">
            <v>6-5200</v>
          </cell>
          <cell r="C41" t="str">
            <v>Hire of Other Plant &amp; Equipt</v>
          </cell>
          <cell r="D41">
            <v>23718585</v>
          </cell>
          <cell r="E41">
            <v>2113265</v>
          </cell>
          <cell r="F41">
            <v>13041440</v>
          </cell>
          <cell r="G41">
            <v>9610310</v>
          </cell>
          <cell r="H41">
            <v>11670845</v>
          </cell>
          <cell r="I41">
            <v>26175810</v>
          </cell>
          <cell r="J41">
            <v>12894355</v>
          </cell>
          <cell r="K41">
            <v>11026880</v>
          </cell>
          <cell r="L41">
            <v>5186145</v>
          </cell>
          <cell r="M41">
            <v>25778180</v>
          </cell>
          <cell r="N41">
            <v>141215815</v>
          </cell>
        </row>
        <row r="42">
          <cell r="B42" t="str">
            <v>6-5300</v>
          </cell>
          <cell r="C42" t="str">
            <v>Property Repair &amp; Maintenance</v>
          </cell>
          <cell r="D42">
            <v>41650100</v>
          </cell>
          <cell r="E42">
            <v>42036900</v>
          </cell>
          <cell r="F42">
            <v>43788600</v>
          </cell>
          <cell r="G42">
            <v>41889400</v>
          </cell>
          <cell r="H42">
            <v>45238900</v>
          </cell>
          <cell r="I42">
            <v>41887800</v>
          </cell>
          <cell r="J42">
            <v>42715200</v>
          </cell>
          <cell r="K42">
            <v>43098700</v>
          </cell>
          <cell r="L42">
            <v>43950900</v>
          </cell>
          <cell r="M42">
            <v>40208400</v>
          </cell>
          <cell r="N42">
            <v>426464900</v>
          </cell>
        </row>
        <row r="43">
          <cell r="B43" t="str">
            <v>6-6100</v>
          </cell>
          <cell r="C43" t="str">
            <v>Entertainment-Deductable</v>
          </cell>
          <cell r="D43">
            <v>19214407</v>
          </cell>
          <cell r="E43">
            <v>27126604</v>
          </cell>
          <cell r="F43">
            <v>7403362</v>
          </cell>
          <cell r="G43">
            <v>17339470</v>
          </cell>
          <cell r="H43">
            <v>35350294</v>
          </cell>
          <cell r="I43">
            <v>15235118</v>
          </cell>
          <cell r="J43">
            <v>12521705</v>
          </cell>
          <cell r="K43">
            <v>32620268.75</v>
          </cell>
          <cell r="L43">
            <v>17415648</v>
          </cell>
          <cell r="M43">
            <v>6470855</v>
          </cell>
          <cell r="N43">
            <v>190697731.75</v>
          </cell>
        </row>
        <row r="44">
          <cell r="B44" t="str">
            <v>6-6500</v>
          </cell>
          <cell r="C44" t="str">
            <v>Marketing Expense</v>
          </cell>
          <cell r="D44">
            <v>0</v>
          </cell>
          <cell r="E44">
            <v>12000000</v>
          </cell>
          <cell r="F44">
            <v>0</v>
          </cell>
          <cell r="G44">
            <v>0</v>
          </cell>
          <cell r="H44">
            <v>0</v>
          </cell>
          <cell r="I44">
            <v>3650000</v>
          </cell>
          <cell r="J44">
            <v>8270000</v>
          </cell>
          <cell r="K44">
            <v>20930000</v>
          </cell>
          <cell r="L44">
            <v>5000000</v>
          </cell>
          <cell r="M44">
            <v>0</v>
          </cell>
          <cell r="N44">
            <v>49850000</v>
          </cell>
        </row>
        <row r="45">
          <cell r="B45" t="str">
            <v>6-7100</v>
          </cell>
          <cell r="C45" t="str">
            <v>Profesional Fee</v>
          </cell>
          <cell r="D45">
            <v>0</v>
          </cell>
          <cell r="E45">
            <v>0</v>
          </cell>
          <cell r="F45">
            <v>11660000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11660000</v>
          </cell>
        </row>
        <row r="46">
          <cell r="B46" t="str">
            <v>6-7200</v>
          </cell>
          <cell r="C46" t="str">
            <v>Legal Fee</v>
          </cell>
          <cell r="D46">
            <v>0</v>
          </cell>
          <cell r="E46">
            <v>1080000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1080000</v>
          </cell>
        </row>
        <row r="47">
          <cell r="B47" t="str">
            <v>6-7300</v>
          </cell>
          <cell r="C47" t="str">
            <v>Audit Fee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1800000</v>
          </cell>
          <cell r="K47">
            <v>1800000</v>
          </cell>
          <cell r="L47">
            <v>1800000</v>
          </cell>
          <cell r="M47">
            <v>1800000</v>
          </cell>
          <cell r="N47">
            <v>7200000</v>
          </cell>
        </row>
        <row r="48">
          <cell r="B48" t="str">
            <v>6-7600</v>
          </cell>
          <cell r="C48" t="str">
            <v>Advertising &amp; Promotion</v>
          </cell>
          <cell r="D48">
            <v>0</v>
          </cell>
          <cell r="E48">
            <v>2000000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2000000</v>
          </cell>
        </row>
        <row r="49">
          <cell r="B49" t="str">
            <v>6-7700</v>
          </cell>
          <cell r="C49" t="str">
            <v>Bad debt expense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67055818.240000002</v>
          </cell>
          <cell r="L49">
            <v>-52640727.5</v>
          </cell>
          <cell r="M49">
            <v>0</v>
          </cell>
          <cell r="N49">
            <v>14415090.74</v>
          </cell>
        </row>
        <row r="50">
          <cell r="B50" t="str">
            <v>6-7800</v>
          </cell>
          <cell r="C50" t="str">
            <v>Project Costs (closed CFS)</v>
          </cell>
          <cell r="D50">
            <v>-32191832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-32191832</v>
          </cell>
        </row>
        <row r="51">
          <cell r="B51" t="str">
            <v>6-8100</v>
          </cell>
          <cell r="C51" t="str">
            <v>Depre - Building Improvement</v>
          </cell>
          <cell r="D51">
            <v>4055345</v>
          </cell>
          <cell r="E51">
            <v>5201178</v>
          </cell>
          <cell r="F51">
            <v>5534511</v>
          </cell>
          <cell r="G51">
            <v>5534503</v>
          </cell>
          <cell r="H51">
            <v>5514165</v>
          </cell>
          <cell r="I51">
            <v>5467290</v>
          </cell>
          <cell r="J51">
            <v>6769999</v>
          </cell>
          <cell r="K51">
            <v>6769999</v>
          </cell>
          <cell r="L51">
            <v>6769999</v>
          </cell>
          <cell r="M51">
            <v>6769999</v>
          </cell>
          <cell r="N51">
            <v>58386988</v>
          </cell>
        </row>
        <row r="52">
          <cell r="B52" t="str">
            <v>6-8200</v>
          </cell>
          <cell r="C52" t="str">
            <v>Depre -  IT-Equipment</v>
          </cell>
          <cell r="D52">
            <v>38381151</v>
          </cell>
          <cell r="E52">
            <v>38179781</v>
          </cell>
          <cell r="F52">
            <v>39550418</v>
          </cell>
          <cell r="G52">
            <v>40048688</v>
          </cell>
          <cell r="H52">
            <v>40318514</v>
          </cell>
          <cell r="I52">
            <v>40403014</v>
          </cell>
          <cell r="J52">
            <v>39621078</v>
          </cell>
          <cell r="K52">
            <v>39312866</v>
          </cell>
          <cell r="L52">
            <v>39839887</v>
          </cell>
          <cell r="M52">
            <v>38904514</v>
          </cell>
          <cell r="N52">
            <v>394559911</v>
          </cell>
        </row>
        <row r="53">
          <cell r="B53" t="str">
            <v>6-8300</v>
          </cell>
          <cell r="C53" t="str">
            <v>Depre - Office Machine &amp; Equip</v>
          </cell>
          <cell r="D53">
            <v>8947151</v>
          </cell>
          <cell r="E53">
            <v>8921125</v>
          </cell>
          <cell r="F53">
            <v>8921125</v>
          </cell>
          <cell r="G53">
            <v>8921125</v>
          </cell>
          <cell r="H53">
            <v>8921125</v>
          </cell>
          <cell r="I53">
            <v>8858643</v>
          </cell>
          <cell r="J53">
            <v>8583383</v>
          </cell>
          <cell r="K53">
            <v>8583383</v>
          </cell>
          <cell r="L53">
            <v>8637550</v>
          </cell>
          <cell r="M53">
            <v>8637550</v>
          </cell>
          <cell r="N53">
            <v>87932160</v>
          </cell>
        </row>
        <row r="54">
          <cell r="B54" t="str">
            <v>6-8400</v>
          </cell>
          <cell r="C54" t="str">
            <v>Depre - Sundry Plant &amp; Equip</v>
          </cell>
          <cell r="D54">
            <v>2638271</v>
          </cell>
          <cell r="E54">
            <v>2638271</v>
          </cell>
          <cell r="F54">
            <v>2638271</v>
          </cell>
          <cell r="G54">
            <v>2638271</v>
          </cell>
          <cell r="H54">
            <v>2367479</v>
          </cell>
          <cell r="I54">
            <v>2367479</v>
          </cell>
          <cell r="J54">
            <v>2367479</v>
          </cell>
          <cell r="K54">
            <v>2088313</v>
          </cell>
          <cell r="L54">
            <v>2088313</v>
          </cell>
          <cell r="M54">
            <v>2018542</v>
          </cell>
          <cell r="N54">
            <v>23850689</v>
          </cell>
        </row>
        <row r="55">
          <cell r="B55" t="str">
            <v>6-8500</v>
          </cell>
          <cell r="C55" t="str">
            <v>Depre - Test Equipment</v>
          </cell>
          <cell r="D55">
            <v>12294847</v>
          </cell>
          <cell r="E55">
            <v>11422972</v>
          </cell>
          <cell r="F55">
            <v>11422972</v>
          </cell>
          <cell r="G55">
            <v>11422972</v>
          </cell>
          <cell r="H55">
            <v>10866722</v>
          </cell>
          <cell r="I55">
            <v>10866722</v>
          </cell>
          <cell r="J55">
            <v>10608706</v>
          </cell>
          <cell r="K55">
            <v>10503081</v>
          </cell>
          <cell r="L55">
            <v>10582247</v>
          </cell>
          <cell r="M55">
            <v>10582247</v>
          </cell>
          <cell r="N55">
            <v>110573488</v>
          </cell>
        </row>
        <row r="56">
          <cell r="B56" t="str">
            <v>6-8600</v>
          </cell>
          <cell r="C56" t="str">
            <v>Depre - Motor Vehicle</v>
          </cell>
          <cell r="D56">
            <v>27744792</v>
          </cell>
          <cell r="E56">
            <v>39741666</v>
          </cell>
          <cell r="F56">
            <v>39741666</v>
          </cell>
          <cell r="G56">
            <v>39741666</v>
          </cell>
          <cell r="H56">
            <v>39741666</v>
          </cell>
          <cell r="I56">
            <v>39741666</v>
          </cell>
          <cell r="J56">
            <v>39741666</v>
          </cell>
          <cell r="K56">
            <v>31743750</v>
          </cell>
          <cell r="L56">
            <v>31743750</v>
          </cell>
          <cell r="M56">
            <v>31743750</v>
          </cell>
          <cell r="N56">
            <v>361426038</v>
          </cell>
        </row>
        <row r="57">
          <cell r="B57" t="str">
            <v>6-8700</v>
          </cell>
          <cell r="C57" t="str">
            <v>Depre - Tools</v>
          </cell>
          <cell r="D57">
            <v>24620059</v>
          </cell>
          <cell r="E57">
            <v>23795021</v>
          </cell>
          <cell r="F57">
            <v>23832521</v>
          </cell>
          <cell r="G57">
            <v>24161689</v>
          </cell>
          <cell r="H57">
            <v>24515962</v>
          </cell>
          <cell r="I57">
            <v>24780548</v>
          </cell>
          <cell r="J57">
            <v>25379380</v>
          </cell>
          <cell r="K57">
            <v>25361291</v>
          </cell>
          <cell r="L57">
            <v>25361291</v>
          </cell>
          <cell r="M57">
            <v>25439761</v>
          </cell>
          <cell r="N57">
            <v>247247523</v>
          </cell>
        </row>
        <row r="58">
          <cell r="B58" t="str">
            <v>6-8800</v>
          </cell>
          <cell r="C58" t="str">
            <v>Depre - Furniture Fitting</v>
          </cell>
          <cell r="D58">
            <v>9010927</v>
          </cell>
          <cell r="E58">
            <v>9010887</v>
          </cell>
          <cell r="F58">
            <v>8896072</v>
          </cell>
          <cell r="G58">
            <v>8896056</v>
          </cell>
          <cell r="H58">
            <v>8735401</v>
          </cell>
          <cell r="I58">
            <v>8545957</v>
          </cell>
          <cell r="J58">
            <v>8545957</v>
          </cell>
          <cell r="K58">
            <v>8545941</v>
          </cell>
          <cell r="L58">
            <v>8698357</v>
          </cell>
          <cell r="M58">
            <v>8644206</v>
          </cell>
          <cell r="N58">
            <v>87529761</v>
          </cell>
        </row>
        <row r="59">
          <cell r="B59" t="str">
            <v>6-8900</v>
          </cell>
          <cell r="C59" t="str">
            <v>Depre - Mobile Phone</v>
          </cell>
          <cell r="D59">
            <v>751089</v>
          </cell>
          <cell r="E59">
            <v>596938</v>
          </cell>
          <cell r="F59">
            <v>596938</v>
          </cell>
          <cell r="G59">
            <v>596938</v>
          </cell>
          <cell r="H59">
            <v>596914</v>
          </cell>
          <cell r="I59">
            <v>413476</v>
          </cell>
          <cell r="J59">
            <v>378812</v>
          </cell>
          <cell r="K59">
            <v>378812</v>
          </cell>
          <cell r="L59">
            <v>378812</v>
          </cell>
          <cell r="M59">
            <v>396833</v>
          </cell>
          <cell r="N59">
            <v>5085562</v>
          </cell>
        </row>
        <row r="60">
          <cell r="B60" t="str">
            <v>6-9900</v>
          </cell>
          <cell r="C60" t="str">
            <v>Insurance Expenses</v>
          </cell>
          <cell r="D60">
            <v>4246507</v>
          </cell>
          <cell r="E60">
            <v>9344836.6400000006</v>
          </cell>
          <cell r="F60">
            <v>7177655</v>
          </cell>
          <cell r="G60">
            <v>55626808</v>
          </cell>
          <cell r="H60">
            <v>64191377.5</v>
          </cell>
          <cell r="I60">
            <v>61058089</v>
          </cell>
          <cell r="J60">
            <v>62006803</v>
          </cell>
          <cell r="K60">
            <v>66498248</v>
          </cell>
          <cell r="L60">
            <v>59704602</v>
          </cell>
          <cell r="M60">
            <v>58516364</v>
          </cell>
          <cell r="N60">
            <v>448371290.13999999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OH"/>
    </sheetNames>
    <sheetDataSet>
      <sheetData sheetId="0" refreshError="1"/>
      <sheetData sheetId="1">
        <row r="10">
          <cell r="B10" t="str">
            <v>6-1010</v>
          </cell>
          <cell r="C10" t="str">
            <v>Salary</v>
          </cell>
          <cell r="D10">
            <v>365598270</v>
          </cell>
          <cell r="E10">
            <v>384400176</v>
          </cell>
          <cell r="F10">
            <v>396242278</v>
          </cell>
          <cell r="G10">
            <v>441398333.73000002</v>
          </cell>
          <cell r="H10">
            <v>497518377.73000002</v>
          </cell>
          <cell r="I10">
            <v>471804032.54000002</v>
          </cell>
          <cell r="J10">
            <v>506478746</v>
          </cell>
          <cell r="K10">
            <v>443754635</v>
          </cell>
          <cell r="L10">
            <v>491300454</v>
          </cell>
          <cell r="M10">
            <v>462261596</v>
          </cell>
          <cell r="N10">
            <v>4460756899</v>
          </cell>
        </row>
        <row r="11">
          <cell r="B11" t="str">
            <v>6-1030</v>
          </cell>
          <cell r="C11" t="str">
            <v>Bonus, THR</v>
          </cell>
          <cell r="D11">
            <v>18312548</v>
          </cell>
          <cell r="E11">
            <v>18312548</v>
          </cell>
          <cell r="F11">
            <v>18312548</v>
          </cell>
          <cell r="G11">
            <v>33333333</v>
          </cell>
          <cell r="H11">
            <v>33333333</v>
          </cell>
          <cell r="I11">
            <v>33333333</v>
          </cell>
          <cell r="J11">
            <v>33000000</v>
          </cell>
          <cell r="K11">
            <v>33000000</v>
          </cell>
          <cell r="L11">
            <v>33000000</v>
          </cell>
          <cell r="M11">
            <v>33000000</v>
          </cell>
          <cell r="N11">
            <v>286937643</v>
          </cell>
        </row>
        <row r="12">
          <cell r="B12" t="str">
            <v>6-1035</v>
          </cell>
          <cell r="C12" t="str">
            <v>Performance Bonus</v>
          </cell>
          <cell r="D12">
            <v>100000000</v>
          </cell>
          <cell r="E12">
            <v>100000000</v>
          </cell>
          <cell r="F12">
            <v>100000000</v>
          </cell>
          <cell r="G12">
            <v>0</v>
          </cell>
          <cell r="H12">
            <v>100000000</v>
          </cell>
          <cell r="I12">
            <v>100000000</v>
          </cell>
          <cell r="J12">
            <v>191120000</v>
          </cell>
          <cell r="K12">
            <v>191120000</v>
          </cell>
          <cell r="L12">
            <v>191120000</v>
          </cell>
          <cell r="M12">
            <v>191120000</v>
          </cell>
          <cell r="N12">
            <v>1264480000</v>
          </cell>
        </row>
        <row r="13">
          <cell r="B13" t="str">
            <v>6-1040</v>
          </cell>
          <cell r="C13" t="str">
            <v>Jamsostek</v>
          </cell>
          <cell r="D13">
            <v>10399152</v>
          </cell>
          <cell r="E13">
            <v>11180639</v>
          </cell>
          <cell r="F13">
            <v>11615127</v>
          </cell>
          <cell r="G13">
            <v>11635838</v>
          </cell>
          <cell r="H13">
            <v>13547631</v>
          </cell>
          <cell r="I13">
            <v>13358901</v>
          </cell>
          <cell r="J13">
            <v>13652318</v>
          </cell>
          <cell r="K13">
            <v>12998276</v>
          </cell>
          <cell r="L13">
            <v>15408597</v>
          </cell>
          <cell r="M13">
            <v>15043959</v>
          </cell>
          <cell r="N13">
            <v>128840438</v>
          </cell>
        </row>
        <row r="14">
          <cell r="B14" t="str">
            <v>6-1050</v>
          </cell>
          <cell r="C14" t="str">
            <v>Personal Income Tax</v>
          </cell>
          <cell r="D14">
            <v>64592570</v>
          </cell>
          <cell r="E14">
            <v>66458976</v>
          </cell>
          <cell r="F14">
            <v>68502266</v>
          </cell>
          <cell r="G14">
            <v>83935222</v>
          </cell>
          <cell r="H14">
            <v>121861233</v>
          </cell>
          <cell r="I14">
            <v>69132493</v>
          </cell>
          <cell r="J14">
            <v>69188336</v>
          </cell>
          <cell r="K14">
            <v>65957947</v>
          </cell>
          <cell r="L14">
            <v>65901162</v>
          </cell>
          <cell r="M14">
            <v>167665812</v>
          </cell>
          <cell r="N14">
            <v>843196017</v>
          </cell>
        </row>
        <row r="15">
          <cell r="B15" t="str">
            <v>6-1055</v>
          </cell>
          <cell r="C15" t="str">
            <v>Post Employee benefit Expense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285000000</v>
          </cell>
          <cell r="K15">
            <v>60000000</v>
          </cell>
          <cell r="L15">
            <v>60000000</v>
          </cell>
          <cell r="M15">
            <v>60000000</v>
          </cell>
          <cell r="N15">
            <v>465000000</v>
          </cell>
        </row>
        <row r="16">
          <cell r="B16" t="str">
            <v>6-1060</v>
          </cell>
          <cell r="C16" t="str">
            <v>Medical Expense</v>
          </cell>
          <cell r="D16">
            <v>23050012</v>
          </cell>
          <cell r="E16">
            <v>58158598</v>
          </cell>
          <cell r="F16">
            <v>88845048</v>
          </cell>
          <cell r="G16">
            <v>79137692</v>
          </cell>
          <cell r="H16">
            <v>46857033</v>
          </cell>
          <cell r="I16">
            <v>30156355</v>
          </cell>
          <cell r="J16">
            <v>76822868</v>
          </cell>
          <cell r="K16">
            <v>62905504</v>
          </cell>
          <cell r="L16">
            <v>25732666</v>
          </cell>
          <cell r="M16">
            <v>26960002</v>
          </cell>
          <cell r="N16">
            <v>518625778</v>
          </cell>
        </row>
        <row r="17">
          <cell r="B17" t="str">
            <v>6-1065</v>
          </cell>
          <cell r="C17" t="str">
            <v>Accrual for Operation Staff</v>
          </cell>
          <cell r="D17">
            <v>65000000</v>
          </cell>
          <cell r="E17">
            <v>65000000</v>
          </cell>
          <cell r="F17">
            <v>65000000</v>
          </cell>
          <cell r="G17">
            <v>65000000</v>
          </cell>
          <cell r="H17">
            <v>65000000</v>
          </cell>
          <cell r="I17">
            <v>75000000</v>
          </cell>
          <cell r="J17">
            <v>75000000</v>
          </cell>
          <cell r="K17">
            <v>68930049</v>
          </cell>
          <cell r="L17">
            <v>78331680</v>
          </cell>
          <cell r="M17">
            <v>80300000</v>
          </cell>
          <cell r="N17">
            <v>702561729</v>
          </cell>
        </row>
        <row r="18">
          <cell r="B18" t="str">
            <v>6-1070</v>
          </cell>
          <cell r="C18" t="str">
            <v>Meal Allowance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316200</v>
          </cell>
          <cell r="L18">
            <v>0</v>
          </cell>
          <cell r="M18">
            <v>0</v>
          </cell>
          <cell r="N18">
            <v>316200</v>
          </cell>
        </row>
        <row r="19">
          <cell r="B19" t="str">
            <v>6-1080</v>
          </cell>
          <cell r="C19" t="str">
            <v>Staff Welfare</v>
          </cell>
          <cell r="D19">
            <v>29471345</v>
          </cell>
          <cell r="E19">
            <v>17216862</v>
          </cell>
          <cell r="F19">
            <v>17182303</v>
          </cell>
          <cell r="G19">
            <v>15796818</v>
          </cell>
          <cell r="H19">
            <v>15545480.560000001</v>
          </cell>
          <cell r="I19">
            <v>14729975</v>
          </cell>
          <cell r="J19">
            <v>14078957</v>
          </cell>
          <cell r="K19">
            <v>12481793</v>
          </cell>
          <cell r="L19">
            <v>19940339</v>
          </cell>
          <cell r="M19">
            <v>8551750</v>
          </cell>
          <cell r="N19">
            <v>164995622.56</v>
          </cell>
        </row>
        <row r="20">
          <cell r="B20" t="str">
            <v>6-1090</v>
          </cell>
          <cell r="C20" t="str">
            <v>Uniform</v>
          </cell>
          <cell r="D20">
            <v>0</v>
          </cell>
          <cell r="E20">
            <v>15437500</v>
          </cell>
          <cell r="F20">
            <v>10593025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26030525</v>
          </cell>
        </row>
        <row r="21">
          <cell r="B21" t="str">
            <v>6-1100</v>
          </cell>
          <cell r="C21" t="str">
            <v>Recruitment Fee &amp; Training</v>
          </cell>
          <cell r="D21">
            <v>0</v>
          </cell>
          <cell r="E21">
            <v>4950000</v>
          </cell>
          <cell r="F21">
            <v>1725000</v>
          </cell>
          <cell r="G21">
            <v>30207932.899999999</v>
          </cell>
          <cell r="H21">
            <v>0</v>
          </cell>
          <cell r="I21">
            <v>0</v>
          </cell>
          <cell r="J21">
            <v>1897500</v>
          </cell>
          <cell r="K21">
            <v>0</v>
          </cell>
          <cell r="L21">
            <v>0</v>
          </cell>
          <cell r="M21">
            <v>0</v>
          </cell>
          <cell r="N21">
            <v>38780432.899999999</v>
          </cell>
        </row>
        <row r="22">
          <cell r="B22" t="str">
            <v>6-1110</v>
          </cell>
          <cell r="C22" t="str">
            <v>Seminar, Confrences, Meeting</v>
          </cell>
          <cell r="D22">
            <v>5000000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5000000</v>
          </cell>
        </row>
        <row r="23">
          <cell r="B23" t="str">
            <v>6-1120</v>
          </cell>
          <cell r="C23" t="str">
            <v>Skill Development Fund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32000000</v>
          </cell>
          <cell r="K23">
            <v>32000000</v>
          </cell>
          <cell r="L23">
            <v>32000000</v>
          </cell>
          <cell r="M23">
            <v>32000000</v>
          </cell>
          <cell r="N23">
            <v>128000000</v>
          </cell>
        </row>
        <row r="24">
          <cell r="B24" t="str">
            <v>6-1150</v>
          </cell>
          <cell r="C24" t="str">
            <v>Stationery &amp; Printing</v>
          </cell>
          <cell r="D24">
            <v>44408300</v>
          </cell>
          <cell r="E24">
            <v>49180575</v>
          </cell>
          <cell r="F24">
            <v>44073285</v>
          </cell>
          <cell r="G24">
            <v>59122610</v>
          </cell>
          <cell r="H24">
            <v>22629320</v>
          </cell>
          <cell r="I24">
            <v>29788950</v>
          </cell>
          <cell r="J24">
            <v>33194875</v>
          </cell>
          <cell r="K24">
            <v>28400350</v>
          </cell>
          <cell r="L24">
            <v>31502025</v>
          </cell>
          <cell r="M24">
            <v>37387272</v>
          </cell>
          <cell r="N24">
            <v>379687562</v>
          </cell>
        </row>
        <row r="25">
          <cell r="B25" t="str">
            <v>6-1200</v>
          </cell>
          <cell r="C25" t="str">
            <v>Stamp Duty</v>
          </cell>
          <cell r="D25">
            <v>1538500</v>
          </cell>
          <cell r="E25">
            <v>6806000</v>
          </cell>
          <cell r="F25">
            <v>1307000</v>
          </cell>
          <cell r="G25">
            <v>4040000</v>
          </cell>
          <cell r="H25">
            <v>4157000</v>
          </cell>
          <cell r="I25">
            <v>4014113.16</v>
          </cell>
          <cell r="J25">
            <v>3922000</v>
          </cell>
          <cell r="K25">
            <v>2965000</v>
          </cell>
          <cell r="L25">
            <v>4574927</v>
          </cell>
          <cell r="M25">
            <v>1590500</v>
          </cell>
          <cell r="N25">
            <v>34915040.159999996</v>
          </cell>
        </row>
        <row r="26">
          <cell r="B26" t="str">
            <v>6-1300</v>
          </cell>
          <cell r="C26" t="str">
            <v>Postage &amp; Courier</v>
          </cell>
          <cell r="D26">
            <v>4013800</v>
          </cell>
          <cell r="E26">
            <v>5667592</v>
          </cell>
          <cell r="F26">
            <v>1351628</v>
          </cell>
          <cell r="G26">
            <v>2426633</v>
          </cell>
          <cell r="H26">
            <v>6882986</v>
          </cell>
          <cell r="I26">
            <v>3940474</v>
          </cell>
          <cell r="J26">
            <v>3536946</v>
          </cell>
          <cell r="K26">
            <v>2701930</v>
          </cell>
          <cell r="L26">
            <v>1410480</v>
          </cell>
          <cell r="M26">
            <v>1799859</v>
          </cell>
          <cell r="N26">
            <v>33732328</v>
          </cell>
        </row>
        <row r="27">
          <cell r="B27" t="str">
            <v>6-1900</v>
          </cell>
          <cell r="C27" t="str">
            <v>Other Admin Expenses</v>
          </cell>
          <cell r="D27">
            <v>0</v>
          </cell>
          <cell r="E27">
            <v>2303775</v>
          </cell>
          <cell r="F27">
            <v>310000</v>
          </cell>
          <cell r="G27">
            <v>350000</v>
          </cell>
          <cell r="H27">
            <v>3610270</v>
          </cell>
          <cell r="I27">
            <v>350200</v>
          </cell>
          <cell r="J27">
            <v>76410</v>
          </cell>
          <cell r="K27">
            <v>1349775</v>
          </cell>
          <cell r="L27">
            <v>66000</v>
          </cell>
          <cell r="M27">
            <v>500000</v>
          </cell>
          <cell r="N27">
            <v>8916430</v>
          </cell>
        </row>
        <row r="28">
          <cell r="B28" t="str">
            <v>6-2100</v>
          </cell>
          <cell r="C28" t="str">
            <v>Office Supplies</v>
          </cell>
          <cell r="D28">
            <v>821500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532000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1353500</v>
          </cell>
        </row>
        <row r="29">
          <cell r="B29" t="str">
            <v>6-2200</v>
          </cell>
          <cell r="C29" t="str">
            <v>Office Equipment &lt; $500</v>
          </cell>
          <cell r="D29">
            <v>11300000</v>
          </cell>
          <cell r="E29">
            <v>2317120</v>
          </cell>
          <cell r="F29">
            <v>7185100</v>
          </cell>
          <cell r="G29">
            <v>8137235</v>
          </cell>
          <cell r="H29">
            <v>9763850</v>
          </cell>
          <cell r="I29">
            <v>2468250</v>
          </cell>
          <cell r="J29">
            <v>15085702</v>
          </cell>
          <cell r="K29">
            <v>3700000</v>
          </cell>
          <cell r="L29">
            <v>7011396</v>
          </cell>
          <cell r="M29">
            <v>2265000</v>
          </cell>
          <cell r="N29">
            <v>69233653</v>
          </cell>
        </row>
        <row r="30">
          <cell r="B30" t="str">
            <v>6-2300</v>
          </cell>
          <cell r="C30" t="str">
            <v>Furniture &amp; Fitting &lt; $500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935000</v>
          </cell>
          <cell r="L30">
            <v>1544350</v>
          </cell>
          <cell r="M30">
            <v>0</v>
          </cell>
          <cell r="N30">
            <v>2479350</v>
          </cell>
        </row>
        <row r="31">
          <cell r="B31" t="str">
            <v>6-2500</v>
          </cell>
          <cell r="C31" t="str">
            <v>Utilities</v>
          </cell>
          <cell r="D31">
            <v>17446255</v>
          </cell>
          <cell r="E31">
            <v>14340760</v>
          </cell>
          <cell r="F31">
            <v>29247835</v>
          </cell>
          <cell r="G31">
            <v>27293915</v>
          </cell>
          <cell r="H31">
            <v>18570355</v>
          </cell>
          <cell r="I31">
            <v>24168331</v>
          </cell>
          <cell r="J31">
            <v>14496955</v>
          </cell>
          <cell r="K31">
            <v>10551352</v>
          </cell>
          <cell r="L31">
            <v>21216520</v>
          </cell>
          <cell r="M31">
            <v>14603868</v>
          </cell>
          <cell r="N31">
            <v>191936146</v>
          </cell>
        </row>
        <row r="32">
          <cell r="B32" t="str">
            <v>6-3100</v>
          </cell>
          <cell r="C32" t="str">
            <v>Telephone, Telex, Fax</v>
          </cell>
          <cell r="D32">
            <v>64788607</v>
          </cell>
          <cell r="E32">
            <v>91040370</v>
          </cell>
          <cell r="F32">
            <v>78788962</v>
          </cell>
          <cell r="G32">
            <v>80654282</v>
          </cell>
          <cell r="H32">
            <v>84665551</v>
          </cell>
          <cell r="I32">
            <v>93938913</v>
          </cell>
          <cell r="J32">
            <v>59149227</v>
          </cell>
          <cell r="K32">
            <v>68052906</v>
          </cell>
          <cell r="L32">
            <v>62312127</v>
          </cell>
          <cell r="M32">
            <v>63888605</v>
          </cell>
          <cell r="N32">
            <v>747279550</v>
          </cell>
        </row>
        <row r="33">
          <cell r="B33" t="str">
            <v>6-3110</v>
          </cell>
          <cell r="C33" t="str">
            <v>Telephone - Sales</v>
          </cell>
          <cell r="D33">
            <v>0</v>
          </cell>
          <cell r="E33">
            <v>650000</v>
          </cell>
          <cell r="F33">
            <v>516650</v>
          </cell>
          <cell r="G33">
            <v>2886044</v>
          </cell>
          <cell r="H33">
            <v>148088</v>
          </cell>
          <cell r="I33">
            <v>294500</v>
          </cell>
          <cell r="J33">
            <v>320075</v>
          </cell>
          <cell r="K33">
            <v>913250</v>
          </cell>
          <cell r="L33">
            <v>991838</v>
          </cell>
          <cell r="M33">
            <v>616950</v>
          </cell>
          <cell r="N33">
            <v>7337395</v>
          </cell>
        </row>
        <row r="34">
          <cell r="B34" t="str">
            <v>6-3300</v>
          </cell>
          <cell r="C34" t="str">
            <v>IT Expenses</v>
          </cell>
          <cell r="D34">
            <v>18019000</v>
          </cell>
          <cell r="E34">
            <v>26883545</v>
          </cell>
          <cell r="F34">
            <v>17025000</v>
          </cell>
          <cell r="G34">
            <v>16450000</v>
          </cell>
          <cell r="H34">
            <v>16750000</v>
          </cell>
          <cell r="I34">
            <v>17114000</v>
          </cell>
          <cell r="J34">
            <v>18297500</v>
          </cell>
          <cell r="K34">
            <v>15600000</v>
          </cell>
          <cell r="L34">
            <v>15992000</v>
          </cell>
          <cell r="M34">
            <v>15715000</v>
          </cell>
          <cell r="N34">
            <v>177846045</v>
          </cell>
        </row>
        <row r="35">
          <cell r="B35" t="str">
            <v>6-4100</v>
          </cell>
          <cell r="C35" t="str">
            <v>Local Transportation</v>
          </cell>
          <cell r="D35">
            <v>12891450</v>
          </cell>
          <cell r="E35">
            <v>4666840.8600000003</v>
          </cell>
          <cell r="F35">
            <v>6567437.75</v>
          </cell>
          <cell r="G35">
            <v>2313320</v>
          </cell>
          <cell r="H35">
            <v>3431690.15</v>
          </cell>
          <cell r="I35">
            <v>4711394.0999999996</v>
          </cell>
          <cell r="J35">
            <v>2300715.5</v>
          </cell>
          <cell r="K35">
            <v>6074757.5</v>
          </cell>
          <cell r="L35">
            <v>5580968.5999999996</v>
          </cell>
          <cell r="M35">
            <v>3411524.17</v>
          </cell>
          <cell r="N35">
            <v>51950098.630000003</v>
          </cell>
        </row>
        <row r="36">
          <cell r="B36" t="str">
            <v>6-4200</v>
          </cell>
          <cell r="C36" t="str">
            <v>Hire of Motor Vehicle</v>
          </cell>
          <cell r="D36">
            <v>0</v>
          </cell>
          <cell r="E36">
            <v>9137056</v>
          </cell>
          <cell r="F36">
            <v>4568528</v>
          </cell>
          <cell r="G36">
            <v>0</v>
          </cell>
          <cell r="H36">
            <v>4568528</v>
          </cell>
          <cell r="I36">
            <v>4568528</v>
          </cell>
          <cell r="J36">
            <v>0</v>
          </cell>
          <cell r="K36">
            <v>9137056</v>
          </cell>
          <cell r="L36">
            <v>9035533</v>
          </cell>
          <cell r="M36">
            <v>4568528</v>
          </cell>
          <cell r="N36">
            <v>45583757</v>
          </cell>
        </row>
        <row r="37">
          <cell r="B37" t="str">
            <v>6-4310</v>
          </cell>
          <cell r="C37" t="str">
            <v>MV - Fuel &amp; Oil</v>
          </cell>
          <cell r="D37">
            <v>18120100</v>
          </cell>
          <cell r="E37">
            <v>25600649</v>
          </cell>
          <cell r="F37">
            <v>13778300</v>
          </cell>
          <cell r="G37">
            <v>6550308</v>
          </cell>
          <cell r="H37">
            <v>28759220</v>
          </cell>
          <cell r="I37">
            <v>18854351</v>
          </cell>
          <cell r="J37">
            <v>25489575</v>
          </cell>
          <cell r="K37">
            <v>7142566</v>
          </cell>
          <cell r="L37">
            <v>26446475</v>
          </cell>
          <cell r="M37">
            <v>20340953</v>
          </cell>
          <cell r="N37">
            <v>191082497</v>
          </cell>
        </row>
        <row r="38">
          <cell r="B38" t="str">
            <v>6-4360</v>
          </cell>
          <cell r="C38" t="str">
            <v>MV - Other</v>
          </cell>
          <cell r="D38">
            <v>11205165.66</v>
          </cell>
          <cell r="E38">
            <v>13854212</v>
          </cell>
          <cell r="F38">
            <v>20159854</v>
          </cell>
          <cell r="G38">
            <v>13229634.33</v>
          </cell>
          <cell r="H38">
            <v>25577477</v>
          </cell>
          <cell r="I38">
            <v>17901141</v>
          </cell>
          <cell r="J38">
            <v>19390919.66</v>
          </cell>
          <cell r="K38">
            <v>16229695</v>
          </cell>
          <cell r="L38">
            <v>19682930</v>
          </cell>
          <cell r="M38">
            <v>9104206</v>
          </cell>
          <cell r="N38">
            <v>166335234.65000001</v>
          </cell>
        </row>
        <row r="39">
          <cell r="B39" t="str">
            <v>6-4400</v>
          </cell>
          <cell r="C39" t="str">
            <v>Travel &amp; Fares</v>
          </cell>
          <cell r="D39">
            <v>69957708</v>
          </cell>
          <cell r="E39">
            <v>44133645</v>
          </cell>
          <cell r="F39">
            <v>32437213.25</v>
          </cell>
          <cell r="G39">
            <v>20338340</v>
          </cell>
          <cell r="H39">
            <v>36628032.850000001</v>
          </cell>
          <cell r="I39">
            <v>44466674.539999999</v>
          </cell>
          <cell r="J39">
            <v>229629735.78</v>
          </cell>
          <cell r="K39">
            <v>72782884.75</v>
          </cell>
          <cell r="L39">
            <v>37746441.399999999</v>
          </cell>
          <cell r="M39">
            <v>41569526.829999998</v>
          </cell>
          <cell r="N39">
            <v>629690202.39999998</v>
          </cell>
        </row>
        <row r="40">
          <cell r="B40" t="str">
            <v>6-5100</v>
          </cell>
          <cell r="C40" t="str">
            <v>Property Rental/Lease</v>
          </cell>
          <cell r="D40">
            <v>111531402</v>
          </cell>
          <cell r="E40">
            <v>111846216</v>
          </cell>
          <cell r="F40">
            <v>112279550.73</v>
          </cell>
          <cell r="G40">
            <v>105612889</v>
          </cell>
          <cell r="H40">
            <v>116168447</v>
          </cell>
          <cell r="I40">
            <v>112742512</v>
          </cell>
          <cell r="J40">
            <v>123668437</v>
          </cell>
          <cell r="K40">
            <v>119964737</v>
          </cell>
          <cell r="L40">
            <v>101499177</v>
          </cell>
          <cell r="M40">
            <v>98499180</v>
          </cell>
          <cell r="N40">
            <v>1113812547.73</v>
          </cell>
        </row>
        <row r="41">
          <cell r="B41" t="str">
            <v>6-5200</v>
          </cell>
          <cell r="C41" t="str">
            <v>Hire of Other Plant &amp; Equipt</v>
          </cell>
          <cell r="D41">
            <v>23718585</v>
          </cell>
          <cell r="E41">
            <v>2113265</v>
          </cell>
          <cell r="F41">
            <v>13041440</v>
          </cell>
          <cell r="G41">
            <v>9610310</v>
          </cell>
          <cell r="H41">
            <v>11670845</v>
          </cell>
          <cell r="I41">
            <v>26175810</v>
          </cell>
          <cell r="J41">
            <v>12894355</v>
          </cell>
          <cell r="K41">
            <v>11026880</v>
          </cell>
          <cell r="L41">
            <v>5186145</v>
          </cell>
          <cell r="M41">
            <v>25778180</v>
          </cell>
          <cell r="N41">
            <v>141215815</v>
          </cell>
        </row>
        <row r="42">
          <cell r="B42" t="str">
            <v>6-5300</v>
          </cell>
          <cell r="C42" t="str">
            <v>Property Repair &amp; Maintenance</v>
          </cell>
          <cell r="D42">
            <v>41650100</v>
          </cell>
          <cell r="E42">
            <v>42036900</v>
          </cell>
          <cell r="F42">
            <v>43788600</v>
          </cell>
          <cell r="G42">
            <v>41889400</v>
          </cell>
          <cell r="H42">
            <v>45238900</v>
          </cell>
          <cell r="I42">
            <v>41887800</v>
          </cell>
          <cell r="J42">
            <v>42715200</v>
          </cell>
          <cell r="K42">
            <v>43098700</v>
          </cell>
          <cell r="L42">
            <v>43950900</v>
          </cell>
          <cell r="M42">
            <v>40208400</v>
          </cell>
          <cell r="N42">
            <v>426464900</v>
          </cell>
        </row>
        <row r="43">
          <cell r="B43" t="str">
            <v>6-6100</v>
          </cell>
          <cell r="C43" t="str">
            <v>Entertainment-Deductable</v>
          </cell>
          <cell r="D43">
            <v>19214407</v>
          </cell>
          <cell r="E43">
            <v>27126604</v>
          </cell>
          <cell r="F43">
            <v>7403362</v>
          </cell>
          <cell r="G43">
            <v>17339470</v>
          </cell>
          <cell r="H43">
            <v>35350294</v>
          </cell>
          <cell r="I43">
            <v>15235118</v>
          </cell>
          <cell r="J43">
            <v>12521705</v>
          </cell>
          <cell r="K43">
            <v>32620268.75</v>
          </cell>
          <cell r="L43">
            <v>17415648</v>
          </cell>
          <cell r="M43">
            <v>6470855</v>
          </cell>
          <cell r="N43">
            <v>190697731.75</v>
          </cell>
        </row>
        <row r="44">
          <cell r="B44" t="str">
            <v>6-6500</v>
          </cell>
          <cell r="C44" t="str">
            <v>Marketing Expense</v>
          </cell>
          <cell r="D44">
            <v>0</v>
          </cell>
          <cell r="E44">
            <v>12000000</v>
          </cell>
          <cell r="F44">
            <v>0</v>
          </cell>
          <cell r="G44">
            <v>0</v>
          </cell>
          <cell r="H44">
            <v>0</v>
          </cell>
          <cell r="I44">
            <v>3650000</v>
          </cell>
          <cell r="J44">
            <v>8270000</v>
          </cell>
          <cell r="K44">
            <v>20930000</v>
          </cell>
          <cell r="L44">
            <v>5000000</v>
          </cell>
          <cell r="M44">
            <v>0</v>
          </cell>
          <cell r="N44">
            <v>49850000</v>
          </cell>
        </row>
        <row r="45">
          <cell r="B45" t="str">
            <v>6-7100</v>
          </cell>
          <cell r="C45" t="str">
            <v>Profesional Fee</v>
          </cell>
          <cell r="D45">
            <v>0</v>
          </cell>
          <cell r="E45">
            <v>0</v>
          </cell>
          <cell r="F45">
            <v>11660000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11660000</v>
          </cell>
        </row>
        <row r="46">
          <cell r="B46" t="str">
            <v>6-7200</v>
          </cell>
          <cell r="C46" t="str">
            <v>Legal Fee</v>
          </cell>
          <cell r="D46">
            <v>0</v>
          </cell>
          <cell r="E46">
            <v>1080000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1080000</v>
          </cell>
        </row>
        <row r="47">
          <cell r="B47" t="str">
            <v>6-7300</v>
          </cell>
          <cell r="C47" t="str">
            <v>Audit Fee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1800000</v>
          </cell>
          <cell r="K47">
            <v>1800000</v>
          </cell>
          <cell r="L47">
            <v>1800000</v>
          </cell>
          <cell r="M47">
            <v>1800000</v>
          </cell>
          <cell r="N47">
            <v>7200000</v>
          </cell>
        </row>
        <row r="48">
          <cell r="B48" t="str">
            <v>6-7600</v>
          </cell>
          <cell r="C48" t="str">
            <v>Advertising &amp; Promotion</v>
          </cell>
          <cell r="D48">
            <v>0</v>
          </cell>
          <cell r="E48">
            <v>2000000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2000000</v>
          </cell>
        </row>
        <row r="49">
          <cell r="B49" t="str">
            <v>6-7700</v>
          </cell>
          <cell r="C49" t="str">
            <v>Bad debt expense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67055818.240000002</v>
          </cell>
          <cell r="L49">
            <v>-52640727.5</v>
          </cell>
          <cell r="M49">
            <v>0</v>
          </cell>
          <cell r="N49">
            <v>14415090.74</v>
          </cell>
        </row>
        <row r="50">
          <cell r="B50" t="str">
            <v>6-7800</v>
          </cell>
          <cell r="C50" t="str">
            <v>Project Costs (closed CFS)</v>
          </cell>
          <cell r="D50">
            <v>-32191832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-32191832</v>
          </cell>
        </row>
        <row r="51">
          <cell r="B51" t="str">
            <v>6-8100</v>
          </cell>
          <cell r="C51" t="str">
            <v>Depre - Building Improvement</v>
          </cell>
          <cell r="D51">
            <v>4055345</v>
          </cell>
          <cell r="E51">
            <v>5201178</v>
          </cell>
          <cell r="F51">
            <v>5534511</v>
          </cell>
          <cell r="G51">
            <v>5534503</v>
          </cell>
          <cell r="H51">
            <v>5514165</v>
          </cell>
          <cell r="I51">
            <v>5467290</v>
          </cell>
          <cell r="J51">
            <v>6769999</v>
          </cell>
          <cell r="K51">
            <v>6769999</v>
          </cell>
          <cell r="L51">
            <v>6769999</v>
          </cell>
          <cell r="M51">
            <v>6769999</v>
          </cell>
          <cell r="N51">
            <v>58386988</v>
          </cell>
        </row>
        <row r="52">
          <cell r="B52" t="str">
            <v>6-8200</v>
          </cell>
          <cell r="C52" t="str">
            <v>Depre -  IT-Equipment</v>
          </cell>
          <cell r="D52">
            <v>38381151</v>
          </cell>
          <cell r="E52">
            <v>38179781</v>
          </cell>
          <cell r="F52">
            <v>39550418</v>
          </cell>
          <cell r="G52">
            <v>40048688</v>
          </cell>
          <cell r="H52">
            <v>40318514</v>
          </cell>
          <cell r="I52">
            <v>40403014</v>
          </cell>
          <cell r="J52">
            <v>39621078</v>
          </cell>
          <cell r="K52">
            <v>39312866</v>
          </cell>
          <cell r="L52">
            <v>39839887</v>
          </cell>
          <cell r="M52">
            <v>38904514</v>
          </cell>
          <cell r="N52">
            <v>394559911</v>
          </cell>
        </row>
        <row r="53">
          <cell r="B53" t="str">
            <v>6-8300</v>
          </cell>
          <cell r="C53" t="str">
            <v>Depre - Office Machine &amp; Equip</v>
          </cell>
          <cell r="D53">
            <v>8947151</v>
          </cell>
          <cell r="E53">
            <v>8921125</v>
          </cell>
          <cell r="F53">
            <v>8921125</v>
          </cell>
          <cell r="G53">
            <v>8921125</v>
          </cell>
          <cell r="H53">
            <v>8921125</v>
          </cell>
          <cell r="I53">
            <v>8858643</v>
          </cell>
          <cell r="J53">
            <v>8583383</v>
          </cell>
          <cell r="K53">
            <v>8583383</v>
          </cell>
          <cell r="L53">
            <v>8637550</v>
          </cell>
          <cell r="M53">
            <v>8637550</v>
          </cell>
          <cell r="N53">
            <v>87932160</v>
          </cell>
        </row>
        <row r="54">
          <cell r="B54" t="str">
            <v>6-8400</v>
          </cell>
          <cell r="C54" t="str">
            <v>Depre - Sundry Plant &amp; Equip</v>
          </cell>
          <cell r="D54">
            <v>2638271</v>
          </cell>
          <cell r="E54">
            <v>2638271</v>
          </cell>
          <cell r="F54">
            <v>2638271</v>
          </cell>
          <cell r="G54">
            <v>2638271</v>
          </cell>
          <cell r="H54">
            <v>2367479</v>
          </cell>
          <cell r="I54">
            <v>2367479</v>
          </cell>
          <cell r="J54">
            <v>2367479</v>
          </cell>
          <cell r="K54">
            <v>2088313</v>
          </cell>
          <cell r="L54">
            <v>2088313</v>
          </cell>
          <cell r="M54">
            <v>2018542</v>
          </cell>
          <cell r="N54">
            <v>23850689</v>
          </cell>
        </row>
        <row r="55">
          <cell r="B55" t="str">
            <v>6-8500</v>
          </cell>
          <cell r="C55" t="str">
            <v>Depre - Test Equipment</v>
          </cell>
          <cell r="D55">
            <v>12294847</v>
          </cell>
          <cell r="E55">
            <v>11422972</v>
          </cell>
          <cell r="F55">
            <v>11422972</v>
          </cell>
          <cell r="G55">
            <v>11422972</v>
          </cell>
          <cell r="H55">
            <v>10866722</v>
          </cell>
          <cell r="I55">
            <v>10866722</v>
          </cell>
          <cell r="J55">
            <v>10608706</v>
          </cell>
          <cell r="K55">
            <v>10503081</v>
          </cell>
          <cell r="L55">
            <v>10582247</v>
          </cell>
          <cell r="M55">
            <v>10582247</v>
          </cell>
          <cell r="N55">
            <v>110573488</v>
          </cell>
        </row>
        <row r="56">
          <cell r="B56" t="str">
            <v>6-8600</v>
          </cell>
          <cell r="C56" t="str">
            <v>Depre - Motor Vehicle</v>
          </cell>
          <cell r="D56">
            <v>27744792</v>
          </cell>
          <cell r="E56">
            <v>39741666</v>
          </cell>
          <cell r="F56">
            <v>39741666</v>
          </cell>
          <cell r="G56">
            <v>39741666</v>
          </cell>
          <cell r="H56">
            <v>39741666</v>
          </cell>
          <cell r="I56">
            <v>39741666</v>
          </cell>
          <cell r="J56">
            <v>39741666</v>
          </cell>
          <cell r="K56">
            <v>31743750</v>
          </cell>
          <cell r="L56">
            <v>31743750</v>
          </cell>
          <cell r="M56">
            <v>31743750</v>
          </cell>
          <cell r="N56">
            <v>361426038</v>
          </cell>
        </row>
        <row r="57">
          <cell r="B57" t="str">
            <v>6-8700</v>
          </cell>
          <cell r="C57" t="str">
            <v>Depre - Tools</v>
          </cell>
          <cell r="D57">
            <v>24620059</v>
          </cell>
          <cell r="E57">
            <v>23795021</v>
          </cell>
          <cell r="F57">
            <v>23832521</v>
          </cell>
          <cell r="G57">
            <v>24161689</v>
          </cell>
          <cell r="H57">
            <v>24515962</v>
          </cell>
          <cell r="I57">
            <v>24780548</v>
          </cell>
          <cell r="J57">
            <v>25379380</v>
          </cell>
          <cell r="K57">
            <v>25361291</v>
          </cell>
          <cell r="L57">
            <v>25361291</v>
          </cell>
          <cell r="M57">
            <v>25439761</v>
          </cell>
          <cell r="N57">
            <v>247247523</v>
          </cell>
        </row>
        <row r="58">
          <cell r="B58" t="str">
            <v>6-8800</v>
          </cell>
          <cell r="C58" t="str">
            <v>Depre - Furniture Fitting</v>
          </cell>
          <cell r="D58">
            <v>9010927</v>
          </cell>
          <cell r="E58">
            <v>9010887</v>
          </cell>
          <cell r="F58">
            <v>8896072</v>
          </cell>
          <cell r="G58">
            <v>8896056</v>
          </cell>
          <cell r="H58">
            <v>8735401</v>
          </cell>
          <cell r="I58">
            <v>8545957</v>
          </cell>
          <cell r="J58">
            <v>8545957</v>
          </cell>
          <cell r="K58">
            <v>8545941</v>
          </cell>
          <cell r="L58">
            <v>8698357</v>
          </cell>
          <cell r="M58">
            <v>8644206</v>
          </cell>
          <cell r="N58">
            <v>87529761</v>
          </cell>
        </row>
        <row r="59">
          <cell r="B59" t="str">
            <v>6-8900</v>
          </cell>
          <cell r="C59" t="str">
            <v>Depre - Mobile Phone</v>
          </cell>
          <cell r="D59">
            <v>751089</v>
          </cell>
          <cell r="E59">
            <v>596938</v>
          </cell>
          <cell r="F59">
            <v>596938</v>
          </cell>
          <cell r="G59">
            <v>596938</v>
          </cell>
          <cell r="H59">
            <v>596914</v>
          </cell>
          <cell r="I59">
            <v>413476</v>
          </cell>
          <cell r="J59">
            <v>378812</v>
          </cell>
          <cell r="K59">
            <v>378812</v>
          </cell>
          <cell r="L59">
            <v>378812</v>
          </cell>
          <cell r="M59">
            <v>396833</v>
          </cell>
          <cell r="N59">
            <v>5085562</v>
          </cell>
        </row>
        <row r="60">
          <cell r="B60" t="str">
            <v>6-9900</v>
          </cell>
          <cell r="C60" t="str">
            <v>Insurance Expenses</v>
          </cell>
          <cell r="D60">
            <v>4246507</v>
          </cell>
          <cell r="E60">
            <v>9344836.6400000006</v>
          </cell>
          <cell r="F60">
            <v>7177655</v>
          </cell>
          <cell r="G60">
            <v>55626808</v>
          </cell>
          <cell r="H60">
            <v>64191377.5</v>
          </cell>
          <cell r="I60">
            <v>61058089</v>
          </cell>
          <cell r="J60">
            <v>62006803</v>
          </cell>
          <cell r="K60">
            <v>66498248</v>
          </cell>
          <cell r="L60">
            <v>59704602</v>
          </cell>
          <cell r="M60">
            <v>58516364</v>
          </cell>
          <cell r="N60">
            <v>448371290.13999999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"/>
    </sheetNames>
    <sheetDataSet>
      <sheetData sheetId="0" refreshError="1"/>
      <sheetData sheetId="1">
        <row r="12">
          <cell r="B12" t="str">
            <v>6-1010</v>
          </cell>
          <cell r="C12" t="str">
            <v>Salary</v>
          </cell>
          <cell r="D12">
            <v>365598270</v>
          </cell>
          <cell r="E12">
            <v>384400176</v>
          </cell>
          <cell r="F12">
            <v>396242278</v>
          </cell>
          <cell r="G12">
            <v>441398333.73000002</v>
          </cell>
          <cell r="H12">
            <v>497518377.73000002</v>
          </cell>
          <cell r="I12">
            <v>471804032.54000002</v>
          </cell>
          <cell r="J12">
            <v>506478746</v>
          </cell>
          <cell r="K12">
            <v>443754635</v>
          </cell>
          <cell r="L12">
            <v>491300454</v>
          </cell>
          <cell r="M12">
            <v>3998495303</v>
          </cell>
        </row>
        <row r="13">
          <cell r="B13" t="str">
            <v>6-1030</v>
          </cell>
          <cell r="C13" t="str">
            <v>Bonus, THR</v>
          </cell>
          <cell r="D13">
            <v>18312548</v>
          </cell>
          <cell r="E13">
            <v>18312548</v>
          </cell>
          <cell r="F13">
            <v>18312548</v>
          </cell>
          <cell r="G13">
            <v>33333333</v>
          </cell>
          <cell r="H13">
            <v>33333333</v>
          </cell>
          <cell r="I13">
            <v>33333333</v>
          </cell>
          <cell r="J13">
            <v>33000000</v>
          </cell>
          <cell r="K13">
            <v>33000000</v>
          </cell>
          <cell r="L13">
            <v>33000000</v>
          </cell>
          <cell r="M13">
            <v>253937643</v>
          </cell>
        </row>
        <row r="14">
          <cell r="B14" t="str">
            <v>6-1035</v>
          </cell>
          <cell r="C14" t="str">
            <v>Performance Bonus</v>
          </cell>
          <cell r="D14">
            <v>100000000</v>
          </cell>
          <cell r="E14">
            <v>100000000</v>
          </cell>
          <cell r="F14">
            <v>100000000</v>
          </cell>
          <cell r="G14">
            <v>0</v>
          </cell>
          <cell r="H14">
            <v>100000000</v>
          </cell>
          <cell r="I14">
            <v>100000000</v>
          </cell>
          <cell r="J14">
            <v>191120000</v>
          </cell>
          <cell r="K14">
            <v>191120000</v>
          </cell>
          <cell r="L14">
            <v>191120000</v>
          </cell>
          <cell r="M14">
            <v>1073360000</v>
          </cell>
        </row>
        <row r="15">
          <cell r="B15" t="str">
            <v>6-1040</v>
          </cell>
          <cell r="C15" t="str">
            <v>Jamsostek</v>
          </cell>
          <cell r="D15">
            <v>10399152</v>
          </cell>
          <cell r="E15">
            <v>11180639</v>
          </cell>
          <cell r="F15">
            <v>11615127</v>
          </cell>
          <cell r="G15">
            <v>11635838</v>
          </cell>
          <cell r="H15">
            <v>13547631</v>
          </cell>
          <cell r="I15">
            <v>13358901</v>
          </cell>
          <cell r="J15">
            <v>13652318</v>
          </cell>
          <cell r="K15">
            <v>12998276</v>
          </cell>
          <cell r="L15">
            <v>15408597</v>
          </cell>
          <cell r="M15">
            <v>113796479</v>
          </cell>
        </row>
        <row r="16">
          <cell r="B16" t="str">
            <v>6-1050</v>
          </cell>
          <cell r="C16" t="str">
            <v>Personal Income Tax</v>
          </cell>
          <cell r="D16">
            <v>64592570</v>
          </cell>
          <cell r="E16">
            <v>66458976</v>
          </cell>
          <cell r="F16">
            <v>68502266</v>
          </cell>
          <cell r="G16">
            <v>83935222</v>
          </cell>
          <cell r="H16">
            <v>121861233</v>
          </cell>
          <cell r="I16">
            <v>69132493</v>
          </cell>
          <cell r="J16">
            <v>69188336</v>
          </cell>
          <cell r="K16">
            <v>65957947</v>
          </cell>
          <cell r="L16">
            <v>65901162</v>
          </cell>
          <cell r="M16">
            <v>675530205</v>
          </cell>
        </row>
        <row r="17">
          <cell r="B17" t="str">
            <v>6-1055</v>
          </cell>
          <cell r="C17" t="str">
            <v>Post Employee benefit Expense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285000000</v>
          </cell>
          <cell r="K17">
            <v>60000000</v>
          </cell>
          <cell r="L17">
            <v>60000000</v>
          </cell>
          <cell r="M17">
            <v>405000000</v>
          </cell>
        </row>
        <row r="18">
          <cell r="B18" t="str">
            <v>6-1060</v>
          </cell>
          <cell r="C18" t="str">
            <v>Medical Expense</v>
          </cell>
          <cell r="D18">
            <v>23050012</v>
          </cell>
          <cell r="E18">
            <v>58158598</v>
          </cell>
          <cell r="F18">
            <v>88845048</v>
          </cell>
          <cell r="G18">
            <v>79137692</v>
          </cell>
          <cell r="H18">
            <v>46857033</v>
          </cell>
          <cell r="I18">
            <v>30156355</v>
          </cell>
          <cell r="J18">
            <v>76822868</v>
          </cell>
          <cell r="K18">
            <v>62905504</v>
          </cell>
          <cell r="L18">
            <v>25732666</v>
          </cell>
          <cell r="M18">
            <v>491665776</v>
          </cell>
        </row>
        <row r="19">
          <cell r="B19" t="str">
            <v>6-1065</v>
          </cell>
          <cell r="C19" t="str">
            <v>Accrual for Operation Staff</v>
          </cell>
          <cell r="D19">
            <v>65000000</v>
          </cell>
          <cell r="E19">
            <v>65000000</v>
          </cell>
          <cell r="F19">
            <v>65000000</v>
          </cell>
          <cell r="G19">
            <v>65000000</v>
          </cell>
          <cell r="H19">
            <v>65000000</v>
          </cell>
          <cell r="I19">
            <v>75000000</v>
          </cell>
          <cell r="J19">
            <v>75000000</v>
          </cell>
          <cell r="K19">
            <v>68930049</v>
          </cell>
          <cell r="L19">
            <v>78331680</v>
          </cell>
          <cell r="M19">
            <v>622261729</v>
          </cell>
        </row>
        <row r="20">
          <cell r="B20" t="str">
            <v>6-1080</v>
          </cell>
          <cell r="C20" t="str">
            <v>Staff Welfare</v>
          </cell>
          <cell r="D20">
            <v>29471345</v>
          </cell>
          <cell r="E20">
            <v>17216862</v>
          </cell>
          <cell r="F20">
            <v>17182303</v>
          </cell>
          <cell r="G20">
            <v>15796818</v>
          </cell>
          <cell r="H20">
            <v>15545480.560000001</v>
          </cell>
          <cell r="I20">
            <v>14729975</v>
          </cell>
          <cell r="J20">
            <v>14078957</v>
          </cell>
          <cell r="K20">
            <v>12797993</v>
          </cell>
          <cell r="L20">
            <v>19940339</v>
          </cell>
          <cell r="M20">
            <v>156760072.56</v>
          </cell>
        </row>
        <row r="21">
          <cell r="B21" t="str">
            <v>6-1090</v>
          </cell>
          <cell r="C21" t="str">
            <v>Uniform</v>
          </cell>
          <cell r="D21">
            <v>0</v>
          </cell>
          <cell r="E21">
            <v>15437500</v>
          </cell>
          <cell r="F21">
            <v>10593025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26030525</v>
          </cell>
        </row>
        <row r="22">
          <cell r="B22" t="str">
            <v>6-1100</v>
          </cell>
          <cell r="C22" t="str">
            <v>Recruitment Fee &amp; Training</v>
          </cell>
          <cell r="D22">
            <v>0</v>
          </cell>
          <cell r="E22">
            <v>4950000</v>
          </cell>
          <cell r="F22">
            <v>1725000</v>
          </cell>
          <cell r="G22">
            <v>30207932.899999999</v>
          </cell>
          <cell r="H22">
            <v>0</v>
          </cell>
          <cell r="I22">
            <v>0</v>
          </cell>
          <cell r="J22">
            <v>1897500</v>
          </cell>
          <cell r="K22">
            <v>0</v>
          </cell>
          <cell r="L22">
            <v>0</v>
          </cell>
          <cell r="M22">
            <v>38780432.899999999</v>
          </cell>
        </row>
        <row r="23">
          <cell r="B23" t="str">
            <v>6-1110</v>
          </cell>
          <cell r="C23" t="str">
            <v>Seminar, Confrences, Meeting</v>
          </cell>
          <cell r="D23">
            <v>5000000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5000000</v>
          </cell>
        </row>
        <row r="24">
          <cell r="B24" t="str">
            <v>6-1120</v>
          </cell>
          <cell r="C24" t="str">
            <v>Skill Development Fund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32000000</v>
          </cell>
          <cell r="K24">
            <v>32000000</v>
          </cell>
          <cell r="L24">
            <v>32000000</v>
          </cell>
          <cell r="M24">
            <v>96000000</v>
          </cell>
        </row>
        <row r="25">
          <cell r="B25" t="str">
            <v>6-1150</v>
          </cell>
          <cell r="C25" t="str">
            <v>Stationery &amp; Printing</v>
          </cell>
          <cell r="D25">
            <v>44408300</v>
          </cell>
          <cell r="E25">
            <v>49180575</v>
          </cell>
          <cell r="F25">
            <v>44073285</v>
          </cell>
          <cell r="G25">
            <v>59122610</v>
          </cell>
          <cell r="H25">
            <v>22629320</v>
          </cell>
          <cell r="I25">
            <v>29788950</v>
          </cell>
          <cell r="J25">
            <v>33194875</v>
          </cell>
          <cell r="K25">
            <v>28400350</v>
          </cell>
          <cell r="L25">
            <v>31502025</v>
          </cell>
          <cell r="M25">
            <v>342300290</v>
          </cell>
        </row>
        <row r="26">
          <cell r="B26" t="str">
            <v>6-1200</v>
          </cell>
          <cell r="C26" t="str">
            <v>Stamp Duty</v>
          </cell>
          <cell r="D26">
            <v>1538500</v>
          </cell>
          <cell r="E26">
            <v>6806000</v>
          </cell>
          <cell r="F26">
            <v>1307000</v>
          </cell>
          <cell r="G26">
            <v>4040000</v>
          </cell>
          <cell r="H26">
            <v>4157000</v>
          </cell>
          <cell r="I26">
            <v>4014113.16</v>
          </cell>
          <cell r="J26">
            <v>3922000</v>
          </cell>
          <cell r="K26">
            <v>2965000</v>
          </cell>
          <cell r="L26">
            <v>4574927</v>
          </cell>
          <cell r="M26">
            <v>33324540.16</v>
          </cell>
        </row>
        <row r="27">
          <cell r="B27" t="str">
            <v>6-1300</v>
          </cell>
          <cell r="C27" t="str">
            <v>Postage &amp; Courier</v>
          </cell>
          <cell r="D27">
            <v>4013800</v>
          </cell>
          <cell r="E27">
            <v>5667592</v>
          </cell>
          <cell r="F27">
            <v>1351628</v>
          </cell>
          <cell r="G27">
            <v>2426633</v>
          </cell>
          <cell r="H27">
            <v>6882986</v>
          </cell>
          <cell r="I27">
            <v>3940474</v>
          </cell>
          <cell r="J27">
            <v>3536946</v>
          </cell>
          <cell r="K27">
            <v>2701930</v>
          </cell>
          <cell r="L27">
            <v>1410480</v>
          </cell>
          <cell r="M27">
            <v>31932469</v>
          </cell>
        </row>
        <row r="28">
          <cell r="B28" t="str">
            <v>6-1900</v>
          </cell>
          <cell r="C28" t="str">
            <v>Other Admin Expenses</v>
          </cell>
          <cell r="D28">
            <v>0</v>
          </cell>
          <cell r="E28">
            <v>2303775</v>
          </cell>
          <cell r="F28">
            <v>310000</v>
          </cell>
          <cell r="G28">
            <v>350000</v>
          </cell>
          <cell r="H28">
            <v>3610270</v>
          </cell>
          <cell r="I28">
            <v>350200</v>
          </cell>
          <cell r="J28">
            <v>76410</v>
          </cell>
          <cell r="K28">
            <v>1349775</v>
          </cell>
          <cell r="L28">
            <v>66000</v>
          </cell>
          <cell r="M28">
            <v>8416430</v>
          </cell>
        </row>
        <row r="29">
          <cell r="B29" t="str">
            <v>6-2100</v>
          </cell>
          <cell r="C29" t="str">
            <v>Office Supplies</v>
          </cell>
          <cell r="D29">
            <v>821500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532000</v>
          </cell>
          <cell r="J29">
            <v>0</v>
          </cell>
          <cell r="K29">
            <v>0</v>
          </cell>
          <cell r="L29">
            <v>0</v>
          </cell>
          <cell r="M29">
            <v>1353500</v>
          </cell>
        </row>
        <row r="30">
          <cell r="B30" t="str">
            <v>6-2200</v>
          </cell>
          <cell r="C30" t="str">
            <v>Office Equipment &lt; $500</v>
          </cell>
          <cell r="D30">
            <v>11300000</v>
          </cell>
          <cell r="E30">
            <v>2317120</v>
          </cell>
          <cell r="F30">
            <v>7185100</v>
          </cell>
          <cell r="G30">
            <v>8137235</v>
          </cell>
          <cell r="H30">
            <v>9763850</v>
          </cell>
          <cell r="I30">
            <v>2468250</v>
          </cell>
          <cell r="J30">
            <v>15085702</v>
          </cell>
          <cell r="K30">
            <v>3700000</v>
          </cell>
          <cell r="L30">
            <v>7011396</v>
          </cell>
          <cell r="M30">
            <v>66968653</v>
          </cell>
        </row>
        <row r="31">
          <cell r="B31" t="str">
            <v>6-2300</v>
          </cell>
          <cell r="C31" t="str">
            <v>Furniture &amp; Fitting &lt; $500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935000</v>
          </cell>
          <cell r="L31">
            <v>1544350</v>
          </cell>
          <cell r="M31">
            <v>2479350</v>
          </cell>
        </row>
        <row r="32">
          <cell r="B32" t="str">
            <v>6-2500</v>
          </cell>
          <cell r="C32" t="str">
            <v>Utilities</v>
          </cell>
          <cell r="D32">
            <v>17446255</v>
          </cell>
          <cell r="E32">
            <v>14340760</v>
          </cell>
          <cell r="F32">
            <v>29247835</v>
          </cell>
          <cell r="G32">
            <v>27293915</v>
          </cell>
          <cell r="H32">
            <v>18570355</v>
          </cell>
          <cell r="I32">
            <v>24168331</v>
          </cell>
          <cell r="J32">
            <v>14496955</v>
          </cell>
          <cell r="K32">
            <v>10551352</v>
          </cell>
          <cell r="L32">
            <v>21216520</v>
          </cell>
          <cell r="M32">
            <v>177332278</v>
          </cell>
        </row>
        <row r="33">
          <cell r="B33" t="str">
            <v>6-3100</v>
          </cell>
          <cell r="C33" t="str">
            <v>Telephone, Telex, Fax</v>
          </cell>
          <cell r="D33">
            <v>64788607</v>
          </cell>
          <cell r="E33">
            <v>91040370</v>
          </cell>
          <cell r="F33">
            <v>78788962</v>
          </cell>
          <cell r="G33">
            <v>80654282</v>
          </cell>
          <cell r="H33">
            <v>84665551</v>
          </cell>
          <cell r="I33">
            <v>93938913</v>
          </cell>
          <cell r="J33">
            <v>59149227</v>
          </cell>
          <cell r="K33">
            <v>68052906</v>
          </cell>
          <cell r="L33">
            <v>62312127</v>
          </cell>
          <cell r="M33">
            <v>683390945</v>
          </cell>
        </row>
        <row r="34">
          <cell r="B34" t="str">
            <v>6-3110</v>
          </cell>
          <cell r="C34" t="str">
            <v>Telephone - Sales</v>
          </cell>
          <cell r="D34">
            <v>0</v>
          </cell>
          <cell r="E34">
            <v>650000</v>
          </cell>
          <cell r="F34">
            <v>516650</v>
          </cell>
          <cell r="G34">
            <v>2886044</v>
          </cell>
          <cell r="H34">
            <v>148088</v>
          </cell>
          <cell r="I34">
            <v>294500</v>
          </cell>
          <cell r="J34">
            <v>320075</v>
          </cell>
          <cell r="K34">
            <v>913250</v>
          </cell>
          <cell r="L34">
            <v>991838</v>
          </cell>
          <cell r="M34">
            <v>6720445</v>
          </cell>
        </row>
        <row r="35">
          <cell r="B35" t="str">
            <v>6-3300</v>
          </cell>
          <cell r="C35" t="str">
            <v>IT Expenses</v>
          </cell>
          <cell r="D35">
            <v>18019000</v>
          </cell>
          <cell r="E35">
            <v>26883545</v>
          </cell>
          <cell r="F35">
            <v>17025000</v>
          </cell>
          <cell r="G35">
            <v>16450000</v>
          </cell>
          <cell r="H35">
            <v>16750000</v>
          </cell>
          <cell r="I35">
            <v>17114000</v>
          </cell>
          <cell r="J35">
            <v>18297500</v>
          </cell>
          <cell r="K35">
            <v>15600000</v>
          </cell>
          <cell r="L35">
            <v>15992000</v>
          </cell>
          <cell r="M35">
            <v>162131045</v>
          </cell>
        </row>
        <row r="36">
          <cell r="B36" t="str">
            <v>6-4100</v>
          </cell>
          <cell r="C36" t="str">
            <v>Local Transportation</v>
          </cell>
          <cell r="D36">
            <v>12891450</v>
          </cell>
          <cell r="E36">
            <v>4666840.8600000003</v>
          </cell>
          <cell r="F36">
            <v>6567437.75</v>
          </cell>
          <cell r="G36">
            <v>2313320</v>
          </cell>
          <cell r="H36">
            <v>3431690.15</v>
          </cell>
          <cell r="I36">
            <v>4711394.0999999996</v>
          </cell>
          <cell r="J36">
            <v>2300715.5</v>
          </cell>
          <cell r="K36">
            <v>6074757.5</v>
          </cell>
          <cell r="L36">
            <v>5580968.5999999996</v>
          </cell>
          <cell r="M36">
            <v>48538574.460000001</v>
          </cell>
        </row>
        <row r="37">
          <cell r="B37" t="str">
            <v>6-4200</v>
          </cell>
          <cell r="C37" t="str">
            <v>Hire of Motor Vehicle</v>
          </cell>
          <cell r="D37">
            <v>0</v>
          </cell>
          <cell r="E37">
            <v>9137056</v>
          </cell>
          <cell r="F37">
            <v>4568528</v>
          </cell>
          <cell r="G37">
            <v>0</v>
          </cell>
          <cell r="H37">
            <v>4568528</v>
          </cell>
          <cell r="I37">
            <v>4568528</v>
          </cell>
          <cell r="J37">
            <v>0</v>
          </cell>
          <cell r="K37">
            <v>9137056</v>
          </cell>
          <cell r="L37">
            <v>9035533</v>
          </cell>
          <cell r="M37">
            <v>41015229</v>
          </cell>
        </row>
        <row r="38">
          <cell r="B38" t="str">
            <v>6-4310</v>
          </cell>
          <cell r="C38" t="str">
            <v>MV - Fuel &amp; Oil</v>
          </cell>
          <cell r="D38">
            <v>18120100</v>
          </cell>
          <cell r="E38">
            <v>25600649</v>
          </cell>
          <cell r="F38">
            <v>13778300</v>
          </cell>
          <cell r="G38">
            <v>6550308</v>
          </cell>
          <cell r="H38">
            <v>28759220</v>
          </cell>
          <cell r="I38">
            <v>18854351</v>
          </cell>
          <cell r="J38">
            <v>25489575</v>
          </cell>
          <cell r="K38">
            <v>7142566</v>
          </cell>
          <cell r="L38">
            <v>26446475</v>
          </cell>
          <cell r="M38">
            <v>170741544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19682930</v>
          </cell>
          <cell r="M39">
            <v>157231028.64999998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37746441.399999999</v>
          </cell>
          <cell r="M40">
            <v>588120675.56999993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101499177</v>
          </cell>
          <cell r="M41">
            <v>1015313367.73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5186145</v>
          </cell>
          <cell r="M42">
            <v>115437635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43950900</v>
          </cell>
          <cell r="M43">
            <v>386256500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17415648</v>
          </cell>
          <cell r="M44">
            <v>184226876.75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5000000</v>
          </cell>
          <cell r="M45">
            <v>49850000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11660000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1080000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1800000</v>
          </cell>
          <cell r="M48">
            <v>5400000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-52640727.5</v>
          </cell>
          <cell r="M50">
            <v>14415090.740000002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6769999</v>
          </cell>
          <cell r="M52">
            <v>51616989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39839887</v>
          </cell>
          <cell r="M53">
            <v>355655397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8637550</v>
          </cell>
          <cell r="M54">
            <v>79294610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2088313</v>
          </cell>
          <cell r="M55">
            <v>21832147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10582247</v>
          </cell>
          <cell r="M56">
            <v>99991241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31743750</v>
          </cell>
          <cell r="M57">
            <v>329682288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25361291</v>
          </cell>
          <cell r="M58">
            <v>221807762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8698357</v>
          </cell>
          <cell r="M59">
            <v>78885555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378812</v>
          </cell>
          <cell r="M60">
            <v>4688729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59704602</v>
          </cell>
          <cell r="M61">
            <v>389854926.13999999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10836005.17</v>
          </cell>
          <cell r="M62">
            <v>132731087.79000001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"/>
    </sheetNames>
    <sheetDataSet>
      <sheetData sheetId="0" refreshError="1"/>
      <sheetData sheetId="1">
        <row r="12">
          <cell r="B12" t="str">
            <v>6-1010</v>
          </cell>
          <cell r="C12" t="str">
            <v>Salary</v>
          </cell>
          <cell r="D12">
            <v>365598270</v>
          </cell>
          <cell r="E12">
            <v>384400176</v>
          </cell>
          <cell r="F12">
            <v>396242278</v>
          </cell>
          <cell r="G12">
            <v>441398333.73000002</v>
          </cell>
          <cell r="H12">
            <v>497518377.73000002</v>
          </cell>
          <cell r="I12">
            <v>471804032.54000002</v>
          </cell>
          <cell r="J12">
            <v>506478746</v>
          </cell>
          <cell r="K12">
            <v>443754635</v>
          </cell>
          <cell r="L12">
            <v>491300454</v>
          </cell>
          <cell r="M12">
            <v>3998495303</v>
          </cell>
        </row>
        <row r="13">
          <cell r="B13" t="str">
            <v>6-1030</v>
          </cell>
          <cell r="C13" t="str">
            <v>Bonus, THR</v>
          </cell>
          <cell r="D13">
            <v>18312548</v>
          </cell>
          <cell r="E13">
            <v>18312548</v>
          </cell>
          <cell r="F13">
            <v>18312548</v>
          </cell>
          <cell r="G13">
            <v>33333333</v>
          </cell>
          <cell r="H13">
            <v>33333333</v>
          </cell>
          <cell r="I13">
            <v>33333333</v>
          </cell>
          <cell r="J13">
            <v>33000000</v>
          </cell>
          <cell r="K13">
            <v>33000000</v>
          </cell>
          <cell r="L13">
            <v>33000000</v>
          </cell>
          <cell r="M13">
            <v>253937643</v>
          </cell>
        </row>
        <row r="14">
          <cell r="B14" t="str">
            <v>6-1035</v>
          </cell>
          <cell r="C14" t="str">
            <v>Performance Bonus</v>
          </cell>
          <cell r="D14">
            <v>100000000</v>
          </cell>
          <cell r="E14">
            <v>100000000</v>
          </cell>
          <cell r="F14">
            <v>100000000</v>
          </cell>
          <cell r="G14">
            <v>0</v>
          </cell>
          <cell r="H14">
            <v>100000000</v>
          </cell>
          <cell r="I14">
            <v>100000000</v>
          </cell>
          <cell r="J14">
            <v>191120000</v>
          </cell>
          <cell r="K14">
            <v>191120000</v>
          </cell>
          <cell r="L14">
            <v>191120000</v>
          </cell>
          <cell r="M14">
            <v>1073360000</v>
          </cell>
        </row>
        <row r="15">
          <cell r="B15" t="str">
            <v>6-1040</v>
          </cell>
          <cell r="C15" t="str">
            <v>Jamsostek</v>
          </cell>
          <cell r="D15">
            <v>10399152</v>
          </cell>
          <cell r="E15">
            <v>11180639</v>
          </cell>
          <cell r="F15">
            <v>11615127</v>
          </cell>
          <cell r="G15">
            <v>11635838</v>
          </cell>
          <cell r="H15">
            <v>13547631</v>
          </cell>
          <cell r="I15">
            <v>13358901</v>
          </cell>
          <cell r="J15">
            <v>13652318</v>
          </cell>
          <cell r="K15">
            <v>12998276</v>
          </cell>
          <cell r="L15">
            <v>15408597</v>
          </cell>
          <cell r="M15">
            <v>113796479</v>
          </cell>
        </row>
        <row r="16">
          <cell r="B16" t="str">
            <v>6-1050</v>
          </cell>
          <cell r="C16" t="str">
            <v>Personal Income Tax</v>
          </cell>
          <cell r="D16">
            <v>64592570</v>
          </cell>
          <cell r="E16">
            <v>66458976</v>
          </cell>
          <cell r="F16">
            <v>68502266</v>
          </cell>
          <cell r="G16">
            <v>83935222</v>
          </cell>
          <cell r="H16">
            <v>121861233</v>
          </cell>
          <cell r="I16">
            <v>69132493</v>
          </cell>
          <cell r="J16">
            <v>69188336</v>
          </cell>
          <cell r="K16">
            <v>65957947</v>
          </cell>
          <cell r="L16">
            <v>65901162</v>
          </cell>
          <cell r="M16">
            <v>675530205</v>
          </cell>
        </row>
        <row r="17">
          <cell r="B17" t="str">
            <v>6-1055</v>
          </cell>
          <cell r="C17" t="str">
            <v>Post Employee benefit Expense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285000000</v>
          </cell>
          <cell r="K17">
            <v>60000000</v>
          </cell>
          <cell r="L17">
            <v>60000000</v>
          </cell>
          <cell r="M17">
            <v>405000000</v>
          </cell>
        </row>
        <row r="18">
          <cell r="B18" t="str">
            <v>6-1060</v>
          </cell>
          <cell r="C18" t="str">
            <v>Medical Expense</v>
          </cell>
          <cell r="D18">
            <v>23050012</v>
          </cell>
          <cell r="E18">
            <v>58158598</v>
          </cell>
          <cell r="F18">
            <v>88845048</v>
          </cell>
          <cell r="G18">
            <v>79137692</v>
          </cell>
          <cell r="H18">
            <v>46857033</v>
          </cell>
          <cell r="I18">
            <v>30156355</v>
          </cell>
          <cell r="J18">
            <v>76822868</v>
          </cell>
          <cell r="K18">
            <v>62905504</v>
          </cell>
          <cell r="L18">
            <v>25732666</v>
          </cell>
          <cell r="M18">
            <v>491665776</v>
          </cell>
        </row>
        <row r="19">
          <cell r="B19" t="str">
            <v>6-1065</v>
          </cell>
          <cell r="C19" t="str">
            <v>Accrual for Operation Staff</v>
          </cell>
          <cell r="D19">
            <v>65000000</v>
          </cell>
          <cell r="E19">
            <v>65000000</v>
          </cell>
          <cell r="F19">
            <v>65000000</v>
          </cell>
          <cell r="G19">
            <v>65000000</v>
          </cell>
          <cell r="H19">
            <v>65000000</v>
          </cell>
          <cell r="I19">
            <v>75000000</v>
          </cell>
          <cell r="J19">
            <v>75000000</v>
          </cell>
          <cell r="K19">
            <v>68930049</v>
          </cell>
          <cell r="L19">
            <v>78331680</v>
          </cell>
          <cell r="M19">
            <v>622261729</v>
          </cell>
        </row>
        <row r="20">
          <cell r="B20" t="str">
            <v>6-1080</v>
          </cell>
          <cell r="C20" t="str">
            <v>Staff Welfare</v>
          </cell>
          <cell r="D20">
            <v>29471345</v>
          </cell>
          <cell r="E20">
            <v>17216862</v>
          </cell>
          <cell r="F20">
            <v>17182303</v>
          </cell>
          <cell r="G20">
            <v>15796818</v>
          </cell>
          <cell r="H20">
            <v>15545480.560000001</v>
          </cell>
          <cell r="I20">
            <v>14729975</v>
          </cell>
          <cell r="J20">
            <v>14078957</v>
          </cell>
          <cell r="K20">
            <v>12797993</v>
          </cell>
          <cell r="L20">
            <v>19940339</v>
          </cell>
          <cell r="M20">
            <v>156760072.56</v>
          </cell>
        </row>
        <row r="21">
          <cell r="B21" t="str">
            <v>6-1090</v>
          </cell>
          <cell r="C21" t="str">
            <v>Uniform</v>
          </cell>
          <cell r="D21">
            <v>0</v>
          </cell>
          <cell r="E21">
            <v>15437500</v>
          </cell>
          <cell r="F21">
            <v>10593025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26030525</v>
          </cell>
        </row>
        <row r="22">
          <cell r="B22" t="str">
            <v>6-1100</v>
          </cell>
          <cell r="C22" t="str">
            <v>Recruitment Fee &amp; Training</v>
          </cell>
          <cell r="D22">
            <v>0</v>
          </cell>
          <cell r="E22">
            <v>4950000</v>
          </cell>
          <cell r="F22">
            <v>1725000</v>
          </cell>
          <cell r="G22">
            <v>30207932.899999999</v>
          </cell>
          <cell r="H22">
            <v>0</v>
          </cell>
          <cell r="I22">
            <v>0</v>
          </cell>
          <cell r="J22">
            <v>1897500</v>
          </cell>
          <cell r="K22">
            <v>0</v>
          </cell>
          <cell r="L22">
            <v>0</v>
          </cell>
          <cell r="M22">
            <v>38780432.899999999</v>
          </cell>
        </row>
        <row r="23">
          <cell r="B23" t="str">
            <v>6-1110</v>
          </cell>
          <cell r="C23" t="str">
            <v>Seminar, Confrences, Meeting</v>
          </cell>
          <cell r="D23">
            <v>5000000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5000000</v>
          </cell>
        </row>
        <row r="24">
          <cell r="B24" t="str">
            <v>6-1120</v>
          </cell>
          <cell r="C24" t="str">
            <v>Skill Development Fund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32000000</v>
          </cell>
          <cell r="K24">
            <v>32000000</v>
          </cell>
          <cell r="L24">
            <v>32000000</v>
          </cell>
          <cell r="M24">
            <v>96000000</v>
          </cell>
        </row>
        <row r="25">
          <cell r="B25" t="str">
            <v>6-1150</v>
          </cell>
          <cell r="C25" t="str">
            <v>Stationery &amp; Printing</v>
          </cell>
          <cell r="D25">
            <v>44408300</v>
          </cell>
          <cell r="E25">
            <v>49180575</v>
          </cell>
          <cell r="F25">
            <v>44073285</v>
          </cell>
          <cell r="G25">
            <v>59122610</v>
          </cell>
          <cell r="H25">
            <v>22629320</v>
          </cell>
          <cell r="I25">
            <v>29788950</v>
          </cell>
          <cell r="J25">
            <v>33194875</v>
          </cell>
          <cell r="K25">
            <v>28400350</v>
          </cell>
          <cell r="L25">
            <v>31502025</v>
          </cell>
          <cell r="M25">
            <v>342300290</v>
          </cell>
        </row>
        <row r="26">
          <cell r="B26" t="str">
            <v>6-1200</v>
          </cell>
          <cell r="C26" t="str">
            <v>Stamp Duty</v>
          </cell>
          <cell r="D26">
            <v>1538500</v>
          </cell>
          <cell r="E26">
            <v>6806000</v>
          </cell>
          <cell r="F26">
            <v>1307000</v>
          </cell>
          <cell r="G26">
            <v>4040000</v>
          </cell>
          <cell r="H26">
            <v>4157000</v>
          </cell>
          <cell r="I26">
            <v>4014113.16</v>
          </cell>
          <cell r="J26">
            <v>3922000</v>
          </cell>
          <cell r="K26">
            <v>2965000</v>
          </cell>
          <cell r="L26">
            <v>4574927</v>
          </cell>
          <cell r="M26">
            <v>33324540.16</v>
          </cell>
        </row>
        <row r="27">
          <cell r="B27" t="str">
            <v>6-1300</v>
          </cell>
          <cell r="C27" t="str">
            <v>Postage &amp; Courier</v>
          </cell>
          <cell r="D27">
            <v>4013800</v>
          </cell>
          <cell r="E27">
            <v>5667592</v>
          </cell>
          <cell r="F27">
            <v>1351628</v>
          </cell>
          <cell r="G27">
            <v>2426633</v>
          </cell>
          <cell r="H27">
            <v>6882986</v>
          </cell>
          <cell r="I27">
            <v>3940474</v>
          </cell>
          <cell r="J27">
            <v>3536946</v>
          </cell>
          <cell r="K27">
            <v>2701930</v>
          </cell>
          <cell r="L27">
            <v>1410480</v>
          </cell>
          <cell r="M27">
            <v>31932469</v>
          </cell>
        </row>
        <row r="28">
          <cell r="B28" t="str">
            <v>6-1900</v>
          </cell>
          <cell r="C28" t="str">
            <v>Other Admin Expenses</v>
          </cell>
          <cell r="D28">
            <v>0</v>
          </cell>
          <cell r="E28">
            <v>2303775</v>
          </cell>
          <cell r="F28">
            <v>310000</v>
          </cell>
          <cell r="G28">
            <v>350000</v>
          </cell>
          <cell r="H28">
            <v>3610270</v>
          </cell>
          <cell r="I28">
            <v>350200</v>
          </cell>
          <cell r="J28">
            <v>76410</v>
          </cell>
          <cell r="K28">
            <v>1349775</v>
          </cell>
          <cell r="L28">
            <v>66000</v>
          </cell>
          <cell r="M28">
            <v>8416430</v>
          </cell>
        </row>
        <row r="29">
          <cell r="B29" t="str">
            <v>6-2100</v>
          </cell>
          <cell r="C29" t="str">
            <v>Office Supplies</v>
          </cell>
          <cell r="D29">
            <v>821500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532000</v>
          </cell>
          <cell r="J29">
            <v>0</v>
          </cell>
          <cell r="K29">
            <v>0</v>
          </cell>
          <cell r="L29">
            <v>0</v>
          </cell>
          <cell r="M29">
            <v>1353500</v>
          </cell>
        </row>
        <row r="30">
          <cell r="B30" t="str">
            <v>6-2200</v>
          </cell>
          <cell r="C30" t="str">
            <v>Office Equipment &lt; $500</v>
          </cell>
          <cell r="D30">
            <v>11300000</v>
          </cell>
          <cell r="E30">
            <v>2317120</v>
          </cell>
          <cell r="F30">
            <v>7185100</v>
          </cell>
          <cell r="G30">
            <v>8137235</v>
          </cell>
          <cell r="H30">
            <v>9763850</v>
          </cell>
          <cell r="I30">
            <v>2468250</v>
          </cell>
          <cell r="J30">
            <v>15085702</v>
          </cell>
          <cell r="K30">
            <v>3700000</v>
          </cell>
          <cell r="L30">
            <v>7011396</v>
          </cell>
          <cell r="M30">
            <v>66968653</v>
          </cell>
        </row>
        <row r="31">
          <cell r="B31" t="str">
            <v>6-2300</v>
          </cell>
          <cell r="C31" t="str">
            <v>Furniture &amp; Fitting &lt; $500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935000</v>
          </cell>
          <cell r="L31">
            <v>1544350</v>
          </cell>
          <cell r="M31">
            <v>2479350</v>
          </cell>
        </row>
        <row r="32">
          <cell r="B32" t="str">
            <v>6-2500</v>
          </cell>
          <cell r="C32" t="str">
            <v>Utilities</v>
          </cell>
          <cell r="D32">
            <v>17446255</v>
          </cell>
          <cell r="E32">
            <v>14340760</v>
          </cell>
          <cell r="F32">
            <v>29247835</v>
          </cell>
          <cell r="G32">
            <v>27293915</v>
          </cell>
          <cell r="H32">
            <v>18570355</v>
          </cell>
          <cell r="I32">
            <v>24168331</v>
          </cell>
          <cell r="J32">
            <v>14496955</v>
          </cell>
          <cell r="K32">
            <v>10551352</v>
          </cell>
          <cell r="L32">
            <v>21216520</v>
          </cell>
          <cell r="M32">
            <v>177332278</v>
          </cell>
        </row>
        <row r="33">
          <cell r="B33" t="str">
            <v>6-3100</v>
          </cell>
          <cell r="C33" t="str">
            <v>Telephone, Telex, Fax</v>
          </cell>
          <cell r="D33">
            <v>64788607</v>
          </cell>
          <cell r="E33">
            <v>91040370</v>
          </cell>
          <cell r="F33">
            <v>78788962</v>
          </cell>
          <cell r="G33">
            <v>80654282</v>
          </cell>
          <cell r="H33">
            <v>84665551</v>
          </cell>
          <cell r="I33">
            <v>93938913</v>
          </cell>
          <cell r="J33">
            <v>59149227</v>
          </cell>
          <cell r="K33">
            <v>68052906</v>
          </cell>
          <cell r="L33">
            <v>62312127</v>
          </cell>
          <cell r="M33">
            <v>683390945</v>
          </cell>
        </row>
        <row r="34">
          <cell r="B34" t="str">
            <v>6-3110</v>
          </cell>
          <cell r="C34" t="str">
            <v>Telephone - Sales</v>
          </cell>
          <cell r="D34">
            <v>0</v>
          </cell>
          <cell r="E34">
            <v>650000</v>
          </cell>
          <cell r="F34">
            <v>516650</v>
          </cell>
          <cell r="G34">
            <v>2886044</v>
          </cell>
          <cell r="H34">
            <v>148088</v>
          </cell>
          <cell r="I34">
            <v>294500</v>
          </cell>
          <cell r="J34">
            <v>320075</v>
          </cell>
          <cell r="K34">
            <v>913250</v>
          </cell>
          <cell r="L34">
            <v>991838</v>
          </cell>
          <cell r="M34">
            <v>6720445</v>
          </cell>
        </row>
        <row r="35">
          <cell r="B35" t="str">
            <v>6-3300</v>
          </cell>
          <cell r="C35" t="str">
            <v>IT Expenses</v>
          </cell>
          <cell r="D35">
            <v>18019000</v>
          </cell>
          <cell r="E35">
            <v>26883545</v>
          </cell>
          <cell r="F35">
            <v>17025000</v>
          </cell>
          <cell r="G35">
            <v>16450000</v>
          </cell>
          <cell r="H35">
            <v>16750000</v>
          </cell>
          <cell r="I35">
            <v>17114000</v>
          </cell>
          <cell r="J35">
            <v>18297500</v>
          </cell>
          <cell r="K35">
            <v>15600000</v>
          </cell>
          <cell r="L35">
            <v>15992000</v>
          </cell>
          <cell r="M35">
            <v>162131045</v>
          </cell>
        </row>
        <row r="36">
          <cell r="B36" t="str">
            <v>6-4100</v>
          </cell>
          <cell r="C36" t="str">
            <v>Local Transportation</v>
          </cell>
          <cell r="D36">
            <v>12891450</v>
          </cell>
          <cell r="E36">
            <v>4666840.8600000003</v>
          </cell>
          <cell r="F36">
            <v>6567437.75</v>
          </cell>
          <cell r="G36">
            <v>2313320</v>
          </cell>
          <cell r="H36">
            <v>3431690.15</v>
          </cell>
          <cell r="I36">
            <v>4711394.0999999996</v>
          </cell>
          <cell r="J36">
            <v>2300715.5</v>
          </cell>
          <cell r="K36">
            <v>6074757.5</v>
          </cell>
          <cell r="L36">
            <v>5580968.5999999996</v>
          </cell>
          <cell r="M36">
            <v>48538574.460000001</v>
          </cell>
        </row>
        <row r="37">
          <cell r="B37" t="str">
            <v>6-4200</v>
          </cell>
          <cell r="C37" t="str">
            <v>Hire of Motor Vehicle</v>
          </cell>
          <cell r="D37">
            <v>0</v>
          </cell>
          <cell r="E37">
            <v>9137056</v>
          </cell>
          <cell r="F37">
            <v>4568528</v>
          </cell>
          <cell r="G37">
            <v>0</v>
          </cell>
          <cell r="H37">
            <v>4568528</v>
          </cell>
          <cell r="I37">
            <v>4568528</v>
          </cell>
          <cell r="J37">
            <v>0</v>
          </cell>
          <cell r="K37">
            <v>9137056</v>
          </cell>
          <cell r="L37">
            <v>9035533</v>
          </cell>
          <cell r="M37">
            <v>41015229</v>
          </cell>
        </row>
        <row r="38">
          <cell r="B38" t="str">
            <v>6-4310</v>
          </cell>
          <cell r="C38" t="str">
            <v>MV - Fuel &amp; Oil</v>
          </cell>
          <cell r="D38">
            <v>18120100</v>
          </cell>
          <cell r="E38">
            <v>25600649</v>
          </cell>
          <cell r="F38">
            <v>13778300</v>
          </cell>
          <cell r="G38">
            <v>6550308</v>
          </cell>
          <cell r="H38">
            <v>28759220</v>
          </cell>
          <cell r="I38">
            <v>18854351</v>
          </cell>
          <cell r="J38">
            <v>25489575</v>
          </cell>
          <cell r="K38">
            <v>7142566</v>
          </cell>
          <cell r="L38">
            <v>26446475</v>
          </cell>
          <cell r="M38">
            <v>170741544</v>
          </cell>
        </row>
        <row r="39">
          <cell r="B39" t="str">
            <v>6-4360</v>
          </cell>
          <cell r="C39" t="str">
            <v>MV - Other</v>
          </cell>
          <cell r="D39">
            <v>11205165.66</v>
          </cell>
          <cell r="E39">
            <v>13854212</v>
          </cell>
          <cell r="F39">
            <v>20159854</v>
          </cell>
          <cell r="G39">
            <v>13229634.33</v>
          </cell>
          <cell r="H39">
            <v>25577477</v>
          </cell>
          <cell r="I39">
            <v>17901141</v>
          </cell>
          <cell r="J39">
            <v>19390919.66</v>
          </cell>
          <cell r="K39">
            <v>16229695</v>
          </cell>
          <cell r="L39">
            <v>19682930</v>
          </cell>
          <cell r="M39">
            <v>157231028.64999998</v>
          </cell>
        </row>
        <row r="40">
          <cell r="B40" t="str">
            <v>6-4400</v>
          </cell>
          <cell r="C40" t="str">
            <v>Travel &amp; Fares</v>
          </cell>
          <cell r="D40">
            <v>69957708</v>
          </cell>
          <cell r="E40">
            <v>44133645</v>
          </cell>
          <cell r="F40">
            <v>32437213.25</v>
          </cell>
          <cell r="G40">
            <v>20338340</v>
          </cell>
          <cell r="H40">
            <v>36628032.850000001</v>
          </cell>
          <cell r="I40">
            <v>44466674.539999999</v>
          </cell>
          <cell r="J40">
            <v>229629735.78</v>
          </cell>
          <cell r="K40">
            <v>72782884.75</v>
          </cell>
          <cell r="L40">
            <v>37746441.399999999</v>
          </cell>
          <cell r="M40">
            <v>588120675.56999993</v>
          </cell>
        </row>
        <row r="41">
          <cell r="B41" t="str">
            <v>6-5100</v>
          </cell>
          <cell r="C41" t="str">
            <v>Property Rental/Lease</v>
          </cell>
          <cell r="D41">
            <v>111531402</v>
          </cell>
          <cell r="E41">
            <v>111846216</v>
          </cell>
          <cell r="F41">
            <v>112279550.73</v>
          </cell>
          <cell r="G41">
            <v>105612889</v>
          </cell>
          <cell r="H41">
            <v>116168447</v>
          </cell>
          <cell r="I41">
            <v>112742512</v>
          </cell>
          <cell r="J41">
            <v>123668437</v>
          </cell>
          <cell r="K41">
            <v>119964737</v>
          </cell>
          <cell r="L41">
            <v>101499177</v>
          </cell>
          <cell r="M41">
            <v>1015313367.73</v>
          </cell>
        </row>
        <row r="42">
          <cell r="B42" t="str">
            <v>6-5200</v>
          </cell>
          <cell r="C42" t="str">
            <v>Hire of Other Plant &amp; Equipt</v>
          </cell>
          <cell r="D42">
            <v>23718585</v>
          </cell>
          <cell r="E42">
            <v>2113265</v>
          </cell>
          <cell r="F42">
            <v>13041440</v>
          </cell>
          <cell r="G42">
            <v>9610310</v>
          </cell>
          <cell r="H42">
            <v>11670845</v>
          </cell>
          <cell r="I42">
            <v>26175810</v>
          </cell>
          <cell r="J42">
            <v>12894355</v>
          </cell>
          <cell r="K42">
            <v>11026880</v>
          </cell>
          <cell r="L42">
            <v>5186145</v>
          </cell>
          <cell r="M42">
            <v>115437635</v>
          </cell>
        </row>
        <row r="43">
          <cell r="B43" t="str">
            <v>6-5300</v>
          </cell>
          <cell r="C43" t="str">
            <v>Property Repair &amp; Maintenance</v>
          </cell>
          <cell r="D43">
            <v>41650100</v>
          </cell>
          <cell r="E43">
            <v>42036900</v>
          </cell>
          <cell r="F43">
            <v>43788600</v>
          </cell>
          <cell r="G43">
            <v>41889400</v>
          </cell>
          <cell r="H43">
            <v>45238900</v>
          </cell>
          <cell r="I43">
            <v>41887800</v>
          </cell>
          <cell r="J43">
            <v>42715200</v>
          </cell>
          <cell r="K43">
            <v>43098700</v>
          </cell>
          <cell r="L43">
            <v>43950900</v>
          </cell>
          <cell r="M43">
            <v>386256500</v>
          </cell>
        </row>
        <row r="44">
          <cell r="B44" t="str">
            <v>6-6100</v>
          </cell>
          <cell r="C44" t="str">
            <v>Entertainment-Deductable</v>
          </cell>
          <cell r="D44">
            <v>19214407</v>
          </cell>
          <cell r="E44">
            <v>27126604</v>
          </cell>
          <cell r="F44">
            <v>7403362</v>
          </cell>
          <cell r="G44">
            <v>17339470</v>
          </cell>
          <cell r="H44">
            <v>35350294</v>
          </cell>
          <cell r="I44">
            <v>15235118</v>
          </cell>
          <cell r="J44">
            <v>12521705</v>
          </cell>
          <cell r="K44">
            <v>32620268.75</v>
          </cell>
          <cell r="L44">
            <v>17415648</v>
          </cell>
          <cell r="M44">
            <v>184226876.75</v>
          </cell>
        </row>
        <row r="45">
          <cell r="B45" t="str">
            <v>6-6500</v>
          </cell>
          <cell r="C45" t="str">
            <v>Marketing Expense</v>
          </cell>
          <cell r="D45">
            <v>0</v>
          </cell>
          <cell r="E45">
            <v>12000000</v>
          </cell>
          <cell r="F45">
            <v>0</v>
          </cell>
          <cell r="G45">
            <v>0</v>
          </cell>
          <cell r="H45">
            <v>0</v>
          </cell>
          <cell r="I45">
            <v>3650000</v>
          </cell>
          <cell r="J45">
            <v>8270000</v>
          </cell>
          <cell r="K45">
            <v>20930000</v>
          </cell>
          <cell r="L45">
            <v>5000000</v>
          </cell>
          <cell r="M45">
            <v>49850000</v>
          </cell>
        </row>
        <row r="46">
          <cell r="B46" t="str">
            <v>6-7100</v>
          </cell>
          <cell r="C46" t="str">
            <v>Profesional Fee</v>
          </cell>
          <cell r="D46">
            <v>0</v>
          </cell>
          <cell r="E46">
            <v>0</v>
          </cell>
          <cell r="F46">
            <v>11660000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11660000</v>
          </cell>
        </row>
        <row r="47">
          <cell r="B47" t="str">
            <v>6-7200</v>
          </cell>
          <cell r="C47" t="str">
            <v>Legal Fee</v>
          </cell>
          <cell r="D47">
            <v>0</v>
          </cell>
          <cell r="E47">
            <v>1080000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1080000</v>
          </cell>
        </row>
        <row r="48">
          <cell r="B48" t="str">
            <v>6-7300</v>
          </cell>
          <cell r="C48" t="str">
            <v>Audit Fee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1800000</v>
          </cell>
          <cell r="K48">
            <v>1800000</v>
          </cell>
          <cell r="L48">
            <v>1800000</v>
          </cell>
          <cell r="M48">
            <v>5400000</v>
          </cell>
        </row>
        <row r="49">
          <cell r="B49" t="str">
            <v>6-7600</v>
          </cell>
          <cell r="C49" t="str">
            <v>Advertising &amp; Promotion</v>
          </cell>
          <cell r="D49">
            <v>0</v>
          </cell>
          <cell r="E49">
            <v>2000000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2000000</v>
          </cell>
        </row>
        <row r="50">
          <cell r="B50" t="str">
            <v>6-7700</v>
          </cell>
          <cell r="C50" t="str">
            <v>Bad debt expense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67055818.240000002</v>
          </cell>
          <cell r="L50">
            <v>-52640727.5</v>
          </cell>
          <cell r="M50">
            <v>14415090.740000002</v>
          </cell>
        </row>
        <row r="51">
          <cell r="B51" t="str">
            <v>6-7800</v>
          </cell>
          <cell r="C51" t="str">
            <v>Project Costs (closed CFS)</v>
          </cell>
          <cell r="D51">
            <v>-32191832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-32191832</v>
          </cell>
        </row>
        <row r="52">
          <cell r="B52" t="str">
            <v>6-8100</v>
          </cell>
          <cell r="C52" t="str">
            <v>Depre - Building Improvement</v>
          </cell>
          <cell r="D52">
            <v>4055345</v>
          </cell>
          <cell r="E52">
            <v>5201178</v>
          </cell>
          <cell r="F52">
            <v>5534511</v>
          </cell>
          <cell r="G52">
            <v>5534503</v>
          </cell>
          <cell r="H52">
            <v>5514165</v>
          </cell>
          <cell r="I52">
            <v>5467290</v>
          </cell>
          <cell r="J52">
            <v>6769999</v>
          </cell>
          <cell r="K52">
            <v>6769999</v>
          </cell>
          <cell r="L52">
            <v>6769999</v>
          </cell>
          <cell r="M52">
            <v>51616989</v>
          </cell>
        </row>
        <row r="53">
          <cell r="B53" t="str">
            <v>6-8200</v>
          </cell>
          <cell r="C53" t="str">
            <v>Depre -  IT-Equipment</v>
          </cell>
          <cell r="D53">
            <v>38381151</v>
          </cell>
          <cell r="E53">
            <v>38179781</v>
          </cell>
          <cell r="F53">
            <v>39550418</v>
          </cell>
          <cell r="G53">
            <v>40048688</v>
          </cell>
          <cell r="H53">
            <v>40318514</v>
          </cell>
          <cell r="I53">
            <v>40403014</v>
          </cell>
          <cell r="J53">
            <v>39621078</v>
          </cell>
          <cell r="K53">
            <v>39312866</v>
          </cell>
          <cell r="L53">
            <v>39839887</v>
          </cell>
          <cell r="M53">
            <v>355655397</v>
          </cell>
        </row>
        <row r="54">
          <cell r="B54" t="str">
            <v>6-8300</v>
          </cell>
          <cell r="C54" t="str">
            <v>Depre - Office Machine &amp; Equip</v>
          </cell>
          <cell r="D54">
            <v>8947151</v>
          </cell>
          <cell r="E54">
            <v>8921125</v>
          </cell>
          <cell r="F54">
            <v>8921125</v>
          </cell>
          <cell r="G54">
            <v>8921125</v>
          </cell>
          <cell r="H54">
            <v>8921125</v>
          </cell>
          <cell r="I54">
            <v>8858643</v>
          </cell>
          <cell r="J54">
            <v>8583383</v>
          </cell>
          <cell r="K54">
            <v>8583383</v>
          </cell>
          <cell r="L54">
            <v>8637550</v>
          </cell>
          <cell r="M54">
            <v>79294610</v>
          </cell>
        </row>
        <row r="55">
          <cell r="B55" t="str">
            <v>6-8400</v>
          </cell>
          <cell r="C55" t="str">
            <v>Depre - Sundry Plant &amp; Equip</v>
          </cell>
          <cell r="D55">
            <v>2638271</v>
          </cell>
          <cell r="E55">
            <v>2638271</v>
          </cell>
          <cell r="F55">
            <v>2638271</v>
          </cell>
          <cell r="G55">
            <v>2638271</v>
          </cell>
          <cell r="H55">
            <v>2367479</v>
          </cell>
          <cell r="I55">
            <v>2367479</v>
          </cell>
          <cell r="J55">
            <v>2367479</v>
          </cell>
          <cell r="K55">
            <v>2088313</v>
          </cell>
          <cell r="L55">
            <v>2088313</v>
          </cell>
          <cell r="M55">
            <v>21832147</v>
          </cell>
        </row>
        <row r="56">
          <cell r="B56" t="str">
            <v>6-8500</v>
          </cell>
          <cell r="C56" t="str">
            <v>Depre - Test Equipment</v>
          </cell>
          <cell r="D56">
            <v>12294847</v>
          </cell>
          <cell r="E56">
            <v>11422972</v>
          </cell>
          <cell r="F56">
            <v>11422972</v>
          </cell>
          <cell r="G56">
            <v>11422972</v>
          </cell>
          <cell r="H56">
            <v>10866722</v>
          </cell>
          <cell r="I56">
            <v>10866722</v>
          </cell>
          <cell r="J56">
            <v>10608706</v>
          </cell>
          <cell r="K56">
            <v>10503081</v>
          </cell>
          <cell r="L56">
            <v>10582247</v>
          </cell>
          <cell r="M56">
            <v>99991241</v>
          </cell>
        </row>
        <row r="57">
          <cell r="B57" t="str">
            <v>6-8600</v>
          </cell>
          <cell r="C57" t="str">
            <v>Depre - Motor Vehicle</v>
          </cell>
          <cell r="D57">
            <v>27744792</v>
          </cell>
          <cell r="E57">
            <v>39741666</v>
          </cell>
          <cell r="F57">
            <v>39741666</v>
          </cell>
          <cell r="G57">
            <v>39741666</v>
          </cell>
          <cell r="H57">
            <v>39741666</v>
          </cell>
          <cell r="I57">
            <v>39741666</v>
          </cell>
          <cell r="J57">
            <v>39741666</v>
          </cell>
          <cell r="K57">
            <v>31743750</v>
          </cell>
          <cell r="L57">
            <v>31743750</v>
          </cell>
          <cell r="M57">
            <v>329682288</v>
          </cell>
        </row>
        <row r="58">
          <cell r="B58" t="str">
            <v>6-8700</v>
          </cell>
          <cell r="C58" t="str">
            <v>Depre - Tools</v>
          </cell>
          <cell r="D58">
            <v>24620059</v>
          </cell>
          <cell r="E58">
            <v>23795021</v>
          </cell>
          <cell r="F58">
            <v>23832521</v>
          </cell>
          <cell r="G58">
            <v>24161689</v>
          </cell>
          <cell r="H58">
            <v>24515962</v>
          </cell>
          <cell r="I58">
            <v>24780548</v>
          </cell>
          <cell r="J58">
            <v>25379380</v>
          </cell>
          <cell r="K58">
            <v>25361291</v>
          </cell>
          <cell r="L58">
            <v>25361291</v>
          </cell>
          <cell r="M58">
            <v>221807762</v>
          </cell>
        </row>
        <row r="59">
          <cell r="B59" t="str">
            <v>6-8800</v>
          </cell>
          <cell r="C59" t="str">
            <v>Depre - Furniture Fitting</v>
          </cell>
          <cell r="D59">
            <v>9010927</v>
          </cell>
          <cell r="E59">
            <v>9010887</v>
          </cell>
          <cell r="F59">
            <v>8896072</v>
          </cell>
          <cell r="G59">
            <v>8896056</v>
          </cell>
          <cell r="H59">
            <v>8735401</v>
          </cell>
          <cell r="I59">
            <v>8545957</v>
          </cell>
          <cell r="J59">
            <v>8545957</v>
          </cell>
          <cell r="K59">
            <v>8545941</v>
          </cell>
          <cell r="L59">
            <v>8698357</v>
          </cell>
          <cell r="M59">
            <v>78885555</v>
          </cell>
        </row>
        <row r="60">
          <cell r="B60" t="str">
            <v>6-8900</v>
          </cell>
          <cell r="C60" t="str">
            <v>Depre - Mobile Phone</v>
          </cell>
          <cell r="D60">
            <v>751089</v>
          </cell>
          <cell r="E60">
            <v>596938</v>
          </cell>
          <cell r="F60">
            <v>596938</v>
          </cell>
          <cell r="G60">
            <v>596938</v>
          </cell>
          <cell r="H60">
            <v>596914</v>
          </cell>
          <cell r="I60">
            <v>413476</v>
          </cell>
          <cell r="J60">
            <v>378812</v>
          </cell>
          <cell r="K60">
            <v>378812</v>
          </cell>
          <cell r="L60">
            <v>378812</v>
          </cell>
          <cell r="M60">
            <v>4688729</v>
          </cell>
        </row>
        <row r="61">
          <cell r="B61" t="str">
            <v>6-9900</v>
          </cell>
          <cell r="C61" t="str">
            <v>Insurance Expenses</v>
          </cell>
          <cell r="D61">
            <v>4246507</v>
          </cell>
          <cell r="E61">
            <v>9344836.6400000006</v>
          </cell>
          <cell r="F61">
            <v>7177655</v>
          </cell>
          <cell r="G61">
            <v>55626808</v>
          </cell>
          <cell r="H61">
            <v>64191377.5</v>
          </cell>
          <cell r="I61">
            <v>61058089</v>
          </cell>
          <cell r="J61">
            <v>62006803</v>
          </cell>
          <cell r="K61">
            <v>66498248</v>
          </cell>
          <cell r="L61">
            <v>59704602</v>
          </cell>
          <cell r="M61">
            <v>389854926.13999999</v>
          </cell>
        </row>
        <row r="62">
          <cell r="B62" t="str">
            <v>6-9901</v>
          </cell>
          <cell r="C62" t="str">
            <v>Bank Charge (Excl. Interest)</v>
          </cell>
          <cell r="D62">
            <v>15753305.84</v>
          </cell>
          <cell r="E62">
            <v>9001971.3399999999</v>
          </cell>
          <cell r="F62">
            <v>10097733.970000001</v>
          </cell>
          <cell r="G62">
            <v>11893917.970000001</v>
          </cell>
          <cell r="H62">
            <v>18920309.210000001</v>
          </cell>
          <cell r="I62">
            <v>20675739.440000001</v>
          </cell>
          <cell r="J62">
            <v>18980147.280000001</v>
          </cell>
          <cell r="K62">
            <v>16571957.57</v>
          </cell>
          <cell r="L62">
            <v>10836005.17</v>
          </cell>
          <cell r="M62">
            <v>132731087.79000001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Worksheet"/>
    </sheetNames>
    <sheetDataSet>
      <sheetData sheetId="0">
        <row r="9">
          <cell r="E9" t="str">
            <v>6001</v>
          </cell>
        </row>
        <row r="20"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</row>
        <row r="27"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</row>
        <row r="34"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</row>
        <row r="38"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</row>
        <row r="45"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</row>
        <row r="47"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rofit&amp;Loss"/>
      <sheetName val="Overheads "/>
      <sheetName val="Project Overheads"/>
      <sheetName val="Tabel"/>
      <sheetName val="P&amp;L MYOB"/>
    </sheetNames>
    <sheetDataSet>
      <sheetData sheetId="0"/>
      <sheetData sheetId="1"/>
      <sheetData sheetId="2"/>
      <sheetData sheetId="3"/>
      <sheetData sheetId="4">
        <row r="10">
          <cell r="B10" t="str">
            <v>4-2000</v>
          </cell>
          <cell r="C10" t="str">
            <v>Construction Project</v>
          </cell>
          <cell r="D10">
            <v>8443504109</v>
          </cell>
          <cell r="E10">
            <v>6793271174</v>
          </cell>
          <cell r="F10">
            <v>11790613246</v>
          </cell>
          <cell r="G10">
            <v>9206934714</v>
          </cell>
          <cell r="H10">
            <v>9576617369</v>
          </cell>
          <cell r="I10">
            <v>10638052144</v>
          </cell>
          <cell r="J10">
            <v>12656019542</v>
          </cell>
          <cell r="K10">
            <v>17659824897</v>
          </cell>
          <cell r="L10">
            <v>14181907391</v>
          </cell>
          <cell r="M10">
            <v>11640056084</v>
          </cell>
          <cell r="N10">
            <v>16580192641</v>
          </cell>
          <cell r="O10">
            <v>11853848782</v>
          </cell>
          <cell r="P10">
            <v>141020842093</v>
          </cell>
        </row>
        <row r="11">
          <cell r="B11" t="str">
            <v>5-0100</v>
          </cell>
          <cell r="C11" t="str">
            <v>Cost in Progress</v>
          </cell>
          <cell r="D11">
            <v>99009829</v>
          </cell>
          <cell r="E11">
            <v>-157091279</v>
          </cell>
          <cell r="F11">
            <v>-315928758</v>
          </cell>
          <cell r="G11">
            <v>-214766316</v>
          </cell>
          <cell r="H11">
            <v>152110981</v>
          </cell>
          <cell r="I11">
            <v>120661783</v>
          </cell>
          <cell r="J11">
            <v>-26547918</v>
          </cell>
          <cell r="K11">
            <v>142384010</v>
          </cell>
          <cell r="L11">
            <v>664399708.20000005</v>
          </cell>
          <cell r="M11">
            <v>959342567</v>
          </cell>
          <cell r="N11">
            <v>164710560</v>
          </cell>
          <cell r="O11">
            <v>-355059575</v>
          </cell>
          <cell r="P11">
            <v>1233225592.2</v>
          </cell>
        </row>
        <row r="12">
          <cell r="B12" t="str">
            <v>5-0150</v>
          </cell>
          <cell r="C12" t="str">
            <v>Manual Accrual</v>
          </cell>
          <cell r="D12">
            <v>1915356693</v>
          </cell>
          <cell r="E12">
            <v>-326669849</v>
          </cell>
          <cell r="F12">
            <v>762045181</v>
          </cell>
          <cell r="G12">
            <v>-1246787331</v>
          </cell>
          <cell r="H12">
            <v>2851169155</v>
          </cell>
          <cell r="I12">
            <v>-445732613</v>
          </cell>
          <cell r="J12">
            <v>1677919239</v>
          </cell>
          <cell r="K12">
            <v>-884699239</v>
          </cell>
          <cell r="L12">
            <v>4837758813</v>
          </cell>
          <cell r="M12">
            <v>-409476565</v>
          </cell>
          <cell r="N12">
            <v>1102341640</v>
          </cell>
          <cell r="O12">
            <v>147750315</v>
          </cell>
          <cell r="P12">
            <v>9980975439</v>
          </cell>
        </row>
        <row r="13">
          <cell r="B13" t="str">
            <v>5-1070</v>
          </cell>
          <cell r="C13" t="str">
            <v>Material Used</v>
          </cell>
          <cell r="D13">
            <v>1884708802.6700001</v>
          </cell>
          <cell r="E13">
            <v>2864094005.3699999</v>
          </cell>
          <cell r="F13">
            <v>5565978890.6499996</v>
          </cell>
          <cell r="G13">
            <v>5164294334.8900003</v>
          </cell>
          <cell r="H13">
            <v>3448058015.79</v>
          </cell>
          <cell r="I13">
            <v>5380205878.5299997</v>
          </cell>
          <cell r="J13">
            <v>5594412865.6499996</v>
          </cell>
          <cell r="K13">
            <v>12257506170.76</v>
          </cell>
          <cell r="L13">
            <v>2580618981.7600002</v>
          </cell>
          <cell r="M13">
            <v>3175532754.6300001</v>
          </cell>
          <cell r="N13">
            <v>5800708620.9300003</v>
          </cell>
          <cell r="O13">
            <v>5185371349.4799995</v>
          </cell>
          <cell r="P13">
            <v>58901490671.110001</v>
          </cell>
        </row>
        <row r="14">
          <cell r="B14" t="str">
            <v>5-2005</v>
          </cell>
          <cell r="C14" t="str">
            <v>Salary Daily Worker</v>
          </cell>
          <cell r="D14">
            <v>584536041</v>
          </cell>
          <cell r="E14">
            <v>412046500</v>
          </cell>
          <cell r="F14">
            <v>441974376</v>
          </cell>
          <cell r="G14">
            <v>264324676</v>
          </cell>
          <cell r="H14">
            <v>430568902</v>
          </cell>
          <cell r="I14">
            <v>258314440</v>
          </cell>
          <cell r="J14">
            <v>242728001</v>
          </cell>
          <cell r="K14">
            <v>261707687</v>
          </cell>
          <cell r="L14">
            <v>166585193</v>
          </cell>
          <cell r="M14">
            <v>200977370</v>
          </cell>
          <cell r="N14">
            <v>153814539</v>
          </cell>
          <cell r="O14">
            <v>233580433</v>
          </cell>
          <cell r="P14">
            <v>3651158158</v>
          </cell>
        </row>
        <row r="15">
          <cell r="B15" t="str">
            <v>5-2010</v>
          </cell>
          <cell r="C15" t="str">
            <v>Salary Direct</v>
          </cell>
          <cell r="D15">
            <v>551476224</v>
          </cell>
          <cell r="E15">
            <v>552809148</v>
          </cell>
          <cell r="F15">
            <v>699890125</v>
          </cell>
          <cell r="G15">
            <v>610805116</v>
          </cell>
          <cell r="H15">
            <v>599743967</v>
          </cell>
          <cell r="I15">
            <v>785250808</v>
          </cell>
          <cell r="J15">
            <v>665316168</v>
          </cell>
          <cell r="K15">
            <v>748929306</v>
          </cell>
          <cell r="L15">
            <v>688958790</v>
          </cell>
          <cell r="M15">
            <v>668095514</v>
          </cell>
          <cell r="N15">
            <v>647538874</v>
          </cell>
          <cell r="O15">
            <v>731226960</v>
          </cell>
          <cell r="P15">
            <v>7950041000</v>
          </cell>
        </row>
        <row r="16">
          <cell r="B16" t="str">
            <v>5-2110</v>
          </cell>
          <cell r="C16" t="str">
            <v>Overtime Direct</v>
          </cell>
          <cell r="D16">
            <v>0</v>
          </cell>
          <cell r="E16">
            <v>137500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137500</v>
          </cell>
        </row>
        <row r="17">
          <cell r="B17" t="str">
            <v>5-2210</v>
          </cell>
          <cell r="C17" t="str">
            <v>Jamsostek Direct</v>
          </cell>
          <cell r="D17">
            <v>26314305</v>
          </cell>
          <cell r="E17">
            <v>26433967</v>
          </cell>
          <cell r="F17">
            <v>27108761</v>
          </cell>
          <cell r="G17">
            <v>28940993</v>
          </cell>
          <cell r="H17">
            <v>28944548</v>
          </cell>
          <cell r="I17">
            <v>31215926</v>
          </cell>
          <cell r="J17">
            <v>32425610</v>
          </cell>
          <cell r="K17">
            <v>35887819</v>
          </cell>
          <cell r="L17">
            <v>33429270</v>
          </cell>
          <cell r="M17">
            <v>34316531</v>
          </cell>
          <cell r="N17">
            <v>34954211</v>
          </cell>
          <cell r="O17">
            <v>33437033</v>
          </cell>
          <cell r="P17">
            <v>373408974</v>
          </cell>
        </row>
        <row r="18">
          <cell r="B18" t="str">
            <v>5-2320</v>
          </cell>
          <cell r="C18" t="str">
            <v>Bonus,THR-Indirect</v>
          </cell>
          <cell r="D18">
            <v>115507778</v>
          </cell>
          <cell r="E18">
            <v>115507778</v>
          </cell>
          <cell r="F18">
            <v>115507778</v>
          </cell>
          <cell r="G18">
            <v>36625094</v>
          </cell>
          <cell r="H18">
            <v>36625095</v>
          </cell>
          <cell r="I18">
            <v>36625095</v>
          </cell>
          <cell r="J18">
            <v>36625094</v>
          </cell>
          <cell r="K18">
            <v>36625095</v>
          </cell>
          <cell r="L18">
            <v>36625094</v>
          </cell>
          <cell r="M18">
            <v>36625096</v>
          </cell>
          <cell r="N18">
            <v>36625097</v>
          </cell>
          <cell r="O18">
            <v>36625097</v>
          </cell>
          <cell r="P18">
            <v>676149191</v>
          </cell>
        </row>
        <row r="19">
          <cell r="B19" t="str">
            <v>5-2410</v>
          </cell>
          <cell r="C19" t="str">
            <v>Personal Income Tax-Direct</v>
          </cell>
          <cell r="D19">
            <v>28342338</v>
          </cell>
          <cell r="E19">
            <v>26426412</v>
          </cell>
          <cell r="F19">
            <v>42657493</v>
          </cell>
          <cell r="G19">
            <v>32039239</v>
          </cell>
          <cell r="H19">
            <v>32187922</v>
          </cell>
          <cell r="I19">
            <v>35848857</v>
          </cell>
          <cell r="J19">
            <v>32860606</v>
          </cell>
          <cell r="K19">
            <v>37460346</v>
          </cell>
          <cell r="L19">
            <v>33414573</v>
          </cell>
          <cell r="M19">
            <v>66361212</v>
          </cell>
          <cell r="N19">
            <v>33473021</v>
          </cell>
          <cell r="O19">
            <v>32596518</v>
          </cell>
          <cell r="P19">
            <v>433668537</v>
          </cell>
        </row>
        <row r="20">
          <cell r="B20" t="str">
            <v>5-2600</v>
          </cell>
          <cell r="C20" t="str">
            <v>Business Trip Allowance</v>
          </cell>
          <cell r="D20">
            <v>90750372</v>
          </cell>
          <cell r="E20">
            <v>75046678</v>
          </cell>
          <cell r="F20">
            <v>198198390</v>
          </cell>
          <cell r="G20">
            <v>118129857</v>
          </cell>
          <cell r="H20">
            <v>21634500</v>
          </cell>
          <cell r="I20">
            <v>94014668.920000002</v>
          </cell>
          <cell r="J20">
            <v>77091248</v>
          </cell>
          <cell r="K20">
            <v>88753500</v>
          </cell>
          <cell r="L20">
            <v>75635500</v>
          </cell>
          <cell r="M20">
            <v>75428500</v>
          </cell>
          <cell r="N20">
            <v>114676000</v>
          </cell>
          <cell r="O20">
            <v>61255500</v>
          </cell>
          <cell r="P20">
            <v>1090614713.9200001</v>
          </cell>
        </row>
        <row r="21">
          <cell r="B21" t="str">
            <v>5-2700</v>
          </cell>
          <cell r="C21" t="str">
            <v>Meal</v>
          </cell>
          <cell r="D21">
            <v>2187800</v>
          </cell>
          <cell r="E21">
            <v>3324509</v>
          </cell>
          <cell r="F21">
            <v>832400</v>
          </cell>
          <cell r="G21">
            <v>911900</v>
          </cell>
          <cell r="H21">
            <v>1166076</v>
          </cell>
          <cell r="I21">
            <v>1475720</v>
          </cell>
          <cell r="J21">
            <v>1568000</v>
          </cell>
          <cell r="K21">
            <v>761800</v>
          </cell>
          <cell r="L21">
            <v>2860150</v>
          </cell>
          <cell r="M21">
            <v>2004500</v>
          </cell>
          <cell r="N21">
            <v>3797457</v>
          </cell>
          <cell r="O21">
            <v>1223300</v>
          </cell>
          <cell r="P21">
            <v>22113612</v>
          </cell>
        </row>
        <row r="22">
          <cell r="B22" t="str">
            <v>5-2900</v>
          </cell>
          <cell r="C22" t="str">
            <v>Sub Contractor</v>
          </cell>
          <cell r="D22">
            <v>510449593</v>
          </cell>
          <cell r="E22">
            <v>779986444</v>
          </cell>
          <cell r="F22">
            <v>147813257</v>
          </cell>
          <cell r="G22">
            <v>201895501</v>
          </cell>
          <cell r="H22">
            <v>292955623</v>
          </cell>
          <cell r="I22">
            <v>234909618</v>
          </cell>
          <cell r="J22">
            <v>260960815</v>
          </cell>
          <cell r="K22">
            <v>370333151</v>
          </cell>
          <cell r="L22">
            <v>712864447</v>
          </cell>
          <cell r="M22">
            <v>677897615</v>
          </cell>
          <cell r="N22">
            <v>1274452625</v>
          </cell>
          <cell r="O22">
            <v>1439846708</v>
          </cell>
          <cell r="P22">
            <v>6904365397</v>
          </cell>
        </row>
        <row r="23">
          <cell r="B23" t="str">
            <v>5-3010</v>
          </cell>
          <cell r="C23" t="str">
            <v>Consumables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2770000</v>
          </cell>
          <cell r="J23">
            <v>1800000</v>
          </cell>
          <cell r="K23">
            <v>3000000</v>
          </cell>
          <cell r="L23">
            <v>6100500</v>
          </cell>
          <cell r="M23">
            <v>2900000</v>
          </cell>
          <cell r="N23">
            <v>2000500</v>
          </cell>
          <cell r="O23">
            <v>250000</v>
          </cell>
          <cell r="P23">
            <v>18821000</v>
          </cell>
        </row>
        <row r="24">
          <cell r="B24" t="str">
            <v>5-3030</v>
          </cell>
          <cell r="C24" t="str">
            <v>Tools</v>
          </cell>
          <cell r="D24">
            <v>18118201</v>
          </cell>
          <cell r="E24">
            <v>9420610.8399999999</v>
          </cell>
          <cell r="F24">
            <v>17137719.98</v>
          </cell>
          <cell r="G24">
            <v>9823750</v>
          </cell>
          <cell r="H24">
            <v>3689540</v>
          </cell>
          <cell r="I24">
            <v>473200</v>
          </cell>
          <cell r="J24">
            <v>1197950</v>
          </cell>
          <cell r="K24">
            <v>9667800</v>
          </cell>
          <cell r="L24">
            <v>275000</v>
          </cell>
          <cell r="M24">
            <v>2611600</v>
          </cell>
          <cell r="N24">
            <v>10493400</v>
          </cell>
          <cell r="O24">
            <v>678300</v>
          </cell>
          <cell r="P24">
            <v>83587071.819999993</v>
          </cell>
        </row>
        <row r="25">
          <cell r="B25" t="str">
            <v>5-3040</v>
          </cell>
          <cell r="C25" t="str">
            <v>Utilities</v>
          </cell>
          <cell r="D25">
            <v>21960000</v>
          </cell>
          <cell r="E25">
            <v>34885000</v>
          </cell>
          <cell r="F25">
            <v>71105540.019999996</v>
          </cell>
          <cell r="G25">
            <v>44752500</v>
          </cell>
          <cell r="H25">
            <v>31815500</v>
          </cell>
          <cell r="I25">
            <v>18014000</v>
          </cell>
          <cell r="J25">
            <v>6929350</v>
          </cell>
          <cell r="K25">
            <v>13260000</v>
          </cell>
          <cell r="L25">
            <v>17390980</v>
          </cell>
          <cell r="M25">
            <v>12760700</v>
          </cell>
          <cell r="N25">
            <v>9494200</v>
          </cell>
          <cell r="O25">
            <v>1705000</v>
          </cell>
          <cell r="P25">
            <v>284072770.01999998</v>
          </cell>
        </row>
        <row r="26">
          <cell r="B26" t="str">
            <v>5-3110</v>
          </cell>
          <cell r="C26" t="str">
            <v>Stationery &amp; Printing</v>
          </cell>
          <cell r="D26">
            <v>4279311</v>
          </cell>
          <cell r="E26">
            <v>6780702</v>
          </cell>
          <cell r="F26">
            <v>3097950</v>
          </cell>
          <cell r="G26">
            <v>7089540</v>
          </cell>
          <cell r="H26">
            <v>5396950</v>
          </cell>
          <cell r="I26">
            <v>6344039.0199999996</v>
          </cell>
          <cell r="J26">
            <v>5088199.9800000004</v>
          </cell>
          <cell r="K26">
            <v>7679600</v>
          </cell>
          <cell r="L26">
            <v>3512025.01</v>
          </cell>
          <cell r="M26">
            <v>4013680</v>
          </cell>
          <cell r="N26">
            <v>6448765.9900000002</v>
          </cell>
          <cell r="O26">
            <v>4292674</v>
          </cell>
          <cell r="P26">
            <v>64023437</v>
          </cell>
        </row>
        <row r="27">
          <cell r="B27" t="str">
            <v>5-3120</v>
          </cell>
          <cell r="C27" t="str">
            <v>Postage &amp; Courier Service</v>
          </cell>
          <cell r="D27">
            <v>20914842</v>
          </cell>
          <cell r="E27">
            <v>45033673.369999997</v>
          </cell>
          <cell r="F27">
            <v>66850728.810000002</v>
          </cell>
          <cell r="G27">
            <v>75982360</v>
          </cell>
          <cell r="H27">
            <v>10538550</v>
          </cell>
          <cell r="I27">
            <v>87988579.459999993</v>
          </cell>
          <cell r="J27">
            <v>188082201</v>
          </cell>
          <cell r="K27">
            <v>484297054.04000002</v>
          </cell>
          <cell r="L27">
            <v>557037764.17999995</v>
          </cell>
          <cell r="M27">
            <v>175135050</v>
          </cell>
          <cell r="N27">
            <v>267182645.74000001</v>
          </cell>
          <cell r="O27">
            <v>179884801</v>
          </cell>
          <cell r="P27">
            <v>2158928249.5999999</v>
          </cell>
        </row>
        <row r="28">
          <cell r="B28" t="str">
            <v>5-3210</v>
          </cell>
          <cell r="C28" t="str">
            <v>Telephone Expenses</v>
          </cell>
          <cell r="D28">
            <v>15156010</v>
          </cell>
          <cell r="E28">
            <v>12584254.99</v>
          </cell>
          <cell r="F28">
            <v>16201495</v>
          </cell>
          <cell r="G28">
            <v>82419128.5</v>
          </cell>
          <cell r="H28">
            <v>53999509</v>
          </cell>
          <cell r="I28">
            <v>27587761.699999999</v>
          </cell>
          <cell r="J28">
            <v>54517779.960000001</v>
          </cell>
          <cell r="K28">
            <v>18670941</v>
          </cell>
          <cell r="L28">
            <v>15407681</v>
          </cell>
          <cell r="M28">
            <v>17128133</v>
          </cell>
          <cell r="N28">
            <v>103650884</v>
          </cell>
          <cell r="O28">
            <v>66649748</v>
          </cell>
          <cell r="P28">
            <v>483973326.14999998</v>
          </cell>
        </row>
        <row r="29">
          <cell r="B29" t="str">
            <v>5-3300</v>
          </cell>
          <cell r="C29" t="str">
            <v>Insurance Expenses</v>
          </cell>
          <cell r="D29">
            <v>224000</v>
          </cell>
          <cell r="E29">
            <v>0</v>
          </cell>
          <cell r="F29">
            <v>2550000</v>
          </cell>
          <cell r="G29">
            <v>11181555</v>
          </cell>
          <cell r="H29">
            <v>1271609</v>
          </cell>
          <cell r="I29">
            <v>28165524.920000002</v>
          </cell>
          <cell r="J29">
            <v>51612427</v>
          </cell>
          <cell r="K29">
            <v>9271724</v>
          </cell>
          <cell r="L29">
            <v>14475868</v>
          </cell>
          <cell r="M29">
            <v>16723166</v>
          </cell>
          <cell r="N29">
            <v>6404111</v>
          </cell>
          <cell r="O29">
            <v>5373238</v>
          </cell>
          <cell r="P29">
            <v>147253222.91999999</v>
          </cell>
        </row>
        <row r="30">
          <cell r="B30" t="str">
            <v>5-3410</v>
          </cell>
          <cell r="C30" t="str">
            <v>Property Rental/Lease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2000000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2082136</v>
          </cell>
          <cell r="P30">
            <v>4082136</v>
          </cell>
        </row>
        <row r="31">
          <cell r="B31" t="str">
            <v>5-3420</v>
          </cell>
          <cell r="C31" t="str">
            <v>Hire of Other Plant &amp; Equipt</v>
          </cell>
          <cell r="D31">
            <v>13000000</v>
          </cell>
          <cell r="E31">
            <v>11950000</v>
          </cell>
          <cell r="F31">
            <v>0</v>
          </cell>
          <cell r="G31">
            <v>8375000</v>
          </cell>
          <cell r="H31">
            <v>25812565</v>
          </cell>
          <cell r="I31">
            <v>0</v>
          </cell>
          <cell r="J31">
            <v>15700000</v>
          </cell>
          <cell r="K31">
            <v>0</v>
          </cell>
          <cell r="L31">
            <v>11600000</v>
          </cell>
          <cell r="M31">
            <v>20054525</v>
          </cell>
          <cell r="N31">
            <v>8325000</v>
          </cell>
          <cell r="O31">
            <v>0</v>
          </cell>
          <cell r="P31">
            <v>114817090</v>
          </cell>
        </row>
        <row r="32">
          <cell r="B32" t="str">
            <v>5-3430</v>
          </cell>
          <cell r="C32" t="str">
            <v>Property Repair &amp; Maintenance</v>
          </cell>
          <cell r="D32">
            <v>0</v>
          </cell>
          <cell r="E32">
            <v>0</v>
          </cell>
          <cell r="F32">
            <v>3105000</v>
          </cell>
          <cell r="G32">
            <v>0</v>
          </cell>
          <cell r="H32">
            <v>0</v>
          </cell>
          <cell r="I32">
            <v>1347500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4452500</v>
          </cell>
        </row>
        <row r="33">
          <cell r="B33" t="str">
            <v>5-3440</v>
          </cell>
          <cell r="C33" t="str">
            <v>IT Expenses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1630000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1630000</v>
          </cell>
        </row>
        <row r="34">
          <cell r="B34" t="str">
            <v>5-3510</v>
          </cell>
          <cell r="C34" t="str">
            <v>Hire of Motor Vehicle</v>
          </cell>
          <cell r="D34">
            <v>50343813</v>
          </cell>
          <cell r="E34">
            <v>74867008</v>
          </cell>
          <cell r="F34">
            <v>139207150</v>
          </cell>
          <cell r="G34">
            <v>55647419</v>
          </cell>
          <cell r="H34">
            <v>44951545</v>
          </cell>
          <cell r="I34">
            <v>114447060</v>
          </cell>
          <cell r="J34">
            <v>132439301</v>
          </cell>
          <cell r="K34">
            <v>102517060</v>
          </cell>
          <cell r="L34">
            <v>86699833</v>
          </cell>
          <cell r="M34">
            <v>58838530</v>
          </cell>
          <cell r="N34">
            <v>170464957</v>
          </cell>
          <cell r="O34">
            <v>66978373</v>
          </cell>
          <cell r="P34">
            <v>1097402049</v>
          </cell>
        </row>
        <row r="35">
          <cell r="B35" t="str">
            <v>5-3520</v>
          </cell>
          <cell r="C35" t="str">
            <v>MV-Fuel &amp; Oil</v>
          </cell>
          <cell r="D35">
            <v>51422050</v>
          </cell>
          <cell r="E35">
            <v>115298634.25</v>
          </cell>
          <cell r="F35">
            <v>136062746.97999999</v>
          </cell>
          <cell r="G35">
            <v>84428328.019999996</v>
          </cell>
          <cell r="H35">
            <v>75994801</v>
          </cell>
          <cell r="I35">
            <v>64194627</v>
          </cell>
          <cell r="J35">
            <v>92877020.079999998</v>
          </cell>
          <cell r="K35">
            <v>86233705.959999993</v>
          </cell>
          <cell r="L35">
            <v>102124017.98999999</v>
          </cell>
          <cell r="M35">
            <v>42919219</v>
          </cell>
          <cell r="N35">
            <v>112219835.02</v>
          </cell>
          <cell r="O35">
            <v>71505812</v>
          </cell>
          <cell r="P35">
            <v>1035280797.3</v>
          </cell>
        </row>
        <row r="36">
          <cell r="B36" t="str">
            <v>5-3560</v>
          </cell>
          <cell r="C36" t="str">
            <v>MV-Accessories</v>
          </cell>
          <cell r="D36">
            <v>28500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28500</v>
          </cell>
        </row>
        <row r="37">
          <cell r="B37" t="str">
            <v>5-3570</v>
          </cell>
          <cell r="C37" t="str">
            <v>MV Other</v>
          </cell>
          <cell r="D37">
            <v>41065620</v>
          </cell>
          <cell r="E37">
            <v>42156714.090000004</v>
          </cell>
          <cell r="F37">
            <v>60863658.020000003</v>
          </cell>
          <cell r="G37">
            <v>15694683</v>
          </cell>
          <cell r="H37">
            <v>32371541</v>
          </cell>
          <cell r="I37">
            <v>25501888</v>
          </cell>
          <cell r="J37">
            <v>36088088</v>
          </cell>
          <cell r="K37">
            <v>25445729</v>
          </cell>
          <cell r="L37">
            <v>33652943</v>
          </cell>
          <cell r="M37">
            <v>6023250</v>
          </cell>
          <cell r="N37">
            <v>40226263</v>
          </cell>
          <cell r="O37">
            <v>24206230</v>
          </cell>
          <cell r="P37">
            <v>383296607.11000001</v>
          </cell>
        </row>
        <row r="38">
          <cell r="B38" t="str">
            <v>5-3610</v>
          </cell>
          <cell r="C38" t="str">
            <v>Local Transport</v>
          </cell>
          <cell r="D38">
            <v>42598950</v>
          </cell>
          <cell r="E38">
            <v>45912957.960000001</v>
          </cell>
          <cell r="F38">
            <v>75819275</v>
          </cell>
          <cell r="G38">
            <v>66555859.979999997</v>
          </cell>
          <cell r="H38">
            <v>50284200</v>
          </cell>
          <cell r="I38">
            <v>75754500</v>
          </cell>
          <cell r="J38">
            <v>36336326.979999997</v>
          </cell>
          <cell r="K38">
            <v>53806700.039999999</v>
          </cell>
          <cell r="L38">
            <v>26484300</v>
          </cell>
          <cell r="M38">
            <v>27413000</v>
          </cell>
          <cell r="N38">
            <v>83413005</v>
          </cell>
          <cell r="O38">
            <v>32666424</v>
          </cell>
          <cell r="P38">
            <v>617045498.96000004</v>
          </cell>
        </row>
        <row r="39">
          <cell r="B39" t="str">
            <v>5-3620</v>
          </cell>
          <cell r="C39" t="str">
            <v>Business Travelling</v>
          </cell>
          <cell r="D39">
            <v>675000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675000</v>
          </cell>
        </row>
        <row r="40">
          <cell r="B40" t="str">
            <v>5-3630</v>
          </cell>
          <cell r="C40" t="str">
            <v>Travel &amp; Fares</v>
          </cell>
          <cell r="D40">
            <v>43295809</v>
          </cell>
          <cell r="E40">
            <v>44823013</v>
          </cell>
          <cell r="F40">
            <v>64689551</v>
          </cell>
          <cell r="G40">
            <v>86553825</v>
          </cell>
          <cell r="H40">
            <v>24283040</v>
          </cell>
          <cell r="I40">
            <v>105085431.36</v>
          </cell>
          <cell r="J40">
            <v>60046532</v>
          </cell>
          <cell r="K40">
            <v>79155562</v>
          </cell>
          <cell r="L40">
            <v>73998807.989999995</v>
          </cell>
          <cell r="M40">
            <v>52420770</v>
          </cell>
          <cell r="N40">
            <v>92753048</v>
          </cell>
          <cell r="O40">
            <v>61504706</v>
          </cell>
          <cell r="P40">
            <v>788610095.35000002</v>
          </cell>
        </row>
        <row r="41">
          <cell r="B41" t="str">
            <v>5-3720</v>
          </cell>
          <cell r="C41" t="str">
            <v>Tender Cost</v>
          </cell>
          <cell r="D41">
            <v>3173445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3173445</v>
          </cell>
        </row>
        <row r="42">
          <cell r="B42" t="str">
            <v>5-3730</v>
          </cell>
          <cell r="C42" t="str">
            <v>Sitac Expenses</v>
          </cell>
          <cell r="D42">
            <v>95365000</v>
          </cell>
          <cell r="E42">
            <v>151617500</v>
          </cell>
          <cell r="F42">
            <v>327020000</v>
          </cell>
          <cell r="G42">
            <v>299275000</v>
          </cell>
          <cell r="H42">
            <v>190250000</v>
          </cell>
          <cell r="I42">
            <v>222340700</v>
          </cell>
          <cell r="J42">
            <v>391250000</v>
          </cell>
          <cell r="K42">
            <v>192000000</v>
          </cell>
          <cell r="L42">
            <v>58425000</v>
          </cell>
          <cell r="M42">
            <v>375478600</v>
          </cell>
          <cell r="N42">
            <v>395725000</v>
          </cell>
          <cell r="O42">
            <v>-64373600</v>
          </cell>
          <cell r="P42">
            <v>2634373200</v>
          </cell>
        </row>
        <row r="43">
          <cell r="B43" t="str">
            <v>5-3750</v>
          </cell>
          <cell r="C43" t="str">
            <v>Supervision Expenses</v>
          </cell>
          <cell r="D43">
            <v>50848605</v>
          </cell>
          <cell r="E43">
            <v>32781999.960000001</v>
          </cell>
          <cell r="F43">
            <v>66176000</v>
          </cell>
          <cell r="G43">
            <v>55214900</v>
          </cell>
          <cell r="H43">
            <v>45555900</v>
          </cell>
          <cell r="I43">
            <v>89912500</v>
          </cell>
          <cell r="J43">
            <v>54563000</v>
          </cell>
          <cell r="K43">
            <v>66063000</v>
          </cell>
          <cell r="L43">
            <v>59869000</v>
          </cell>
          <cell r="M43">
            <v>42437600</v>
          </cell>
          <cell r="N43">
            <v>83055000</v>
          </cell>
          <cell r="O43">
            <v>37749182</v>
          </cell>
          <cell r="P43">
            <v>684226686.96000004</v>
          </cell>
        </row>
        <row r="44">
          <cell r="B44" t="str">
            <v>5-3760</v>
          </cell>
          <cell r="C44" t="str">
            <v>Power Supply</v>
          </cell>
          <cell r="D44">
            <v>123599400</v>
          </cell>
          <cell r="E44">
            <v>227644645</v>
          </cell>
          <cell r="F44">
            <v>122777000</v>
          </cell>
          <cell r="G44">
            <v>92517800</v>
          </cell>
          <cell r="H44">
            <v>98165000</v>
          </cell>
          <cell r="I44">
            <v>68412400</v>
          </cell>
          <cell r="J44">
            <v>17000300</v>
          </cell>
          <cell r="K44">
            <v>208412700</v>
          </cell>
          <cell r="L44">
            <v>169380350</v>
          </cell>
          <cell r="M44">
            <v>186560812</v>
          </cell>
          <cell r="N44">
            <v>470147492</v>
          </cell>
          <cell r="O44">
            <v>311060351</v>
          </cell>
          <cell r="P44">
            <v>2095678250</v>
          </cell>
        </row>
        <row r="45">
          <cell r="B45" t="str">
            <v>5-3770</v>
          </cell>
          <cell r="C45" t="str">
            <v>Civil  Work</v>
          </cell>
          <cell r="D45">
            <v>84876246.799999997</v>
          </cell>
          <cell r="E45">
            <v>28266400</v>
          </cell>
          <cell r="F45">
            <v>28789800</v>
          </cell>
          <cell r="G45">
            <v>23989700</v>
          </cell>
          <cell r="H45">
            <v>26638800</v>
          </cell>
          <cell r="I45">
            <v>67000400</v>
          </cell>
          <cell r="J45">
            <v>112165523</v>
          </cell>
          <cell r="K45">
            <v>76070000</v>
          </cell>
          <cell r="L45">
            <v>42006000</v>
          </cell>
          <cell r="M45">
            <v>43325000</v>
          </cell>
          <cell r="N45">
            <v>645372168</v>
          </cell>
          <cell r="O45">
            <v>370113425</v>
          </cell>
          <cell r="P45">
            <v>1548613462.8</v>
          </cell>
        </row>
        <row r="46">
          <cell r="B46" t="str">
            <v>5-3780</v>
          </cell>
          <cell r="C46" t="str">
            <v>Moblilization &amp; demobilization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4200000</v>
          </cell>
          <cell r="J46">
            <v>13350000</v>
          </cell>
          <cell r="K46">
            <v>12900000</v>
          </cell>
          <cell r="L46">
            <v>2000000</v>
          </cell>
          <cell r="M46">
            <v>11200000</v>
          </cell>
          <cell r="N46">
            <v>10000000</v>
          </cell>
          <cell r="O46">
            <v>0</v>
          </cell>
          <cell r="P46">
            <v>53650000</v>
          </cell>
        </row>
        <row r="47">
          <cell r="B47" t="str">
            <v>5-4100</v>
          </cell>
          <cell r="C47" t="str">
            <v>Entertainment-Deductable</v>
          </cell>
          <cell r="D47">
            <v>19001509</v>
          </cell>
          <cell r="E47">
            <v>47142318</v>
          </cell>
          <cell r="F47">
            <v>161266817</v>
          </cell>
          <cell r="G47">
            <v>29500629</v>
          </cell>
          <cell r="H47">
            <v>28100691</v>
          </cell>
          <cell r="I47">
            <v>29784480</v>
          </cell>
          <cell r="J47">
            <v>44518841.299999997</v>
          </cell>
          <cell r="K47">
            <v>26617822</v>
          </cell>
          <cell r="L47">
            <v>41003888</v>
          </cell>
          <cell r="M47">
            <v>57650138</v>
          </cell>
          <cell r="N47">
            <v>25382072</v>
          </cell>
          <cell r="O47">
            <v>46290836</v>
          </cell>
          <cell r="P47">
            <v>556260041.29999995</v>
          </cell>
        </row>
        <row r="48">
          <cell r="B48" t="str">
            <v>5-4500</v>
          </cell>
          <cell r="C48" t="str">
            <v>Donation</v>
          </cell>
          <cell r="D48">
            <v>1500000</v>
          </cell>
          <cell r="E48">
            <v>1411000</v>
          </cell>
          <cell r="F48">
            <v>1804500</v>
          </cell>
          <cell r="G48">
            <v>14600000</v>
          </cell>
          <cell r="H48">
            <v>0</v>
          </cell>
          <cell r="I48">
            <v>1000000</v>
          </cell>
          <cell r="J48">
            <v>300000</v>
          </cell>
          <cell r="K48">
            <v>5500000</v>
          </cell>
          <cell r="L48">
            <v>6275000</v>
          </cell>
          <cell r="M48">
            <v>1550000</v>
          </cell>
          <cell r="N48">
            <v>3520000</v>
          </cell>
          <cell r="O48">
            <v>15155000</v>
          </cell>
          <cell r="P48">
            <v>52615500</v>
          </cell>
        </row>
        <row r="49">
          <cell r="B49" t="str">
            <v>5-5950</v>
          </cell>
          <cell r="C49" t="str">
            <v>Customer Claims</v>
          </cell>
          <cell r="D49">
            <v>0</v>
          </cell>
          <cell r="E49">
            <v>3400000</v>
          </cell>
          <cell r="F49">
            <v>0</v>
          </cell>
          <cell r="G49">
            <v>0</v>
          </cell>
          <cell r="H49">
            <v>4753447</v>
          </cell>
          <cell r="I49">
            <v>33671304.640000001</v>
          </cell>
          <cell r="J49">
            <v>343957300.30000001</v>
          </cell>
          <cell r="K49">
            <v>-385782051.88</v>
          </cell>
          <cell r="L49">
            <v>0</v>
          </cell>
          <cell r="M49">
            <v>0</v>
          </cell>
          <cell r="N49">
            <v>-0.1</v>
          </cell>
          <cell r="O49">
            <v>0</v>
          </cell>
          <cell r="P49">
            <v>-0.04</v>
          </cell>
        </row>
        <row r="50">
          <cell r="B50" t="str">
            <v>6-1010</v>
          </cell>
          <cell r="C50" t="str">
            <v>Salary</v>
          </cell>
          <cell r="D50">
            <v>320066242</v>
          </cell>
          <cell r="E50">
            <v>326436195</v>
          </cell>
          <cell r="F50">
            <v>378934074</v>
          </cell>
          <cell r="G50">
            <v>87231948</v>
          </cell>
          <cell r="H50">
            <v>298846559</v>
          </cell>
          <cell r="I50">
            <v>347289613</v>
          </cell>
          <cell r="J50">
            <v>504779744</v>
          </cell>
          <cell r="K50">
            <v>344053081</v>
          </cell>
          <cell r="L50">
            <v>379899341</v>
          </cell>
          <cell r="M50">
            <v>368436193</v>
          </cell>
          <cell r="N50">
            <v>396725887</v>
          </cell>
          <cell r="O50">
            <v>398701436</v>
          </cell>
          <cell r="P50">
            <v>4151400313</v>
          </cell>
        </row>
        <row r="51">
          <cell r="B51" t="str">
            <v>6-1030</v>
          </cell>
          <cell r="C51" t="str">
            <v>Bonus, THR</v>
          </cell>
          <cell r="D51">
            <v>57753889</v>
          </cell>
          <cell r="E51">
            <v>57753889</v>
          </cell>
          <cell r="F51">
            <v>57753889</v>
          </cell>
          <cell r="G51">
            <v>18312548</v>
          </cell>
          <cell r="H51">
            <v>18312548</v>
          </cell>
          <cell r="I51">
            <v>18312548</v>
          </cell>
          <cell r="J51">
            <v>18312549</v>
          </cell>
          <cell r="K51">
            <v>18312548</v>
          </cell>
          <cell r="L51">
            <v>18312548</v>
          </cell>
          <cell r="M51">
            <v>18312548</v>
          </cell>
          <cell r="N51">
            <v>19454498</v>
          </cell>
          <cell r="O51">
            <v>18312548</v>
          </cell>
          <cell r="P51">
            <v>339216550</v>
          </cell>
        </row>
        <row r="52">
          <cell r="B52" t="str">
            <v>6-1035</v>
          </cell>
          <cell r="C52" t="str">
            <v>Performance Bonus</v>
          </cell>
          <cell r="D52">
            <v>76978863</v>
          </cell>
          <cell r="E52">
            <v>173261667</v>
          </cell>
          <cell r="F52">
            <v>173261667</v>
          </cell>
          <cell r="G52">
            <v>173261667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596763864</v>
          </cell>
        </row>
        <row r="53">
          <cell r="B53" t="str">
            <v>6-1040</v>
          </cell>
          <cell r="C53" t="str">
            <v>Jamsostek</v>
          </cell>
          <cell r="D53">
            <v>7670574</v>
          </cell>
          <cell r="E53">
            <v>18750979</v>
          </cell>
          <cell r="F53">
            <v>7813108</v>
          </cell>
          <cell r="G53">
            <v>8413274</v>
          </cell>
          <cell r="H53">
            <v>9823750</v>
          </cell>
          <cell r="I53">
            <v>9542122</v>
          </cell>
          <cell r="J53">
            <v>10714276</v>
          </cell>
          <cell r="K53">
            <v>8186115</v>
          </cell>
          <cell r="L53">
            <v>11026372</v>
          </cell>
          <cell r="M53">
            <v>11179315</v>
          </cell>
          <cell r="N53">
            <v>10957604</v>
          </cell>
          <cell r="O53">
            <v>11510590</v>
          </cell>
          <cell r="P53">
            <v>125588079</v>
          </cell>
        </row>
        <row r="54">
          <cell r="B54" t="str">
            <v>6-1050</v>
          </cell>
          <cell r="C54" t="str">
            <v>Personal Income Tax</v>
          </cell>
          <cell r="D54">
            <v>64403911</v>
          </cell>
          <cell r="E54">
            <v>64455788</v>
          </cell>
          <cell r="F54">
            <v>67810852</v>
          </cell>
          <cell r="G54">
            <v>36360931</v>
          </cell>
          <cell r="H54">
            <v>62950736</v>
          </cell>
          <cell r="I54">
            <v>55399900</v>
          </cell>
          <cell r="J54">
            <v>64647960</v>
          </cell>
          <cell r="K54">
            <v>61029330</v>
          </cell>
          <cell r="L54">
            <v>65037857</v>
          </cell>
          <cell r="M54">
            <v>76762648</v>
          </cell>
          <cell r="N54">
            <v>64426072</v>
          </cell>
          <cell r="O54">
            <v>64511115</v>
          </cell>
          <cell r="P54">
            <v>747797100</v>
          </cell>
        </row>
        <row r="55">
          <cell r="B55" t="str">
            <v>6-1060</v>
          </cell>
          <cell r="C55" t="str">
            <v>Medical Expense</v>
          </cell>
          <cell r="D55">
            <v>111347462</v>
          </cell>
          <cell r="E55">
            <v>28936397.969999999</v>
          </cell>
          <cell r="F55">
            <v>88795706</v>
          </cell>
          <cell r="G55">
            <v>43210825</v>
          </cell>
          <cell r="H55">
            <v>38719338</v>
          </cell>
          <cell r="I55">
            <v>65082330</v>
          </cell>
          <cell r="J55">
            <v>61862449</v>
          </cell>
          <cell r="K55">
            <v>57355460</v>
          </cell>
          <cell r="L55">
            <v>64853392</v>
          </cell>
          <cell r="M55">
            <v>34416478</v>
          </cell>
          <cell r="N55">
            <v>46548713</v>
          </cell>
          <cell r="O55">
            <v>36515675</v>
          </cell>
          <cell r="P55">
            <v>677644225.97000003</v>
          </cell>
        </row>
        <row r="56">
          <cell r="B56" t="str">
            <v>6-1065</v>
          </cell>
          <cell r="C56" t="str">
            <v>Accrual for Operation Staff</v>
          </cell>
          <cell r="D56">
            <v>-16141631</v>
          </cell>
          <cell r="E56">
            <v>48457007</v>
          </cell>
          <cell r="F56">
            <v>51391850</v>
          </cell>
          <cell r="G56">
            <v>263358187</v>
          </cell>
          <cell r="H56">
            <v>51391850</v>
          </cell>
          <cell r="I56">
            <v>51391850</v>
          </cell>
          <cell r="J56">
            <v>0</v>
          </cell>
          <cell r="K56">
            <v>102783700</v>
          </cell>
          <cell r="L56">
            <v>51391850</v>
          </cell>
          <cell r="M56">
            <v>75369409.640000001</v>
          </cell>
          <cell r="N56">
            <v>44631850</v>
          </cell>
          <cell r="O56">
            <v>56035950.399999999</v>
          </cell>
          <cell r="P56">
            <v>780061873.03999996</v>
          </cell>
        </row>
        <row r="57">
          <cell r="B57" t="str">
            <v>6-1080</v>
          </cell>
          <cell r="C57" t="str">
            <v>Staff Welfare</v>
          </cell>
          <cell r="D57">
            <v>8133790</v>
          </cell>
          <cell r="E57">
            <v>101210890</v>
          </cell>
          <cell r="F57">
            <v>11330122</v>
          </cell>
          <cell r="G57">
            <v>7513048</v>
          </cell>
          <cell r="H57">
            <v>15229653</v>
          </cell>
          <cell r="I57">
            <v>10643234</v>
          </cell>
          <cell r="J57">
            <v>21134962</v>
          </cell>
          <cell r="K57">
            <v>11413210</v>
          </cell>
          <cell r="L57">
            <v>11621243</v>
          </cell>
          <cell r="M57">
            <v>9441255</v>
          </cell>
          <cell r="N57">
            <v>29579369</v>
          </cell>
          <cell r="O57">
            <v>7177832</v>
          </cell>
          <cell r="P57">
            <v>244428608</v>
          </cell>
        </row>
        <row r="58">
          <cell r="B58" t="str">
            <v>6-1090</v>
          </cell>
          <cell r="C58" t="str">
            <v>Uniform</v>
          </cell>
          <cell r="D58">
            <v>0</v>
          </cell>
          <cell r="E58">
            <v>0</v>
          </cell>
          <cell r="F58">
            <v>17750000</v>
          </cell>
          <cell r="G58">
            <v>0</v>
          </cell>
          <cell r="H58">
            <v>0</v>
          </cell>
          <cell r="I58">
            <v>8439875</v>
          </cell>
          <cell r="J58">
            <v>7383750</v>
          </cell>
          <cell r="K58">
            <v>3750000</v>
          </cell>
          <cell r="L58">
            <v>3773000</v>
          </cell>
          <cell r="M58">
            <v>0</v>
          </cell>
          <cell r="N58">
            <v>0</v>
          </cell>
          <cell r="O58">
            <v>20585500</v>
          </cell>
          <cell r="P58">
            <v>61682125</v>
          </cell>
        </row>
        <row r="59">
          <cell r="B59" t="str">
            <v>6-1100</v>
          </cell>
          <cell r="C59" t="str">
            <v>Recruitment Fee &amp; Training</v>
          </cell>
          <cell r="D59">
            <v>5725000</v>
          </cell>
          <cell r="E59">
            <v>0</v>
          </cell>
          <cell r="F59">
            <v>2725000</v>
          </cell>
          <cell r="G59">
            <v>1400000</v>
          </cell>
          <cell r="H59">
            <v>400000</v>
          </cell>
          <cell r="I59">
            <v>1725000</v>
          </cell>
          <cell r="J59">
            <v>0</v>
          </cell>
          <cell r="K59">
            <v>1725000</v>
          </cell>
          <cell r="L59">
            <v>0</v>
          </cell>
          <cell r="M59">
            <v>0</v>
          </cell>
          <cell r="N59">
            <v>219048636</v>
          </cell>
          <cell r="O59">
            <v>57879390</v>
          </cell>
          <cell r="P59">
            <v>290628026</v>
          </cell>
        </row>
        <row r="60">
          <cell r="B60" t="str">
            <v>6-1110</v>
          </cell>
          <cell r="C60" t="str">
            <v>Seminar, Confrences, Meeting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77123800</v>
          </cell>
          <cell r="P60">
            <v>77123800</v>
          </cell>
        </row>
        <row r="61">
          <cell r="B61" t="str">
            <v>6-1120</v>
          </cell>
          <cell r="C61" t="str">
            <v>Skill Development Fund</v>
          </cell>
          <cell r="D61">
            <v>24187500</v>
          </cell>
          <cell r="E61">
            <v>24500000</v>
          </cell>
          <cell r="F61">
            <v>24500000</v>
          </cell>
          <cell r="G61">
            <v>15600000</v>
          </cell>
          <cell r="H61">
            <v>0</v>
          </cell>
          <cell r="I61">
            <v>-382300000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-293512500</v>
          </cell>
        </row>
        <row r="62">
          <cell r="B62" t="str">
            <v>6-1150</v>
          </cell>
          <cell r="C62" t="str">
            <v>Stationery &amp; Printing</v>
          </cell>
          <cell r="D62">
            <v>42960320</v>
          </cell>
          <cell r="E62">
            <v>38554979</v>
          </cell>
          <cell r="F62">
            <v>57517000</v>
          </cell>
          <cell r="G62">
            <v>26764350</v>
          </cell>
          <cell r="H62">
            <v>23375775</v>
          </cell>
          <cell r="I62">
            <v>41830640</v>
          </cell>
          <cell r="J62">
            <v>40599550</v>
          </cell>
          <cell r="K62">
            <v>20818375</v>
          </cell>
          <cell r="L62">
            <v>42998440</v>
          </cell>
          <cell r="M62">
            <v>7249950</v>
          </cell>
          <cell r="N62">
            <v>38136735</v>
          </cell>
          <cell r="O62">
            <v>45365389.780000001</v>
          </cell>
          <cell r="P62">
            <v>426171503.77999997</v>
          </cell>
        </row>
        <row r="63">
          <cell r="B63" t="str">
            <v>6-1200</v>
          </cell>
          <cell r="C63" t="str">
            <v>Stamp Duty</v>
          </cell>
          <cell r="D63">
            <v>3477500</v>
          </cell>
          <cell r="E63">
            <v>2849000</v>
          </cell>
          <cell r="F63">
            <v>2897500</v>
          </cell>
          <cell r="G63">
            <v>3363000</v>
          </cell>
          <cell r="H63">
            <v>3003000</v>
          </cell>
          <cell r="I63">
            <v>5739000</v>
          </cell>
          <cell r="J63">
            <v>2809000</v>
          </cell>
          <cell r="K63">
            <v>3299000</v>
          </cell>
          <cell r="L63">
            <v>4627000</v>
          </cell>
          <cell r="M63">
            <v>585000</v>
          </cell>
          <cell r="N63">
            <v>4305600</v>
          </cell>
          <cell r="O63">
            <v>2927000</v>
          </cell>
          <cell r="P63">
            <v>39881600</v>
          </cell>
        </row>
        <row r="64">
          <cell r="B64" t="str">
            <v>6-1300</v>
          </cell>
          <cell r="C64" t="str">
            <v>Postage &amp; Courier</v>
          </cell>
          <cell r="D64">
            <v>2055986</v>
          </cell>
          <cell r="E64">
            <v>1064500</v>
          </cell>
          <cell r="F64">
            <v>7212166</v>
          </cell>
          <cell r="G64">
            <v>2058342</v>
          </cell>
          <cell r="H64">
            <v>2733920</v>
          </cell>
          <cell r="I64">
            <v>1742921</v>
          </cell>
          <cell r="J64">
            <v>2071691</v>
          </cell>
          <cell r="K64">
            <v>2083850</v>
          </cell>
          <cell r="L64">
            <v>5684356</v>
          </cell>
          <cell r="M64">
            <v>3373359</v>
          </cell>
          <cell r="N64">
            <v>3934272</v>
          </cell>
          <cell r="O64">
            <v>2085717</v>
          </cell>
          <cell r="P64">
            <v>36101080</v>
          </cell>
        </row>
        <row r="65">
          <cell r="B65" t="str">
            <v>6-1900</v>
          </cell>
          <cell r="C65" t="str">
            <v>Other Admin Expenses</v>
          </cell>
          <cell r="D65">
            <v>2381072.52</v>
          </cell>
          <cell r="E65">
            <v>4350000</v>
          </cell>
          <cell r="F65">
            <v>921000</v>
          </cell>
          <cell r="G65">
            <v>1196230</v>
          </cell>
          <cell r="H65">
            <v>6121000</v>
          </cell>
          <cell r="I65">
            <v>329000</v>
          </cell>
          <cell r="J65">
            <v>3081582</v>
          </cell>
          <cell r="K65">
            <v>2594335</v>
          </cell>
          <cell r="L65">
            <v>1510861</v>
          </cell>
          <cell r="M65">
            <v>6624845</v>
          </cell>
          <cell r="N65">
            <v>10804307</v>
          </cell>
          <cell r="O65">
            <v>6645000</v>
          </cell>
          <cell r="P65">
            <v>46559232.520000003</v>
          </cell>
        </row>
        <row r="66">
          <cell r="B66" t="str">
            <v>6-2100</v>
          </cell>
          <cell r="C66" t="str">
            <v>Office Supplies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10000</v>
          </cell>
          <cell r="P66">
            <v>10000</v>
          </cell>
        </row>
        <row r="67">
          <cell r="B67" t="str">
            <v>6-2200</v>
          </cell>
          <cell r="C67" t="str">
            <v>Office Equipment &lt; $500</v>
          </cell>
          <cell r="D67">
            <v>9919968</v>
          </cell>
          <cell r="E67">
            <v>22062850</v>
          </cell>
          <cell r="F67">
            <v>16916750</v>
          </cell>
          <cell r="G67">
            <v>14686192</v>
          </cell>
          <cell r="H67">
            <v>7843600</v>
          </cell>
          <cell r="I67">
            <v>16508778</v>
          </cell>
          <cell r="J67">
            <v>8338500</v>
          </cell>
          <cell r="K67">
            <v>8717000</v>
          </cell>
          <cell r="L67">
            <v>8910700</v>
          </cell>
          <cell r="M67">
            <v>0</v>
          </cell>
          <cell r="N67">
            <v>10005275</v>
          </cell>
          <cell r="O67">
            <v>8412500</v>
          </cell>
          <cell r="P67">
            <v>132322113</v>
          </cell>
        </row>
        <row r="68">
          <cell r="B68" t="str">
            <v>6-2500</v>
          </cell>
          <cell r="C68" t="str">
            <v>Utilities</v>
          </cell>
          <cell r="D68">
            <v>12539420</v>
          </cell>
          <cell r="E68">
            <v>8496880</v>
          </cell>
          <cell r="F68">
            <v>8341190</v>
          </cell>
          <cell r="G68">
            <v>18390160</v>
          </cell>
          <cell r="H68">
            <v>12644620</v>
          </cell>
          <cell r="I68">
            <v>9645278</v>
          </cell>
          <cell r="J68">
            <v>12029005</v>
          </cell>
          <cell r="K68">
            <v>19664125</v>
          </cell>
          <cell r="L68">
            <v>20028580</v>
          </cell>
          <cell r="M68">
            <v>11269740</v>
          </cell>
          <cell r="N68">
            <v>17754762.010000002</v>
          </cell>
          <cell r="O68">
            <v>13859440</v>
          </cell>
          <cell r="P68">
            <v>164663200.00999999</v>
          </cell>
        </row>
        <row r="69">
          <cell r="B69" t="str">
            <v>6-3100</v>
          </cell>
          <cell r="C69" t="str">
            <v>Telephone, Telex, Fax</v>
          </cell>
          <cell r="D69">
            <v>55369878</v>
          </cell>
          <cell r="E69">
            <v>57219235</v>
          </cell>
          <cell r="F69">
            <v>75451179</v>
          </cell>
          <cell r="G69">
            <v>83567421</v>
          </cell>
          <cell r="H69">
            <v>67458768</v>
          </cell>
          <cell r="I69">
            <v>62912082</v>
          </cell>
          <cell r="J69">
            <v>68266494</v>
          </cell>
          <cell r="K69">
            <v>78026828</v>
          </cell>
          <cell r="L69">
            <v>78169224</v>
          </cell>
          <cell r="M69">
            <v>69529326</v>
          </cell>
          <cell r="N69">
            <v>100440371</v>
          </cell>
          <cell r="O69">
            <v>63936616</v>
          </cell>
          <cell r="P69">
            <v>860347422</v>
          </cell>
        </row>
        <row r="70">
          <cell r="B70" t="str">
            <v>6-3110</v>
          </cell>
          <cell r="C70" t="str">
            <v>Telephone - Sales</v>
          </cell>
          <cell r="D70">
            <v>0</v>
          </cell>
          <cell r="E70">
            <v>512800</v>
          </cell>
          <cell r="F70">
            <v>1818849</v>
          </cell>
          <cell r="G70">
            <v>2708369</v>
          </cell>
          <cell r="H70">
            <v>2805750</v>
          </cell>
          <cell r="I70">
            <v>380688</v>
          </cell>
          <cell r="J70">
            <v>382666</v>
          </cell>
          <cell r="K70">
            <v>2209053</v>
          </cell>
          <cell r="L70">
            <v>706168</v>
          </cell>
          <cell r="M70">
            <v>0</v>
          </cell>
          <cell r="N70">
            <v>1656146</v>
          </cell>
          <cell r="O70">
            <v>0</v>
          </cell>
          <cell r="P70">
            <v>13180489</v>
          </cell>
        </row>
        <row r="71">
          <cell r="B71" t="str">
            <v>6-3300</v>
          </cell>
          <cell r="C71" t="str">
            <v>IT Expenses</v>
          </cell>
          <cell r="D71">
            <v>10700000</v>
          </cell>
          <cell r="E71">
            <v>14200000</v>
          </cell>
          <cell r="F71">
            <v>20983000</v>
          </cell>
          <cell r="G71">
            <v>13400000</v>
          </cell>
          <cell r="H71">
            <v>15800000</v>
          </cell>
          <cell r="I71">
            <v>14855000</v>
          </cell>
          <cell r="J71">
            <v>13986834</v>
          </cell>
          <cell r="K71">
            <v>19891000</v>
          </cell>
          <cell r="L71">
            <v>13805000</v>
          </cell>
          <cell r="M71">
            <v>21000000</v>
          </cell>
          <cell r="N71">
            <v>15600000</v>
          </cell>
          <cell r="O71">
            <v>17139100</v>
          </cell>
          <cell r="P71">
            <v>191359934</v>
          </cell>
        </row>
        <row r="72">
          <cell r="B72" t="str">
            <v>6-4100</v>
          </cell>
          <cell r="C72" t="str">
            <v>Local Transportation</v>
          </cell>
          <cell r="D72">
            <v>3414600</v>
          </cell>
          <cell r="E72">
            <v>2926024</v>
          </cell>
          <cell r="F72">
            <v>5577773</v>
          </cell>
          <cell r="G72">
            <v>1547458</v>
          </cell>
          <cell r="H72">
            <v>504000</v>
          </cell>
          <cell r="I72">
            <v>1555200</v>
          </cell>
          <cell r="J72">
            <v>4452512.84</v>
          </cell>
          <cell r="K72">
            <v>2623392.09</v>
          </cell>
          <cell r="L72">
            <v>1932500</v>
          </cell>
          <cell r="M72">
            <v>1841500</v>
          </cell>
          <cell r="N72">
            <v>6516997</v>
          </cell>
          <cell r="O72">
            <v>2048223</v>
          </cell>
          <cell r="P72">
            <v>34940179.93</v>
          </cell>
        </row>
        <row r="73">
          <cell r="B73" t="str">
            <v>6-4200</v>
          </cell>
          <cell r="C73" t="str">
            <v>Hire of Motor Vehicle</v>
          </cell>
          <cell r="D73">
            <v>0</v>
          </cell>
          <cell r="E73">
            <v>3298969</v>
          </cell>
          <cell r="F73">
            <v>662740</v>
          </cell>
          <cell r="G73">
            <v>0</v>
          </cell>
          <cell r="H73">
            <v>0</v>
          </cell>
          <cell r="I73">
            <v>305000</v>
          </cell>
          <cell r="J73">
            <v>200000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4466709</v>
          </cell>
        </row>
        <row r="74">
          <cell r="B74" t="str">
            <v>6-4300</v>
          </cell>
          <cell r="C74" t="str">
            <v>Business Travelling</v>
          </cell>
          <cell r="D74">
            <v>0</v>
          </cell>
          <cell r="E74">
            <v>1647000</v>
          </cell>
          <cell r="F74">
            <v>235000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1882000</v>
          </cell>
        </row>
        <row r="75">
          <cell r="B75" t="str">
            <v>6-4310</v>
          </cell>
          <cell r="C75" t="str">
            <v>MV - Fuel &amp; Oil</v>
          </cell>
          <cell r="D75">
            <v>6925505</v>
          </cell>
          <cell r="E75">
            <v>17378005</v>
          </cell>
          <cell r="F75">
            <v>16134977</v>
          </cell>
          <cell r="G75">
            <v>5496619</v>
          </cell>
          <cell r="H75">
            <v>12682670</v>
          </cell>
          <cell r="I75">
            <v>8436780</v>
          </cell>
          <cell r="J75">
            <v>19981695</v>
          </cell>
          <cell r="K75">
            <v>13653935</v>
          </cell>
          <cell r="L75">
            <v>18215150</v>
          </cell>
          <cell r="M75">
            <v>6043734</v>
          </cell>
          <cell r="N75">
            <v>16750291</v>
          </cell>
          <cell r="O75">
            <v>3235078</v>
          </cell>
          <cell r="P75">
            <v>144934439</v>
          </cell>
        </row>
        <row r="76">
          <cell r="B76" t="str">
            <v>6-4320</v>
          </cell>
          <cell r="C76" t="str">
            <v>MV - Repair &amp; Maintenance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310000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950000</v>
          </cell>
          <cell r="N76">
            <v>0</v>
          </cell>
          <cell r="O76">
            <v>0</v>
          </cell>
          <cell r="P76">
            <v>1260000</v>
          </cell>
        </row>
        <row r="77">
          <cell r="B77" t="str">
            <v>6-4360</v>
          </cell>
          <cell r="C77" t="str">
            <v>MV - Other</v>
          </cell>
          <cell r="D77">
            <v>14563600</v>
          </cell>
          <cell r="E77">
            <v>13716251</v>
          </cell>
          <cell r="F77">
            <v>11947457</v>
          </cell>
          <cell r="G77">
            <v>11932691</v>
          </cell>
          <cell r="H77">
            <v>12158746</v>
          </cell>
          <cell r="I77">
            <v>12360060</v>
          </cell>
          <cell r="J77">
            <v>26727144</v>
          </cell>
          <cell r="K77">
            <v>6899987</v>
          </cell>
          <cell r="L77">
            <v>20883326</v>
          </cell>
          <cell r="M77">
            <v>5639894.4699999997</v>
          </cell>
          <cell r="N77">
            <v>23289267</v>
          </cell>
          <cell r="O77">
            <v>5394227</v>
          </cell>
          <cell r="P77">
            <v>165512650.47</v>
          </cell>
        </row>
        <row r="78">
          <cell r="B78" t="str">
            <v>6-4400</v>
          </cell>
          <cell r="C78" t="str">
            <v>Travel &amp; Fares</v>
          </cell>
          <cell r="D78">
            <v>18546299</v>
          </cell>
          <cell r="E78">
            <v>51114652.579999998</v>
          </cell>
          <cell r="F78">
            <v>34337354.149999999</v>
          </cell>
          <cell r="G78">
            <v>25441366</v>
          </cell>
          <cell r="H78">
            <v>22120576.670000002</v>
          </cell>
          <cell r="I78">
            <v>-153624557.96000001</v>
          </cell>
          <cell r="J78">
            <v>68255609.450000003</v>
          </cell>
          <cell r="K78">
            <v>60483229.390000001</v>
          </cell>
          <cell r="L78">
            <v>10339720</v>
          </cell>
          <cell r="M78">
            <v>46971199.600000001</v>
          </cell>
          <cell r="N78">
            <v>36990809</v>
          </cell>
          <cell r="O78">
            <v>31970832</v>
          </cell>
          <cell r="P78">
            <v>252947089.88</v>
          </cell>
        </row>
        <row r="79">
          <cell r="B79" t="str">
            <v>6-4450</v>
          </cell>
          <cell r="C79" t="str">
            <v>Travel&amp;Fares - Sales</v>
          </cell>
          <cell r="D79">
            <v>30300000</v>
          </cell>
          <cell r="E79">
            <v>30300000</v>
          </cell>
          <cell r="F79">
            <v>30300000</v>
          </cell>
          <cell r="G79">
            <v>0</v>
          </cell>
          <cell r="H79">
            <v>0</v>
          </cell>
          <cell r="I79">
            <v>-636105000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-545205000</v>
          </cell>
        </row>
        <row r="80">
          <cell r="B80" t="str">
            <v>6-5100</v>
          </cell>
          <cell r="C80" t="str">
            <v>Property Rental/Lease</v>
          </cell>
          <cell r="D80">
            <v>107248702</v>
          </cell>
          <cell r="E80">
            <v>-26083424</v>
          </cell>
          <cell r="F80">
            <v>98899127</v>
          </cell>
          <cell r="G80">
            <v>125902792</v>
          </cell>
          <cell r="H80">
            <v>110087736</v>
          </cell>
          <cell r="I80">
            <v>126056717</v>
          </cell>
          <cell r="J80">
            <v>143882643</v>
          </cell>
          <cell r="K80">
            <v>128927106</v>
          </cell>
          <cell r="L80">
            <v>117941124</v>
          </cell>
          <cell r="M80">
            <v>108485105</v>
          </cell>
          <cell r="N80">
            <v>112096216</v>
          </cell>
          <cell r="O80">
            <v>112512882</v>
          </cell>
          <cell r="P80">
            <v>1265956726</v>
          </cell>
        </row>
        <row r="81">
          <cell r="B81" t="str">
            <v>6-5200</v>
          </cell>
          <cell r="C81" t="str">
            <v>Hire of Other Plant &amp; Equipt</v>
          </cell>
          <cell r="D81">
            <v>105000</v>
          </cell>
          <cell r="E81">
            <v>14293765</v>
          </cell>
          <cell r="F81">
            <v>11091095</v>
          </cell>
          <cell r="G81">
            <v>12473715</v>
          </cell>
          <cell r="H81">
            <v>18035525</v>
          </cell>
          <cell r="I81">
            <v>5192320</v>
          </cell>
          <cell r="J81">
            <v>11189270</v>
          </cell>
          <cell r="K81">
            <v>10123905</v>
          </cell>
          <cell r="L81">
            <v>14962135</v>
          </cell>
          <cell r="M81">
            <v>11083535</v>
          </cell>
          <cell r="N81">
            <v>19016295</v>
          </cell>
          <cell r="O81">
            <v>7349720</v>
          </cell>
          <cell r="P81">
            <v>134916280</v>
          </cell>
        </row>
        <row r="82">
          <cell r="B82" t="str">
            <v>6-5300</v>
          </cell>
          <cell r="C82" t="str">
            <v>Property Repair &amp; Maintenance</v>
          </cell>
          <cell r="D82">
            <v>41980500</v>
          </cell>
          <cell r="E82">
            <v>-26912700</v>
          </cell>
          <cell r="F82">
            <v>41694000</v>
          </cell>
          <cell r="G82">
            <v>45677000</v>
          </cell>
          <cell r="H82">
            <v>46271500</v>
          </cell>
          <cell r="I82">
            <v>54187665</v>
          </cell>
          <cell r="J82">
            <v>39870000</v>
          </cell>
          <cell r="K82">
            <v>63285700</v>
          </cell>
          <cell r="L82">
            <v>37363000</v>
          </cell>
          <cell r="M82">
            <v>42750900</v>
          </cell>
          <cell r="N82">
            <v>46489600</v>
          </cell>
          <cell r="O82">
            <v>42388500</v>
          </cell>
          <cell r="P82">
            <v>475045665</v>
          </cell>
        </row>
        <row r="83">
          <cell r="B83" t="str">
            <v>6-6100</v>
          </cell>
          <cell r="C83" t="str">
            <v>Entertainment-Deductable</v>
          </cell>
          <cell r="D83">
            <v>11965592</v>
          </cell>
          <cell r="E83">
            <v>32433791.800000001</v>
          </cell>
          <cell r="F83">
            <v>77985398</v>
          </cell>
          <cell r="G83">
            <v>19449636</v>
          </cell>
          <cell r="H83">
            <v>19007845</v>
          </cell>
          <cell r="I83">
            <v>15263903</v>
          </cell>
          <cell r="J83">
            <v>14709969.289999999</v>
          </cell>
          <cell r="K83">
            <v>24581510.120000001</v>
          </cell>
          <cell r="L83">
            <v>9554047</v>
          </cell>
          <cell r="M83">
            <v>1046328</v>
          </cell>
          <cell r="N83">
            <v>8270425</v>
          </cell>
          <cell r="O83">
            <v>21305208</v>
          </cell>
          <cell r="P83">
            <v>255573653.21000001</v>
          </cell>
        </row>
        <row r="84">
          <cell r="B84" t="str">
            <v>6-6500</v>
          </cell>
          <cell r="C84" t="str">
            <v>Marketing Expense</v>
          </cell>
          <cell r="D84">
            <v>21561111</v>
          </cell>
          <cell r="E84">
            <v>21561111</v>
          </cell>
          <cell r="F84">
            <v>21561111</v>
          </cell>
          <cell r="G84">
            <v>0</v>
          </cell>
          <cell r="H84">
            <v>0</v>
          </cell>
          <cell r="I84">
            <v>-298522370</v>
          </cell>
          <cell r="J84">
            <v>0</v>
          </cell>
          <cell r="K84">
            <v>0</v>
          </cell>
          <cell r="L84">
            <v>0</v>
          </cell>
          <cell r="M84">
            <v>20000000</v>
          </cell>
          <cell r="N84">
            <v>129389872</v>
          </cell>
          <cell r="O84">
            <v>20000000</v>
          </cell>
          <cell r="P84">
            <v>-64449165</v>
          </cell>
        </row>
        <row r="85">
          <cell r="B85" t="str">
            <v>6-6600</v>
          </cell>
          <cell r="C85" t="str">
            <v>Sales Call Expense</v>
          </cell>
          <cell r="D85">
            <v>6166667</v>
          </cell>
          <cell r="E85">
            <v>6166667</v>
          </cell>
          <cell r="F85">
            <v>6166667</v>
          </cell>
          <cell r="G85">
            <v>0</v>
          </cell>
          <cell r="H85">
            <v>0</v>
          </cell>
          <cell r="I85">
            <v>-129500000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-110999999</v>
          </cell>
        </row>
        <row r="86">
          <cell r="B86" t="str">
            <v>6-7100</v>
          </cell>
          <cell r="C86" t="str">
            <v>Profesional Fee</v>
          </cell>
          <cell r="D86">
            <v>3000000</v>
          </cell>
          <cell r="E86">
            <v>3000000</v>
          </cell>
          <cell r="F86">
            <v>3000000</v>
          </cell>
          <cell r="G86">
            <v>0</v>
          </cell>
          <cell r="H86">
            <v>0</v>
          </cell>
          <cell r="I86">
            <v>-60350000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-51350000</v>
          </cell>
        </row>
        <row r="87">
          <cell r="B87" t="str">
            <v>6-7200</v>
          </cell>
          <cell r="C87" t="str">
            <v>Legal Fee</v>
          </cell>
          <cell r="D87">
            <v>18995083</v>
          </cell>
          <cell r="E87">
            <v>21995083</v>
          </cell>
          <cell r="F87">
            <v>18995083</v>
          </cell>
          <cell r="G87">
            <v>0</v>
          </cell>
          <cell r="H87">
            <v>250000</v>
          </cell>
          <cell r="I87">
            <v>0</v>
          </cell>
          <cell r="J87">
            <v>600000</v>
          </cell>
          <cell r="K87">
            <v>810000</v>
          </cell>
          <cell r="L87">
            <v>33034000</v>
          </cell>
          <cell r="M87">
            <v>4100000</v>
          </cell>
          <cell r="N87">
            <v>6351000</v>
          </cell>
          <cell r="O87">
            <v>8000000</v>
          </cell>
          <cell r="P87">
            <v>113130249</v>
          </cell>
        </row>
        <row r="88">
          <cell r="B88" t="str">
            <v>6-7300</v>
          </cell>
          <cell r="C88" t="str">
            <v>Audit Fee</v>
          </cell>
          <cell r="D88">
            <v>5000000</v>
          </cell>
          <cell r="E88">
            <v>5000000</v>
          </cell>
          <cell r="F88">
            <v>5000000</v>
          </cell>
          <cell r="G88">
            <v>0</v>
          </cell>
          <cell r="H88">
            <v>0</v>
          </cell>
          <cell r="I88">
            <v>0</v>
          </cell>
          <cell r="J88">
            <v>850000</v>
          </cell>
          <cell r="K88">
            <v>0</v>
          </cell>
          <cell r="L88">
            <v>4500000</v>
          </cell>
          <cell r="M88">
            <v>0</v>
          </cell>
          <cell r="N88">
            <v>0</v>
          </cell>
          <cell r="O88">
            <v>0</v>
          </cell>
          <cell r="P88">
            <v>20350000</v>
          </cell>
        </row>
        <row r="89">
          <cell r="B89" t="str">
            <v>6-7600</v>
          </cell>
          <cell r="C89" t="str">
            <v>Advertising &amp; Promotion</v>
          </cell>
          <cell r="D89">
            <v>7694213</v>
          </cell>
          <cell r="E89">
            <v>7694213</v>
          </cell>
          <cell r="F89">
            <v>7694213</v>
          </cell>
          <cell r="G89">
            <v>0</v>
          </cell>
          <cell r="H89">
            <v>0</v>
          </cell>
          <cell r="I89">
            <v>-89318080</v>
          </cell>
          <cell r="J89">
            <v>5000000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-61235441</v>
          </cell>
        </row>
        <row r="90">
          <cell r="B90" t="str">
            <v>6-7800</v>
          </cell>
          <cell r="C90" t="str">
            <v>Project Costs (closed CFS)</v>
          </cell>
          <cell r="D90">
            <v>-1742321</v>
          </cell>
          <cell r="E90">
            <v>-13568714</v>
          </cell>
          <cell r="F90">
            <v>0</v>
          </cell>
          <cell r="G90">
            <v>0</v>
          </cell>
          <cell r="H90">
            <v>0</v>
          </cell>
          <cell r="I90">
            <v>-2</v>
          </cell>
          <cell r="J90">
            <v>2</v>
          </cell>
          <cell r="K90">
            <v>0</v>
          </cell>
          <cell r="L90">
            <v>2</v>
          </cell>
          <cell r="M90">
            <v>-2</v>
          </cell>
          <cell r="N90">
            <v>0</v>
          </cell>
          <cell r="O90">
            <v>0</v>
          </cell>
          <cell r="P90">
            <v>-15311035</v>
          </cell>
        </row>
        <row r="91">
          <cell r="B91" t="str">
            <v>6-8100</v>
          </cell>
          <cell r="C91" t="str">
            <v>Depre - Building Improvement</v>
          </cell>
          <cell r="D91">
            <v>2467379</v>
          </cell>
          <cell r="E91">
            <v>2486129</v>
          </cell>
          <cell r="F91">
            <v>2486129</v>
          </cell>
          <cell r="G91">
            <v>3309045</v>
          </cell>
          <cell r="H91">
            <v>3520504</v>
          </cell>
          <cell r="I91">
            <v>3520504</v>
          </cell>
          <cell r="J91">
            <v>3864254</v>
          </cell>
          <cell r="K91">
            <v>3604878</v>
          </cell>
          <cell r="L91">
            <v>2888660</v>
          </cell>
          <cell r="M91">
            <v>4055345</v>
          </cell>
          <cell r="N91">
            <v>4055345</v>
          </cell>
          <cell r="O91">
            <v>4055345</v>
          </cell>
          <cell r="P91">
            <v>40313517</v>
          </cell>
        </row>
        <row r="92">
          <cell r="B92" t="str">
            <v>6-8200</v>
          </cell>
          <cell r="C92" t="str">
            <v>Depre -  IT-Equipment</v>
          </cell>
          <cell r="D92">
            <v>31827417</v>
          </cell>
          <cell r="E92">
            <v>31873847</v>
          </cell>
          <cell r="F92">
            <v>32491427</v>
          </cell>
          <cell r="G92">
            <v>33153642</v>
          </cell>
          <cell r="H92">
            <v>33706454</v>
          </cell>
          <cell r="I92">
            <v>34561498</v>
          </cell>
          <cell r="J92">
            <v>37011623</v>
          </cell>
          <cell r="K92">
            <v>37795497</v>
          </cell>
          <cell r="L92">
            <v>38487197</v>
          </cell>
          <cell r="M92">
            <v>35556109</v>
          </cell>
          <cell r="N92">
            <v>37498401</v>
          </cell>
          <cell r="O92">
            <v>38040433</v>
          </cell>
          <cell r="P92">
            <v>422003545</v>
          </cell>
        </row>
        <row r="93">
          <cell r="B93" t="str">
            <v>6-8300</v>
          </cell>
          <cell r="C93" t="str">
            <v>Depre - Office Machine &amp; Equip</v>
          </cell>
          <cell r="D93">
            <v>8803886</v>
          </cell>
          <cell r="E93">
            <v>8803886</v>
          </cell>
          <cell r="F93">
            <v>8803886</v>
          </cell>
          <cell r="G93">
            <v>8803886</v>
          </cell>
          <cell r="H93">
            <v>8947167</v>
          </cell>
          <cell r="I93">
            <v>8947167</v>
          </cell>
          <cell r="J93">
            <v>8947167</v>
          </cell>
          <cell r="K93">
            <v>8947167</v>
          </cell>
          <cell r="L93">
            <v>8947167</v>
          </cell>
          <cell r="M93">
            <v>8947167</v>
          </cell>
          <cell r="N93">
            <v>8947167</v>
          </cell>
          <cell r="O93">
            <v>8947167</v>
          </cell>
          <cell r="P93">
            <v>106792880</v>
          </cell>
        </row>
        <row r="94">
          <cell r="B94" t="str">
            <v>6-8400</v>
          </cell>
          <cell r="C94" t="str">
            <v>Depre - Sundry Plant &amp; Equip</v>
          </cell>
          <cell r="D94">
            <v>3133687</v>
          </cell>
          <cell r="E94">
            <v>3133687</v>
          </cell>
          <cell r="F94">
            <v>3133687</v>
          </cell>
          <cell r="G94">
            <v>3133687</v>
          </cell>
          <cell r="H94">
            <v>3133687</v>
          </cell>
          <cell r="I94">
            <v>3133687</v>
          </cell>
          <cell r="J94">
            <v>3133687</v>
          </cell>
          <cell r="K94">
            <v>3352437</v>
          </cell>
          <cell r="L94">
            <v>2979537</v>
          </cell>
          <cell r="M94">
            <v>2638271</v>
          </cell>
          <cell r="N94">
            <v>2638271</v>
          </cell>
          <cell r="O94">
            <v>2638271</v>
          </cell>
          <cell r="P94">
            <v>36182596</v>
          </cell>
        </row>
        <row r="95">
          <cell r="B95" t="str">
            <v>6-8500</v>
          </cell>
          <cell r="C95" t="str">
            <v>Depre - Test Equipment</v>
          </cell>
          <cell r="D95">
            <v>18771506</v>
          </cell>
          <cell r="E95">
            <v>21891097</v>
          </cell>
          <cell r="F95">
            <v>21891097</v>
          </cell>
          <cell r="G95">
            <v>21891097</v>
          </cell>
          <cell r="H95">
            <v>21891097</v>
          </cell>
          <cell r="I95">
            <v>21891097</v>
          </cell>
          <cell r="J95">
            <v>21891097</v>
          </cell>
          <cell r="K95">
            <v>21891097</v>
          </cell>
          <cell r="L95">
            <v>21891097</v>
          </cell>
          <cell r="M95">
            <v>14203576</v>
          </cell>
          <cell r="N95">
            <v>14203576</v>
          </cell>
          <cell r="O95">
            <v>14280659</v>
          </cell>
          <cell r="P95">
            <v>236588093</v>
          </cell>
        </row>
        <row r="96">
          <cell r="B96" t="str">
            <v>6-8600</v>
          </cell>
          <cell r="C96" t="str">
            <v>Depre - Motor Vehicle</v>
          </cell>
          <cell r="D96">
            <v>19818751</v>
          </cell>
          <cell r="E96">
            <v>52037514</v>
          </cell>
          <cell r="F96">
            <v>52037514</v>
          </cell>
          <cell r="G96">
            <v>-7108342</v>
          </cell>
          <cell r="H96">
            <v>22464586</v>
          </cell>
          <cell r="I96">
            <v>22464586</v>
          </cell>
          <cell r="J96">
            <v>22464586</v>
          </cell>
          <cell r="K96">
            <v>22464586</v>
          </cell>
          <cell r="L96">
            <v>22464586</v>
          </cell>
          <cell r="M96">
            <v>22131251</v>
          </cell>
          <cell r="N96">
            <v>27744792</v>
          </cell>
          <cell r="O96">
            <v>27744792</v>
          </cell>
          <cell r="P96">
            <v>306729202</v>
          </cell>
        </row>
        <row r="97">
          <cell r="B97" t="str">
            <v>6-8700</v>
          </cell>
          <cell r="C97" t="str">
            <v>Depre - Tools</v>
          </cell>
          <cell r="D97">
            <v>22169495</v>
          </cell>
          <cell r="E97">
            <v>22348724</v>
          </cell>
          <cell r="F97">
            <v>22833670</v>
          </cell>
          <cell r="G97">
            <v>22856587</v>
          </cell>
          <cell r="H97">
            <v>22924737</v>
          </cell>
          <cell r="I97">
            <v>23375417</v>
          </cell>
          <cell r="J97">
            <v>24316304</v>
          </cell>
          <cell r="K97">
            <v>24154400</v>
          </cell>
          <cell r="L97">
            <v>25568747</v>
          </cell>
          <cell r="M97">
            <v>24859280</v>
          </cell>
          <cell r="N97">
            <v>25316309</v>
          </cell>
          <cell r="O97">
            <v>25120815</v>
          </cell>
          <cell r="P97">
            <v>285844485</v>
          </cell>
        </row>
        <row r="98">
          <cell r="B98" t="str">
            <v>6-8800</v>
          </cell>
          <cell r="C98" t="str">
            <v>Depre - Furniture Fitting</v>
          </cell>
          <cell r="D98">
            <v>8447517</v>
          </cell>
          <cell r="E98">
            <v>8447517</v>
          </cell>
          <cell r="F98">
            <v>8580590</v>
          </cell>
          <cell r="G98">
            <v>8580590</v>
          </cell>
          <cell r="H98">
            <v>8580590</v>
          </cell>
          <cell r="I98">
            <v>11477352</v>
          </cell>
          <cell r="J98">
            <v>11568082</v>
          </cell>
          <cell r="K98">
            <v>11892040</v>
          </cell>
          <cell r="L98">
            <v>11891556</v>
          </cell>
          <cell r="M98">
            <v>9288666</v>
          </cell>
          <cell r="N98">
            <v>8990093</v>
          </cell>
          <cell r="O98">
            <v>9010927</v>
          </cell>
          <cell r="P98">
            <v>116755520</v>
          </cell>
        </row>
        <row r="99">
          <cell r="B99" t="str">
            <v>6-8900</v>
          </cell>
          <cell r="C99" t="str">
            <v>Depre - Mobile Phone</v>
          </cell>
          <cell r="D99">
            <v>713189</v>
          </cell>
          <cell r="E99">
            <v>713189</v>
          </cell>
          <cell r="F99">
            <v>713189</v>
          </cell>
          <cell r="G99">
            <v>713189</v>
          </cell>
          <cell r="H99">
            <v>713189</v>
          </cell>
          <cell r="I99">
            <v>725585</v>
          </cell>
          <cell r="J99">
            <v>725585</v>
          </cell>
          <cell r="K99">
            <v>725585</v>
          </cell>
          <cell r="L99">
            <v>725585</v>
          </cell>
          <cell r="M99">
            <v>725585</v>
          </cell>
          <cell r="N99">
            <v>751105</v>
          </cell>
          <cell r="O99">
            <v>751105</v>
          </cell>
          <cell r="P99">
            <v>8696080</v>
          </cell>
        </row>
        <row r="100">
          <cell r="B100" t="str">
            <v>6-9900</v>
          </cell>
          <cell r="C100" t="str">
            <v>Insurance Expenses</v>
          </cell>
          <cell r="D100">
            <v>108747627</v>
          </cell>
          <cell r="E100">
            <v>60379336</v>
          </cell>
          <cell r="F100">
            <v>88711476.790000007</v>
          </cell>
          <cell r="G100">
            <v>71388974</v>
          </cell>
          <cell r="H100">
            <v>32827867</v>
          </cell>
          <cell r="I100">
            <v>33336663</v>
          </cell>
          <cell r="J100">
            <v>33326439</v>
          </cell>
          <cell r="K100">
            <v>32061939</v>
          </cell>
          <cell r="L100">
            <v>37500195.25</v>
          </cell>
          <cell r="M100">
            <v>37779624.5</v>
          </cell>
          <cell r="N100">
            <v>4338585.5</v>
          </cell>
          <cell r="O100">
            <v>4246507</v>
          </cell>
          <cell r="P100">
            <v>544645234.03999996</v>
          </cell>
        </row>
        <row r="101">
          <cell r="B101" t="str">
            <v>6-9901</v>
          </cell>
          <cell r="C101" t="str">
            <v>Bank Charge (Excl. Interest)</v>
          </cell>
          <cell r="D101">
            <v>9778878.2699999996</v>
          </cell>
          <cell r="E101">
            <v>9406201.6099999994</v>
          </cell>
          <cell r="F101">
            <v>5566480.5999999996</v>
          </cell>
          <cell r="G101">
            <v>20539756.469999999</v>
          </cell>
          <cell r="H101">
            <v>6355305.5700000003</v>
          </cell>
          <cell r="I101">
            <v>6997295.0300000003</v>
          </cell>
          <cell r="J101">
            <v>15525583.08</v>
          </cell>
          <cell r="K101">
            <v>19731127.890000001</v>
          </cell>
          <cell r="L101">
            <v>6039267.5</v>
          </cell>
          <cell r="M101">
            <v>22069088.809999999</v>
          </cell>
          <cell r="N101">
            <v>18635013.600000001</v>
          </cell>
          <cell r="O101">
            <v>20032876.829999998</v>
          </cell>
          <cell r="P101">
            <v>160676875.25999999</v>
          </cell>
        </row>
        <row r="102">
          <cell r="B102" t="str">
            <v>8-1020</v>
          </cell>
          <cell r="C102" t="str">
            <v>Interest Received - Bank</v>
          </cell>
          <cell r="D102">
            <v>2275794.85</v>
          </cell>
          <cell r="E102">
            <v>2630103.08</v>
          </cell>
          <cell r="F102">
            <v>6216783.2000000002</v>
          </cell>
          <cell r="G102">
            <v>3547544.57</v>
          </cell>
          <cell r="H102">
            <v>2314511.85</v>
          </cell>
          <cell r="I102">
            <v>1667487.51</v>
          </cell>
          <cell r="J102">
            <v>397498.4</v>
          </cell>
          <cell r="K102">
            <v>330849.74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19380573.199999999</v>
          </cell>
        </row>
        <row r="103">
          <cell r="B103" t="str">
            <v>8-1110</v>
          </cell>
          <cell r="C103" t="str">
            <v>Gain (Loss) Disposal of FA</v>
          </cell>
          <cell r="D103">
            <v>-20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80368228</v>
          </cell>
          <cell r="N103">
            <v>0</v>
          </cell>
          <cell r="O103">
            <v>-40184114</v>
          </cell>
          <cell r="P103">
            <v>40184094</v>
          </cell>
        </row>
        <row r="104">
          <cell r="B104" t="str">
            <v>8-1210</v>
          </cell>
          <cell r="C104" t="str">
            <v>Gain (Loss) Exchange Rate Diff</v>
          </cell>
          <cell r="D104">
            <v>256998147.72</v>
          </cell>
          <cell r="E104">
            <v>-4577998.8600000003</v>
          </cell>
          <cell r="F104">
            <v>-287701582.19999999</v>
          </cell>
          <cell r="G104">
            <v>-0.31</v>
          </cell>
          <cell r="H104">
            <v>-12105772.300000001</v>
          </cell>
          <cell r="I104">
            <v>-12105756.49</v>
          </cell>
          <cell r="J104">
            <v>-12105755.93</v>
          </cell>
          <cell r="K104">
            <v>-12105773</v>
          </cell>
          <cell r="L104">
            <v>-11719070.710000001</v>
          </cell>
          <cell r="M104">
            <v>-80355227.609999999</v>
          </cell>
          <cell r="N104">
            <v>0.38</v>
          </cell>
          <cell r="O104">
            <v>34719534.579999998</v>
          </cell>
          <cell r="P104">
            <v>-141059254.72999999</v>
          </cell>
        </row>
        <row r="105">
          <cell r="B105" t="str">
            <v>8-1220</v>
          </cell>
          <cell r="C105" t="str">
            <v>Gain/Loss)Diff Exc Rate Downer</v>
          </cell>
          <cell r="D105">
            <v>-256998127.12</v>
          </cell>
          <cell r="E105">
            <v>4577998.82</v>
          </cell>
          <cell r="F105">
            <v>287701582</v>
          </cell>
          <cell r="G105">
            <v>0</v>
          </cell>
          <cell r="H105">
            <v>12105773</v>
          </cell>
          <cell r="I105">
            <v>12105773.380000001</v>
          </cell>
          <cell r="J105">
            <v>12105756.060000001</v>
          </cell>
          <cell r="K105">
            <v>12105773</v>
          </cell>
          <cell r="L105">
            <v>11719069.609999999</v>
          </cell>
          <cell r="M105">
            <v>0</v>
          </cell>
          <cell r="N105">
            <v>0</v>
          </cell>
          <cell r="O105">
            <v>0</v>
          </cell>
          <cell r="P105">
            <v>95423598.75</v>
          </cell>
        </row>
        <row r="106">
          <cell r="B106" t="str">
            <v>8-1910</v>
          </cell>
          <cell r="C106" t="str">
            <v>Other Revenue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66101587</v>
          </cell>
          <cell r="P106">
            <v>66101587</v>
          </cell>
        </row>
        <row r="107">
          <cell r="B107" t="str">
            <v>8-2200</v>
          </cell>
          <cell r="C107" t="str">
            <v>Interest Expenses</v>
          </cell>
          <cell r="D107">
            <v>-444332011.73000002</v>
          </cell>
          <cell r="E107">
            <v>-343437161</v>
          </cell>
          <cell r="F107">
            <v>-357642461</v>
          </cell>
          <cell r="G107">
            <v>-642191018</v>
          </cell>
          <cell r="H107">
            <v>-388859989</v>
          </cell>
          <cell r="I107">
            <v>-427279397.5</v>
          </cell>
          <cell r="J107">
            <v>-393877136</v>
          </cell>
          <cell r="K107">
            <v>-379868406</v>
          </cell>
          <cell r="L107">
            <v>-362828148</v>
          </cell>
          <cell r="M107">
            <v>-407226083</v>
          </cell>
          <cell r="N107">
            <v>-407634132</v>
          </cell>
          <cell r="O107">
            <v>-572104914</v>
          </cell>
          <cell r="P107">
            <v>-5127280857.2299995</v>
          </cell>
        </row>
        <row r="108">
          <cell r="B108" t="str">
            <v>8-2300</v>
          </cell>
          <cell r="C108" t="str">
            <v>Interest Expense Downer</v>
          </cell>
          <cell r="D108">
            <v>-51614253</v>
          </cell>
          <cell r="E108">
            <v>-48315102</v>
          </cell>
          <cell r="F108">
            <v>-54916702</v>
          </cell>
          <cell r="G108">
            <v>-54540891</v>
          </cell>
          <cell r="H108">
            <v>-55066276</v>
          </cell>
          <cell r="I108">
            <v>-56630308</v>
          </cell>
          <cell r="J108">
            <v>-59412557.57</v>
          </cell>
          <cell r="K108">
            <v>-31797574</v>
          </cell>
          <cell r="L108">
            <v>-13988827.6</v>
          </cell>
          <cell r="M108">
            <v>11719070</v>
          </cell>
          <cell r="N108">
            <v>23438140</v>
          </cell>
          <cell r="O108">
            <v>-46876280</v>
          </cell>
          <cell r="P108">
            <v>-438001561.17000002</v>
          </cell>
        </row>
        <row r="109">
          <cell r="B109" t="str">
            <v>8-2400</v>
          </cell>
          <cell r="C109" t="str">
            <v>Interest Expense Redi</v>
          </cell>
          <cell r="D109">
            <v>-8959320</v>
          </cell>
          <cell r="E109">
            <v>-8958320</v>
          </cell>
          <cell r="F109">
            <v>-9043259</v>
          </cell>
          <cell r="G109">
            <v>0</v>
          </cell>
          <cell r="H109">
            <v>-9327928.6400000006</v>
          </cell>
          <cell r="I109">
            <v>-9121789</v>
          </cell>
          <cell r="J109">
            <v>-9369221.6300000008</v>
          </cell>
          <cell r="K109">
            <v>-4896068.5</v>
          </cell>
          <cell r="L109">
            <v>-2074743.44</v>
          </cell>
          <cell r="M109">
            <v>0</v>
          </cell>
          <cell r="N109">
            <v>0</v>
          </cell>
          <cell r="O109">
            <v>0</v>
          </cell>
          <cell r="P109">
            <v>-61750650.210000001</v>
          </cell>
        </row>
        <row r="110">
          <cell r="B110" t="str">
            <v>8-3100</v>
          </cell>
          <cell r="C110" t="str">
            <v>Late Charges for Downer</v>
          </cell>
          <cell r="D110">
            <v>-5002862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-5002862</v>
          </cell>
        </row>
        <row r="111">
          <cell r="B111" t="str">
            <v>8-3200</v>
          </cell>
          <cell r="C111" t="str">
            <v>Late Charges for Redi</v>
          </cell>
          <cell r="D111">
            <v>-5071939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-5071939</v>
          </cell>
        </row>
        <row r="112">
          <cell r="B112" t="str">
            <v>9-9100</v>
          </cell>
          <cell r="C112" t="str">
            <v>Income Tax Expenses</v>
          </cell>
          <cell r="D112">
            <v>27233941</v>
          </cell>
          <cell r="E112">
            <v>-88017729</v>
          </cell>
          <cell r="F112">
            <v>183590621</v>
          </cell>
          <cell r="G112">
            <v>359326629</v>
          </cell>
          <cell r="H112">
            <v>-170794481</v>
          </cell>
          <cell r="I112">
            <v>952219122</v>
          </cell>
          <cell r="J112">
            <v>173416197</v>
          </cell>
          <cell r="K112">
            <v>536770551</v>
          </cell>
          <cell r="L112">
            <v>423171701</v>
          </cell>
          <cell r="M112">
            <v>1025569584</v>
          </cell>
          <cell r="N112">
            <v>807100839</v>
          </cell>
          <cell r="O112">
            <v>-3005465206</v>
          </cell>
          <cell r="P112">
            <v>1224121769</v>
          </cell>
        </row>
        <row r="113">
          <cell r="B113" t="str">
            <v>9-9400</v>
          </cell>
          <cell r="C113" t="str">
            <v>Tax  Dues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332798</v>
          </cell>
          <cell r="M113">
            <v>11105611</v>
          </cell>
          <cell r="N113">
            <v>0</v>
          </cell>
          <cell r="O113">
            <v>17689702</v>
          </cell>
          <cell r="P113">
            <v>29128111</v>
          </cell>
        </row>
      </sheetData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rofit&amp;Loss"/>
      <sheetName val="Overheads"/>
      <sheetName val="Project Overheads"/>
      <sheetName val="P&amp;L MYOB"/>
      <sheetName val="Tabel"/>
    </sheetNames>
    <sheetDataSet>
      <sheetData sheetId="0"/>
      <sheetData sheetId="1"/>
      <sheetData sheetId="2"/>
      <sheetData sheetId="3"/>
      <sheetData sheetId="4"/>
      <sheetData sheetId="5">
        <row r="10">
          <cell r="B10" t="str">
            <v>4-2000</v>
          </cell>
          <cell r="C10" t="str">
            <v>Construction Project</v>
          </cell>
          <cell r="D10">
            <v>8451798275</v>
          </cell>
        </row>
        <row r="11">
          <cell r="B11" t="str">
            <v>5-0100</v>
          </cell>
          <cell r="C11" t="str">
            <v>Cost in Progress</v>
          </cell>
          <cell r="D11">
            <v>99009829</v>
          </cell>
        </row>
        <row r="12">
          <cell r="B12" t="str">
            <v>5-0150</v>
          </cell>
          <cell r="C12" t="str">
            <v>Manual Accrual</v>
          </cell>
          <cell r="D12">
            <v>1915413689</v>
          </cell>
        </row>
        <row r="13">
          <cell r="B13" t="str">
            <v>5-1070</v>
          </cell>
          <cell r="C13" t="str">
            <v>Material Used</v>
          </cell>
          <cell r="D13">
            <v>1884708802.6700001</v>
          </cell>
        </row>
        <row r="14">
          <cell r="B14" t="str">
            <v>5-2005</v>
          </cell>
          <cell r="C14" t="str">
            <v>Salary Daily Worker</v>
          </cell>
          <cell r="D14">
            <v>584536041</v>
          </cell>
        </row>
        <row r="15">
          <cell r="B15" t="str">
            <v>5-2010</v>
          </cell>
          <cell r="C15" t="str">
            <v>Salary Direct</v>
          </cell>
          <cell r="D15">
            <v>551476224</v>
          </cell>
        </row>
        <row r="16">
          <cell r="B16" t="str">
            <v>5-2210</v>
          </cell>
          <cell r="C16" t="str">
            <v>Jamsostek Direct</v>
          </cell>
          <cell r="D16">
            <v>26314305</v>
          </cell>
        </row>
        <row r="17">
          <cell r="B17" t="str">
            <v>5-2320</v>
          </cell>
          <cell r="C17" t="str">
            <v>Bonus,THR-Indirect</v>
          </cell>
          <cell r="D17">
            <v>115507778</v>
          </cell>
        </row>
        <row r="18">
          <cell r="B18" t="str">
            <v>5-2410</v>
          </cell>
          <cell r="C18" t="str">
            <v>Personal Income Tax-Direct</v>
          </cell>
          <cell r="D18">
            <v>28342338</v>
          </cell>
        </row>
        <row r="19">
          <cell r="B19" t="str">
            <v>5-2600</v>
          </cell>
          <cell r="C19" t="str">
            <v>Business Trip Allowance</v>
          </cell>
          <cell r="D19">
            <v>90750372</v>
          </cell>
        </row>
        <row r="20">
          <cell r="B20" t="str">
            <v>5-2700</v>
          </cell>
          <cell r="C20" t="str">
            <v>Meal</v>
          </cell>
          <cell r="D20">
            <v>2187800</v>
          </cell>
        </row>
        <row r="21">
          <cell r="B21" t="str">
            <v>5-2900</v>
          </cell>
          <cell r="C21" t="str">
            <v>Sub Contractor</v>
          </cell>
          <cell r="D21">
            <v>510449593</v>
          </cell>
        </row>
        <row r="22">
          <cell r="B22" t="str">
            <v>5-3030</v>
          </cell>
          <cell r="C22" t="str">
            <v>Tools</v>
          </cell>
          <cell r="D22">
            <v>18118201</v>
          </cell>
        </row>
        <row r="23">
          <cell r="B23" t="str">
            <v>5-3040</v>
          </cell>
          <cell r="C23" t="str">
            <v>Utilities</v>
          </cell>
          <cell r="D23">
            <v>21960000</v>
          </cell>
        </row>
        <row r="24">
          <cell r="B24" t="str">
            <v>5-3110</v>
          </cell>
          <cell r="C24" t="str">
            <v>Stationery &amp; Printing</v>
          </cell>
          <cell r="D24">
            <v>4279311</v>
          </cell>
        </row>
        <row r="25">
          <cell r="B25" t="str">
            <v>5-3120</v>
          </cell>
          <cell r="C25" t="str">
            <v>Postage &amp; Courier Service</v>
          </cell>
          <cell r="D25">
            <v>20914842</v>
          </cell>
        </row>
        <row r="26">
          <cell r="B26" t="str">
            <v>5-3210</v>
          </cell>
          <cell r="C26" t="str">
            <v>Telephone Expenses</v>
          </cell>
          <cell r="D26">
            <v>15156010</v>
          </cell>
        </row>
        <row r="27">
          <cell r="B27" t="str">
            <v>5-3300</v>
          </cell>
          <cell r="C27" t="str">
            <v>Insurance Expenses</v>
          </cell>
          <cell r="D27">
            <v>224000</v>
          </cell>
        </row>
        <row r="28">
          <cell r="B28" t="str">
            <v>5-3420</v>
          </cell>
          <cell r="C28" t="str">
            <v>Hire of Other Plant &amp; Equipt</v>
          </cell>
          <cell r="D28">
            <v>13000000</v>
          </cell>
        </row>
        <row r="29">
          <cell r="B29" t="str">
            <v>5-3510</v>
          </cell>
          <cell r="C29" t="str">
            <v>Hire of Motor Vehicle</v>
          </cell>
          <cell r="D29">
            <v>50343813</v>
          </cell>
        </row>
        <row r="30">
          <cell r="B30" t="str">
            <v>5-3520</v>
          </cell>
          <cell r="C30" t="str">
            <v>MV-Fuel &amp; Oil</v>
          </cell>
          <cell r="D30">
            <v>51422050</v>
          </cell>
        </row>
        <row r="31">
          <cell r="B31" t="str">
            <v>5-3560</v>
          </cell>
          <cell r="C31" t="str">
            <v>MV-Accessories</v>
          </cell>
          <cell r="D31">
            <v>28500</v>
          </cell>
        </row>
        <row r="32">
          <cell r="B32" t="str">
            <v>5-3570</v>
          </cell>
          <cell r="C32" t="str">
            <v>MV Other</v>
          </cell>
          <cell r="D32">
            <v>41065620</v>
          </cell>
        </row>
        <row r="33">
          <cell r="B33" t="str">
            <v>5-3610</v>
          </cell>
          <cell r="C33" t="str">
            <v>Local Transport</v>
          </cell>
          <cell r="D33">
            <v>42598950</v>
          </cell>
        </row>
        <row r="34">
          <cell r="B34" t="str">
            <v>5-3620</v>
          </cell>
          <cell r="C34" t="str">
            <v>Business Travelling</v>
          </cell>
          <cell r="D34">
            <v>675000</v>
          </cell>
        </row>
        <row r="35">
          <cell r="B35" t="str">
            <v>5-3630</v>
          </cell>
          <cell r="C35" t="str">
            <v>Travel &amp; Fares</v>
          </cell>
          <cell r="D35">
            <v>43295809</v>
          </cell>
        </row>
        <row r="36">
          <cell r="B36" t="str">
            <v>5-3720</v>
          </cell>
          <cell r="C36" t="str">
            <v>Tender Cost</v>
          </cell>
          <cell r="D36">
            <v>3173445</v>
          </cell>
        </row>
        <row r="37">
          <cell r="B37" t="str">
            <v>5-3730</v>
          </cell>
          <cell r="C37" t="str">
            <v>Sitac Expenses</v>
          </cell>
          <cell r="D37">
            <v>95365000</v>
          </cell>
        </row>
        <row r="38">
          <cell r="B38" t="str">
            <v>5-3750</v>
          </cell>
          <cell r="C38" t="str">
            <v>Supervision Expenses</v>
          </cell>
          <cell r="D38">
            <v>50848605</v>
          </cell>
        </row>
        <row r="39">
          <cell r="B39" t="str">
            <v>5-3760</v>
          </cell>
          <cell r="C39" t="str">
            <v>Power Supply</v>
          </cell>
          <cell r="D39">
            <v>123599400</v>
          </cell>
        </row>
        <row r="40">
          <cell r="B40" t="str">
            <v>5-3770</v>
          </cell>
          <cell r="C40" t="str">
            <v>Civil  Work</v>
          </cell>
          <cell r="D40">
            <v>84876246.799999997</v>
          </cell>
        </row>
        <row r="41">
          <cell r="B41" t="str">
            <v>5-4100</v>
          </cell>
          <cell r="C41" t="str">
            <v>Entertainment-Deductable</v>
          </cell>
          <cell r="D41">
            <v>19001509</v>
          </cell>
        </row>
        <row r="42">
          <cell r="B42" t="str">
            <v>5-4500</v>
          </cell>
          <cell r="C42" t="str">
            <v>Donation</v>
          </cell>
          <cell r="D42">
            <v>1500000</v>
          </cell>
        </row>
        <row r="43">
          <cell r="B43" t="str">
            <v>6-1010</v>
          </cell>
          <cell r="C43" t="str">
            <v>Salary</v>
          </cell>
          <cell r="D43">
            <v>320066242</v>
          </cell>
        </row>
        <row r="44">
          <cell r="B44" t="str">
            <v>6-1030</v>
          </cell>
          <cell r="C44" t="str">
            <v>Bonus, THR</v>
          </cell>
          <cell r="D44">
            <v>57753889</v>
          </cell>
        </row>
        <row r="45">
          <cell r="B45" t="str">
            <v>6-1035</v>
          </cell>
          <cell r="C45" t="str">
            <v>Performance Bonus</v>
          </cell>
          <cell r="D45">
            <v>76978863</v>
          </cell>
        </row>
        <row r="46">
          <cell r="B46" t="str">
            <v>6-1040</v>
          </cell>
          <cell r="C46" t="str">
            <v>Jamsostek</v>
          </cell>
          <cell r="D46">
            <v>7670574</v>
          </cell>
        </row>
        <row r="47">
          <cell r="B47" t="str">
            <v>6-1050</v>
          </cell>
          <cell r="C47" t="str">
            <v>Personal Income Tax</v>
          </cell>
          <cell r="D47">
            <v>64403911</v>
          </cell>
        </row>
        <row r="48">
          <cell r="B48" t="str">
            <v>6-1060</v>
          </cell>
          <cell r="C48" t="str">
            <v>Medical Expense</v>
          </cell>
          <cell r="D48">
            <v>111347462</v>
          </cell>
        </row>
        <row r="49">
          <cell r="B49" t="str">
            <v>6-1065</v>
          </cell>
          <cell r="C49" t="str">
            <v>Accrual for Operation Staff</v>
          </cell>
          <cell r="D49">
            <v>-16141631</v>
          </cell>
        </row>
        <row r="50">
          <cell r="B50" t="str">
            <v>6-1080</v>
          </cell>
          <cell r="C50" t="str">
            <v>Staff Welfare</v>
          </cell>
          <cell r="D50">
            <v>8133790</v>
          </cell>
        </row>
        <row r="51">
          <cell r="B51" t="str">
            <v>6-1100</v>
          </cell>
          <cell r="C51" t="str">
            <v>Recruitment Fee &amp; Training</v>
          </cell>
          <cell r="D51">
            <v>5725000</v>
          </cell>
        </row>
        <row r="52">
          <cell r="B52" t="str">
            <v>6-1120</v>
          </cell>
          <cell r="C52" t="str">
            <v>Skill Development Fund</v>
          </cell>
          <cell r="D52">
            <v>24187500</v>
          </cell>
        </row>
        <row r="53">
          <cell r="B53" t="str">
            <v>6-1150</v>
          </cell>
          <cell r="C53" t="str">
            <v>Stationery &amp; Printing</v>
          </cell>
          <cell r="D53">
            <v>42960320</v>
          </cell>
        </row>
        <row r="54">
          <cell r="B54" t="str">
            <v>6-1200</v>
          </cell>
          <cell r="C54" t="str">
            <v>Stamp Duty</v>
          </cell>
          <cell r="D54">
            <v>3477500</v>
          </cell>
        </row>
        <row r="55">
          <cell r="B55" t="str">
            <v>6-1300</v>
          </cell>
          <cell r="C55" t="str">
            <v>Postage &amp; Courier</v>
          </cell>
          <cell r="D55">
            <v>2055986</v>
          </cell>
        </row>
        <row r="56">
          <cell r="B56" t="str">
            <v>6-1900</v>
          </cell>
          <cell r="C56" t="str">
            <v>Other Admin Expenses</v>
          </cell>
          <cell r="D56">
            <v>2381072.52</v>
          </cell>
        </row>
        <row r="57">
          <cell r="B57" t="str">
            <v>6-2200</v>
          </cell>
          <cell r="C57" t="str">
            <v>Office Equipment &lt; $500</v>
          </cell>
          <cell r="D57">
            <v>9919968</v>
          </cell>
        </row>
        <row r="58">
          <cell r="B58" t="str">
            <v>6-2500</v>
          </cell>
          <cell r="C58" t="str">
            <v>Utilities</v>
          </cell>
          <cell r="D58">
            <v>12539420</v>
          </cell>
        </row>
        <row r="59">
          <cell r="B59" t="str">
            <v>6-3100</v>
          </cell>
          <cell r="C59" t="str">
            <v>Telephone, Telex, Fax</v>
          </cell>
          <cell r="D59">
            <v>55369878</v>
          </cell>
        </row>
        <row r="60">
          <cell r="B60" t="str">
            <v>6-3300</v>
          </cell>
          <cell r="C60" t="str">
            <v>IT Expenses</v>
          </cell>
          <cell r="D60">
            <v>10700000</v>
          </cell>
        </row>
        <row r="61">
          <cell r="B61" t="str">
            <v>6-4100</v>
          </cell>
          <cell r="C61" t="str">
            <v>Local Transportation</v>
          </cell>
          <cell r="D61">
            <v>3414600</v>
          </cell>
        </row>
        <row r="62">
          <cell r="B62" t="str">
            <v>6-4310</v>
          </cell>
          <cell r="C62" t="str">
            <v>MV - Fuel &amp; Oil</v>
          </cell>
          <cell r="D62">
            <v>6925505</v>
          </cell>
        </row>
        <row r="63">
          <cell r="B63" t="str">
            <v>6-4360</v>
          </cell>
          <cell r="C63" t="str">
            <v>MV - Other</v>
          </cell>
          <cell r="D63">
            <v>14563600</v>
          </cell>
        </row>
        <row r="64">
          <cell r="B64" t="str">
            <v>6-4400</v>
          </cell>
          <cell r="C64" t="str">
            <v>Travel &amp; Fares</v>
          </cell>
          <cell r="D64">
            <v>18546299</v>
          </cell>
        </row>
        <row r="65">
          <cell r="B65" t="str">
            <v>6-4450</v>
          </cell>
          <cell r="C65" t="str">
            <v>Travel&amp;Fares - Sales</v>
          </cell>
          <cell r="D65">
            <v>30300000</v>
          </cell>
        </row>
        <row r="66">
          <cell r="B66" t="str">
            <v>6-5100</v>
          </cell>
          <cell r="C66" t="str">
            <v>Property Rental/Lease</v>
          </cell>
          <cell r="D66">
            <v>107248702</v>
          </cell>
        </row>
        <row r="67">
          <cell r="B67" t="str">
            <v>6-5200</v>
          </cell>
          <cell r="C67" t="str">
            <v>Hire of Other Plant &amp; Equipt</v>
          </cell>
          <cell r="D67">
            <v>105000</v>
          </cell>
        </row>
        <row r="68">
          <cell r="B68" t="str">
            <v>6-5300</v>
          </cell>
          <cell r="C68" t="str">
            <v>Property Repair &amp; Maintenance</v>
          </cell>
          <cell r="D68">
            <v>41980500</v>
          </cell>
        </row>
        <row r="69">
          <cell r="B69" t="str">
            <v>6-6100</v>
          </cell>
          <cell r="C69" t="str">
            <v>Entertainment-Deductable</v>
          </cell>
          <cell r="D69">
            <v>11965592</v>
          </cell>
        </row>
        <row r="70">
          <cell r="B70" t="str">
            <v>6-6500</v>
          </cell>
          <cell r="C70" t="str">
            <v>Marketing Expense</v>
          </cell>
          <cell r="D70">
            <v>21561111</v>
          </cell>
        </row>
        <row r="71">
          <cell r="B71" t="str">
            <v>6-6600</v>
          </cell>
          <cell r="C71" t="str">
            <v>Sales Call Expense</v>
          </cell>
          <cell r="D71">
            <v>6166667</v>
          </cell>
        </row>
        <row r="72">
          <cell r="B72" t="str">
            <v>6-7100</v>
          </cell>
          <cell r="C72" t="str">
            <v>Profesional Fee</v>
          </cell>
          <cell r="D72">
            <v>3000000</v>
          </cell>
        </row>
        <row r="73">
          <cell r="B73" t="str">
            <v>6-7200</v>
          </cell>
          <cell r="C73" t="str">
            <v>Legal Fee</v>
          </cell>
          <cell r="D73">
            <v>18995083</v>
          </cell>
        </row>
        <row r="74">
          <cell r="B74" t="str">
            <v>6-7300</v>
          </cell>
          <cell r="C74" t="str">
            <v>Audit Fee</v>
          </cell>
          <cell r="D74">
            <v>5000000</v>
          </cell>
        </row>
        <row r="75">
          <cell r="B75" t="str">
            <v>6-7600</v>
          </cell>
          <cell r="C75" t="str">
            <v>Advertising &amp; Promotion</v>
          </cell>
          <cell r="D75">
            <v>7694213</v>
          </cell>
        </row>
        <row r="76">
          <cell r="B76" t="str">
            <v>6-7800</v>
          </cell>
          <cell r="C76" t="str">
            <v>Project Costs (closed CFS)</v>
          </cell>
          <cell r="D76">
            <v>-15311035</v>
          </cell>
        </row>
        <row r="77">
          <cell r="B77" t="str">
            <v>6-8100</v>
          </cell>
          <cell r="C77" t="str">
            <v>Depre - Building Improvement</v>
          </cell>
          <cell r="D77">
            <v>2467379</v>
          </cell>
        </row>
        <row r="78">
          <cell r="B78" t="str">
            <v>6-8200</v>
          </cell>
          <cell r="C78" t="str">
            <v>Depre -  IT-Equipment</v>
          </cell>
          <cell r="D78">
            <v>31827417</v>
          </cell>
        </row>
        <row r="79">
          <cell r="B79" t="str">
            <v>6-8300</v>
          </cell>
          <cell r="C79" t="str">
            <v>Depre - Office Machine &amp; Equip</v>
          </cell>
          <cell r="D79">
            <v>8803886</v>
          </cell>
        </row>
        <row r="80">
          <cell r="B80" t="str">
            <v>6-8400</v>
          </cell>
          <cell r="C80" t="str">
            <v>Depre - Sundry Plant &amp; Equip</v>
          </cell>
          <cell r="D80">
            <v>3133687</v>
          </cell>
        </row>
        <row r="81">
          <cell r="B81" t="str">
            <v>6-8500</v>
          </cell>
          <cell r="C81" t="str">
            <v>Depre - Test Equipment</v>
          </cell>
          <cell r="D81">
            <v>18771506</v>
          </cell>
        </row>
        <row r="82">
          <cell r="B82" t="str">
            <v>6-8600</v>
          </cell>
          <cell r="C82" t="str">
            <v>Depre - Motor Vehicle</v>
          </cell>
          <cell r="D82">
            <v>17245834</v>
          </cell>
        </row>
        <row r="83">
          <cell r="B83" t="str">
            <v>6-8700</v>
          </cell>
          <cell r="C83" t="str">
            <v>Depre - Tools</v>
          </cell>
          <cell r="D83">
            <v>22169495</v>
          </cell>
        </row>
        <row r="84">
          <cell r="B84" t="str">
            <v>6-8800</v>
          </cell>
          <cell r="C84" t="str">
            <v>Depre - Furniture Fitting</v>
          </cell>
          <cell r="D84">
            <v>8447517</v>
          </cell>
        </row>
        <row r="85">
          <cell r="B85" t="str">
            <v>6-8900</v>
          </cell>
          <cell r="C85" t="str">
            <v>Depre - Mobile Phone</v>
          </cell>
          <cell r="D85">
            <v>713189</v>
          </cell>
        </row>
        <row r="86">
          <cell r="B86" t="str">
            <v>6-9900</v>
          </cell>
          <cell r="C86" t="str">
            <v>Insurance Expenses</v>
          </cell>
          <cell r="D86">
            <v>108747627</v>
          </cell>
        </row>
        <row r="87">
          <cell r="B87" t="str">
            <v>6-9901</v>
          </cell>
          <cell r="C87" t="str">
            <v>Bank Charge (Excl. Interest)</v>
          </cell>
          <cell r="D87">
            <v>9778878.2699999996</v>
          </cell>
        </row>
        <row r="88">
          <cell r="B88" t="str">
            <v>8-1020</v>
          </cell>
          <cell r="C88" t="str">
            <v>Interest Received - Bank</v>
          </cell>
          <cell r="D88">
            <v>2275794.85</v>
          </cell>
        </row>
        <row r="89">
          <cell r="B89" t="str">
            <v>8-1110</v>
          </cell>
          <cell r="C89" t="str">
            <v>Gain (Loss) Disposal of FA</v>
          </cell>
          <cell r="D89">
            <v>-45666888</v>
          </cell>
        </row>
        <row r="90">
          <cell r="B90" t="str">
            <v>8-1210</v>
          </cell>
          <cell r="C90" t="str">
            <v>Gain (Loss) Exchange Rate Diff</v>
          </cell>
          <cell r="D90">
            <v>707250508.67999995</v>
          </cell>
        </row>
        <row r="91">
          <cell r="B91" t="str">
            <v>8-1220</v>
          </cell>
          <cell r="C91" t="str">
            <v>Gain/Loss)Diff Exc Rate Downer</v>
          </cell>
          <cell r="D91">
            <v>-5421.12</v>
          </cell>
        </row>
        <row r="92">
          <cell r="B92" t="str">
            <v>8-1910</v>
          </cell>
          <cell r="C92" t="str">
            <v>Other Revenue</v>
          </cell>
          <cell r="D92">
            <v>63567088</v>
          </cell>
        </row>
        <row r="93">
          <cell r="B93" t="str">
            <v>8-2200</v>
          </cell>
          <cell r="C93" t="str">
            <v>Interest Expenses</v>
          </cell>
          <cell r="D93">
            <v>-444332011.73000002</v>
          </cell>
        </row>
        <row r="94">
          <cell r="B94" t="str">
            <v>8-2300</v>
          </cell>
          <cell r="C94" t="str">
            <v>Interest Expense Downer</v>
          </cell>
          <cell r="D94">
            <v>-51402589</v>
          </cell>
        </row>
        <row r="95">
          <cell r="B95" t="str">
            <v>8-2400</v>
          </cell>
          <cell r="C95" t="str">
            <v>Interest Expense Redi</v>
          </cell>
          <cell r="D95">
            <v>-8959320</v>
          </cell>
        </row>
        <row r="96">
          <cell r="B96" t="str">
            <v>8-3100</v>
          </cell>
          <cell r="C96" t="str">
            <v>Late Charges for Downer</v>
          </cell>
          <cell r="D96">
            <v>-5002862</v>
          </cell>
        </row>
        <row r="97">
          <cell r="B97" t="str">
            <v>8-3200</v>
          </cell>
          <cell r="C97" t="str">
            <v>Late Charges for Redi</v>
          </cell>
          <cell r="D97">
            <v>-5071939</v>
          </cell>
        </row>
        <row r="98">
          <cell r="B98" t="str">
            <v>9-9100</v>
          </cell>
          <cell r="C98" t="str">
            <v>Income Tax Expenses</v>
          </cell>
          <cell r="D98">
            <v>-1801582125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rofit&amp;Loss"/>
      <sheetName val="Overheads"/>
      <sheetName val="Project Overheads"/>
      <sheetName val="Tabel"/>
      <sheetName val="P&amp;L"/>
      <sheetName val="Crosschecked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B12" t="str">
            <v>4-2000</v>
          </cell>
          <cell r="C12" t="str">
            <v>Construction Project</v>
          </cell>
          <cell r="D12">
            <v>5926904307</v>
          </cell>
          <cell r="E12">
            <v>10768951945</v>
          </cell>
          <cell r="F12">
            <v>1287734105</v>
          </cell>
          <cell r="G12">
            <v>4275413430</v>
          </cell>
          <cell r="H12">
            <v>4502955264</v>
          </cell>
          <cell r="I12">
            <v>11961702500</v>
          </cell>
          <cell r="J12">
            <v>38723661551</v>
          </cell>
        </row>
        <row r="13">
          <cell r="B13" t="str">
            <v>5-0100</v>
          </cell>
          <cell r="C13" t="str">
            <v>Cost in Progress</v>
          </cell>
          <cell r="D13">
            <v>13738200</v>
          </cell>
          <cell r="E13">
            <v>202455300</v>
          </cell>
          <cell r="F13">
            <v>129040500</v>
          </cell>
          <cell r="G13">
            <v>131580500</v>
          </cell>
          <cell r="H13">
            <v>-78722800</v>
          </cell>
          <cell r="I13">
            <v>50561500</v>
          </cell>
          <cell r="J13">
            <v>448653200</v>
          </cell>
        </row>
        <row r="14">
          <cell r="B14" t="str">
            <v>5-0150</v>
          </cell>
          <cell r="C14" t="str">
            <v>Manual Accrual</v>
          </cell>
          <cell r="D14">
            <v>1717880357</v>
          </cell>
          <cell r="E14">
            <v>4873799904</v>
          </cell>
          <cell r="F14">
            <v>-4170931308</v>
          </cell>
          <cell r="G14">
            <v>-1110488643</v>
          </cell>
          <cell r="H14">
            <v>-2941498993</v>
          </cell>
          <cell r="I14">
            <v>969229009</v>
          </cell>
          <cell r="J14">
            <v>-662009674</v>
          </cell>
        </row>
        <row r="15">
          <cell r="B15" t="str">
            <v>5-1070</v>
          </cell>
          <cell r="C15" t="str">
            <v>Material Used</v>
          </cell>
          <cell r="D15">
            <v>1561537558.55</v>
          </cell>
          <cell r="E15">
            <v>1218900397.5699999</v>
          </cell>
          <cell r="F15">
            <v>1103840073.53</v>
          </cell>
          <cell r="G15">
            <v>1198892036.0799999</v>
          </cell>
          <cell r="H15">
            <v>3721026814.6399999</v>
          </cell>
          <cell r="I15">
            <v>5763722126.3800001</v>
          </cell>
          <cell r="J15">
            <v>14567919006.75</v>
          </cell>
        </row>
        <row r="16">
          <cell r="B16" t="str">
            <v>5-2005</v>
          </cell>
          <cell r="C16" t="str">
            <v>Salary Daily Worker</v>
          </cell>
          <cell r="D16">
            <v>146167250</v>
          </cell>
          <cell r="E16">
            <v>130987750</v>
          </cell>
          <cell r="F16">
            <v>122170750</v>
          </cell>
          <cell r="G16">
            <v>131825250</v>
          </cell>
          <cell r="H16">
            <v>133779250</v>
          </cell>
          <cell r="I16">
            <v>147675000</v>
          </cell>
          <cell r="J16">
            <v>812605250</v>
          </cell>
        </row>
        <row r="17">
          <cell r="B17" t="str">
            <v>5-2010</v>
          </cell>
          <cell r="C17" t="str">
            <v>Salary Direct</v>
          </cell>
          <cell r="D17">
            <v>53230998</v>
          </cell>
          <cell r="E17">
            <v>72540279</v>
          </cell>
          <cell r="F17">
            <v>533615217</v>
          </cell>
          <cell r="G17">
            <v>690097991</v>
          </cell>
          <cell r="H17">
            <v>425851247</v>
          </cell>
          <cell r="I17">
            <v>391234203</v>
          </cell>
          <cell r="J17">
            <v>2166569935</v>
          </cell>
        </row>
        <row r="18">
          <cell r="B18" t="str">
            <v>5-2020</v>
          </cell>
          <cell r="C18" t="str">
            <v>Salary Indirect</v>
          </cell>
          <cell r="D18">
            <v>257740173</v>
          </cell>
          <cell r="E18">
            <v>239412228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497152401</v>
          </cell>
        </row>
        <row r="19">
          <cell r="B19" t="str">
            <v>5-2110</v>
          </cell>
          <cell r="C19" t="str">
            <v>Overtime Direct</v>
          </cell>
          <cell r="D19">
            <v>22087937</v>
          </cell>
          <cell r="E19">
            <v>18927061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41014998</v>
          </cell>
        </row>
        <row r="20">
          <cell r="B20" t="str">
            <v>5-2210</v>
          </cell>
          <cell r="C20" t="str">
            <v>Jamsostek Direct</v>
          </cell>
          <cell r="D20">
            <v>1762394</v>
          </cell>
          <cell r="E20">
            <v>2556100</v>
          </cell>
          <cell r="F20">
            <v>20411530</v>
          </cell>
          <cell r="G20">
            <v>20009061</v>
          </cell>
          <cell r="H20">
            <v>20899378</v>
          </cell>
          <cell r="I20">
            <v>14337079</v>
          </cell>
          <cell r="J20">
            <v>79975542</v>
          </cell>
        </row>
        <row r="21">
          <cell r="B21" t="str">
            <v>5-2220</v>
          </cell>
          <cell r="C21" t="str">
            <v>Jamsostek Indirect</v>
          </cell>
          <cell r="D21">
            <v>11027946</v>
          </cell>
          <cell r="E21">
            <v>10110070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21138016</v>
          </cell>
        </row>
        <row r="22">
          <cell r="B22" t="str">
            <v>5-2320</v>
          </cell>
          <cell r="C22" t="str">
            <v>Bonus,THR-Indirect</v>
          </cell>
          <cell r="D22">
            <v>14667441</v>
          </cell>
          <cell r="E22">
            <v>14667441</v>
          </cell>
          <cell r="F22">
            <v>14667441</v>
          </cell>
          <cell r="G22">
            <v>14667441</v>
          </cell>
          <cell r="H22">
            <v>14667441</v>
          </cell>
          <cell r="I22">
            <v>13961335</v>
          </cell>
          <cell r="J22">
            <v>87298540</v>
          </cell>
        </row>
        <row r="23">
          <cell r="B23" t="str">
            <v>5-2410</v>
          </cell>
          <cell r="C23" t="str">
            <v>Personal Income Tax-Direct</v>
          </cell>
          <cell r="D23">
            <v>2064879</v>
          </cell>
          <cell r="E23">
            <v>2632284</v>
          </cell>
          <cell r="F23">
            <v>23291521</v>
          </cell>
          <cell r="G23">
            <v>23481642</v>
          </cell>
          <cell r="H23">
            <v>15626598</v>
          </cell>
          <cell r="I23">
            <v>42403741</v>
          </cell>
          <cell r="J23">
            <v>109500665</v>
          </cell>
        </row>
        <row r="24">
          <cell r="B24" t="str">
            <v>5-2420</v>
          </cell>
          <cell r="C24" t="str">
            <v>Personal Income Tax-Indirect</v>
          </cell>
          <cell r="D24">
            <v>14267039</v>
          </cell>
          <cell r="E24">
            <v>13905930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28172969</v>
          </cell>
        </row>
        <row r="25">
          <cell r="B25" t="str">
            <v>5-2520</v>
          </cell>
          <cell r="C25" t="str">
            <v>Uniform,Protect Cloth-Indirect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300000</v>
          </cell>
          <cell r="I25">
            <v>0</v>
          </cell>
          <cell r="J25">
            <v>300000</v>
          </cell>
        </row>
        <row r="26">
          <cell r="B26" t="str">
            <v>5-2600</v>
          </cell>
          <cell r="C26" t="str">
            <v>Business Trip Allowance</v>
          </cell>
          <cell r="D26">
            <v>14585000</v>
          </cell>
          <cell r="E26">
            <v>14310000</v>
          </cell>
          <cell r="F26">
            <v>9700000</v>
          </cell>
          <cell r="G26">
            <v>16435000</v>
          </cell>
          <cell r="H26">
            <v>13765000</v>
          </cell>
          <cell r="I26">
            <v>38154487</v>
          </cell>
          <cell r="J26">
            <v>106949487</v>
          </cell>
        </row>
        <row r="27">
          <cell r="B27" t="str">
            <v>5-2700</v>
          </cell>
          <cell r="C27" t="str">
            <v>Meal</v>
          </cell>
          <cell r="D27">
            <v>148500</v>
          </cell>
          <cell r="E27">
            <v>29500</v>
          </cell>
          <cell r="F27">
            <v>569183</v>
          </cell>
          <cell r="G27">
            <v>1168857</v>
          </cell>
          <cell r="H27">
            <v>309996</v>
          </cell>
          <cell r="I27">
            <v>1325997</v>
          </cell>
          <cell r="J27">
            <v>3552033</v>
          </cell>
        </row>
        <row r="28">
          <cell r="B28" t="str">
            <v>5-2900</v>
          </cell>
          <cell r="C28" t="str">
            <v>Sub Contractor</v>
          </cell>
          <cell r="D28">
            <v>137606250</v>
          </cell>
          <cell r="E28">
            <v>88926500</v>
          </cell>
          <cell r="F28">
            <v>35722460</v>
          </cell>
          <cell r="G28">
            <v>63630000</v>
          </cell>
          <cell r="H28">
            <v>279751200</v>
          </cell>
          <cell r="I28">
            <v>74749405</v>
          </cell>
          <cell r="J28">
            <v>680385815</v>
          </cell>
        </row>
        <row r="29">
          <cell r="B29" t="str">
            <v>5-3030</v>
          </cell>
          <cell r="C29" t="str">
            <v>Tools &amp; Utilities</v>
          </cell>
          <cell r="D29">
            <v>97879420</v>
          </cell>
          <cell r="E29">
            <v>34126425</v>
          </cell>
          <cell r="F29">
            <v>74943500</v>
          </cell>
          <cell r="G29">
            <v>47215120</v>
          </cell>
          <cell r="H29">
            <v>8747200</v>
          </cell>
          <cell r="I29">
            <v>31546225</v>
          </cell>
          <cell r="J29">
            <v>294457890</v>
          </cell>
        </row>
        <row r="30">
          <cell r="B30" t="str">
            <v>5-3110</v>
          </cell>
          <cell r="C30" t="str">
            <v>Stationery &amp; Printing</v>
          </cell>
          <cell r="D30">
            <v>4624425</v>
          </cell>
          <cell r="E30">
            <v>2761900</v>
          </cell>
          <cell r="F30">
            <v>1287700</v>
          </cell>
          <cell r="G30">
            <v>5810915</v>
          </cell>
          <cell r="H30">
            <v>3804300</v>
          </cell>
          <cell r="I30">
            <v>2951850</v>
          </cell>
          <cell r="J30">
            <v>21241090</v>
          </cell>
        </row>
        <row r="31">
          <cell r="B31" t="str">
            <v>5-3120</v>
          </cell>
          <cell r="C31" t="str">
            <v>Postage &amp; Courier Service</v>
          </cell>
          <cell r="D31">
            <v>33850550</v>
          </cell>
          <cell r="E31">
            <v>79400950</v>
          </cell>
          <cell r="F31">
            <v>36027666.310000002</v>
          </cell>
          <cell r="G31">
            <v>84140904</v>
          </cell>
          <cell r="H31">
            <v>210052688</v>
          </cell>
          <cell r="I31">
            <v>168343400.78999999</v>
          </cell>
          <cell r="J31">
            <v>611816159.10000002</v>
          </cell>
        </row>
        <row r="32">
          <cell r="B32" t="str">
            <v>5-3210</v>
          </cell>
          <cell r="C32" t="str">
            <v>Telephone Expenses</v>
          </cell>
          <cell r="D32">
            <v>7270488</v>
          </cell>
          <cell r="E32">
            <v>30187412</v>
          </cell>
          <cell r="F32">
            <v>21315166</v>
          </cell>
          <cell r="G32">
            <v>28904426</v>
          </cell>
          <cell r="H32">
            <v>25279152</v>
          </cell>
          <cell r="I32">
            <v>32219591</v>
          </cell>
          <cell r="J32">
            <v>145176235</v>
          </cell>
        </row>
        <row r="33">
          <cell r="B33" t="str">
            <v>5-3300</v>
          </cell>
          <cell r="C33" t="str">
            <v>Insurance Expenses</v>
          </cell>
          <cell r="D33">
            <v>5372000</v>
          </cell>
          <cell r="E33">
            <v>2372480</v>
          </cell>
          <cell r="F33">
            <v>0</v>
          </cell>
          <cell r="G33">
            <v>16617593</v>
          </cell>
          <cell r="H33">
            <v>88752663</v>
          </cell>
          <cell r="I33">
            <v>21590923.800000001</v>
          </cell>
          <cell r="J33">
            <v>134705659.80000001</v>
          </cell>
        </row>
        <row r="34">
          <cell r="B34" t="str">
            <v>5-3510</v>
          </cell>
          <cell r="C34" t="str">
            <v>Hire of Motor Vehicle</v>
          </cell>
          <cell r="D34">
            <v>37767804</v>
          </cell>
          <cell r="E34">
            <v>35300000</v>
          </cell>
          <cell r="F34">
            <v>30863675</v>
          </cell>
          <cell r="G34">
            <v>130916492</v>
          </cell>
          <cell r="H34">
            <v>91629265</v>
          </cell>
          <cell r="I34">
            <v>133616708</v>
          </cell>
          <cell r="J34">
            <v>460093944</v>
          </cell>
        </row>
        <row r="35">
          <cell r="B35" t="str">
            <v>5-3520</v>
          </cell>
          <cell r="C35" t="str">
            <v>MV-Fuel &amp; Oil</v>
          </cell>
          <cell r="D35">
            <v>31754000</v>
          </cell>
          <cell r="E35">
            <v>56603200</v>
          </cell>
          <cell r="F35">
            <v>46338000</v>
          </cell>
          <cell r="G35">
            <v>73230026</v>
          </cell>
          <cell r="H35">
            <v>38478582</v>
          </cell>
          <cell r="I35">
            <v>48944636</v>
          </cell>
          <cell r="J35">
            <v>295348444</v>
          </cell>
        </row>
        <row r="36">
          <cell r="B36" t="str">
            <v>5-3570</v>
          </cell>
          <cell r="C36" t="str">
            <v>MV Other</v>
          </cell>
          <cell r="D36">
            <v>17954400</v>
          </cell>
          <cell r="E36">
            <v>19282800</v>
          </cell>
          <cell r="F36">
            <v>13567900</v>
          </cell>
          <cell r="G36">
            <v>34182550</v>
          </cell>
          <cell r="H36">
            <v>24829884</v>
          </cell>
          <cell r="I36">
            <v>34194218</v>
          </cell>
          <cell r="J36">
            <v>144011752</v>
          </cell>
        </row>
        <row r="37">
          <cell r="B37" t="str">
            <v>5-3610</v>
          </cell>
          <cell r="C37" t="str">
            <v>Local Transport</v>
          </cell>
          <cell r="D37">
            <v>5946500</v>
          </cell>
          <cell r="E37">
            <v>13812500</v>
          </cell>
          <cell r="F37">
            <v>11406800</v>
          </cell>
          <cell r="G37">
            <v>28765000</v>
          </cell>
          <cell r="H37">
            <v>8933100</v>
          </cell>
          <cell r="I37">
            <v>11299100</v>
          </cell>
          <cell r="J37">
            <v>80163000</v>
          </cell>
        </row>
        <row r="38">
          <cell r="B38" t="str">
            <v>5-3630</v>
          </cell>
          <cell r="C38" t="str">
            <v>Travel &amp; Fares</v>
          </cell>
          <cell r="D38">
            <v>12650223</v>
          </cell>
          <cell r="E38">
            <v>27758979</v>
          </cell>
          <cell r="F38">
            <v>49107393</v>
          </cell>
          <cell r="G38">
            <v>78204844</v>
          </cell>
          <cell r="H38">
            <v>53345448</v>
          </cell>
          <cell r="I38">
            <v>52661281</v>
          </cell>
          <cell r="J38">
            <v>273728168</v>
          </cell>
        </row>
        <row r="39">
          <cell r="B39" t="str">
            <v>5-3720</v>
          </cell>
          <cell r="C39" t="str">
            <v>Tender Cost</v>
          </cell>
          <cell r="D39">
            <v>0</v>
          </cell>
          <cell r="E39">
            <v>0</v>
          </cell>
          <cell r="F39">
            <v>0</v>
          </cell>
          <cell r="G39">
            <v>500000</v>
          </cell>
          <cell r="H39">
            <v>0</v>
          </cell>
          <cell r="I39">
            <v>0</v>
          </cell>
          <cell r="J39">
            <v>500000</v>
          </cell>
        </row>
        <row r="40">
          <cell r="B40" t="str">
            <v>5-3730</v>
          </cell>
          <cell r="C40" t="str">
            <v>Sitac Expenses</v>
          </cell>
          <cell r="D40">
            <v>16875000</v>
          </cell>
          <cell r="E40">
            <v>258045000</v>
          </cell>
          <cell r="F40">
            <v>48125000</v>
          </cell>
          <cell r="G40">
            <v>38075000</v>
          </cell>
          <cell r="H40">
            <v>105125000</v>
          </cell>
          <cell r="I40">
            <v>142865500</v>
          </cell>
          <cell r="J40">
            <v>609110500</v>
          </cell>
        </row>
        <row r="41">
          <cell r="B41" t="str">
            <v>5-3750</v>
          </cell>
          <cell r="C41" t="str">
            <v>Supervision Expenses</v>
          </cell>
          <cell r="D41">
            <v>5274000</v>
          </cell>
          <cell r="E41">
            <v>16990000</v>
          </cell>
          <cell r="F41">
            <v>2923280</v>
          </cell>
          <cell r="G41">
            <v>11200000</v>
          </cell>
          <cell r="H41">
            <v>14505000</v>
          </cell>
          <cell r="I41">
            <v>25502000</v>
          </cell>
          <cell r="J41">
            <v>76394280</v>
          </cell>
        </row>
        <row r="42">
          <cell r="B42" t="str">
            <v>5-4100</v>
          </cell>
          <cell r="C42" t="str">
            <v>Entertainment-Deductable</v>
          </cell>
          <cell r="D42">
            <v>13075360</v>
          </cell>
          <cell r="E42">
            <v>11309767</v>
          </cell>
          <cell r="F42">
            <v>8777526</v>
          </cell>
          <cell r="G42">
            <v>7886758</v>
          </cell>
          <cell r="H42">
            <v>16406287</v>
          </cell>
          <cell r="I42">
            <v>14380129</v>
          </cell>
          <cell r="J42">
            <v>71835827</v>
          </cell>
        </row>
        <row r="43">
          <cell r="B43" t="str">
            <v>5-4500</v>
          </cell>
          <cell r="C43" t="str">
            <v>Donation</v>
          </cell>
          <cell r="D43">
            <v>7000000</v>
          </cell>
          <cell r="E43">
            <v>0</v>
          </cell>
          <cell r="F43">
            <v>0</v>
          </cell>
          <cell r="G43">
            <v>17850000</v>
          </cell>
          <cell r="H43">
            <v>0</v>
          </cell>
          <cell r="I43">
            <v>0</v>
          </cell>
          <cell r="J43">
            <v>24850000</v>
          </cell>
        </row>
        <row r="44">
          <cell r="B44" t="str">
            <v>6-1010</v>
          </cell>
          <cell r="C44" t="str">
            <v>Salary</v>
          </cell>
          <cell r="D44">
            <v>220591079</v>
          </cell>
          <cell r="E44">
            <v>205621114</v>
          </cell>
          <cell r="F44">
            <v>302017358</v>
          </cell>
          <cell r="G44">
            <v>364056481</v>
          </cell>
          <cell r="H44">
            <v>415121767</v>
          </cell>
          <cell r="I44">
            <v>437509291</v>
          </cell>
          <cell r="J44">
            <v>1944917090</v>
          </cell>
        </row>
        <row r="45">
          <cell r="B45" t="str">
            <v>6-1020</v>
          </cell>
          <cell r="C45" t="str">
            <v>Overtime</v>
          </cell>
          <cell r="D45">
            <v>12514940</v>
          </cell>
          <cell r="E45">
            <v>14463407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26978347</v>
          </cell>
        </row>
        <row r="46">
          <cell r="B46" t="str">
            <v>6-1030</v>
          </cell>
          <cell r="C46" t="str">
            <v>Bonus, THR</v>
          </cell>
          <cell r="D46">
            <v>29334883</v>
          </cell>
          <cell r="E46">
            <v>29334883</v>
          </cell>
          <cell r="F46">
            <v>29334883</v>
          </cell>
          <cell r="G46">
            <v>29334883</v>
          </cell>
          <cell r="H46">
            <v>29334883</v>
          </cell>
          <cell r="I46">
            <v>30040989</v>
          </cell>
          <cell r="J46">
            <v>176715404</v>
          </cell>
        </row>
        <row r="47">
          <cell r="B47" t="str">
            <v>6-1035</v>
          </cell>
          <cell r="C47" t="str">
            <v>Performance Bonus</v>
          </cell>
          <cell r="D47">
            <v>76978663</v>
          </cell>
          <cell r="E47">
            <v>76978663</v>
          </cell>
          <cell r="F47">
            <v>76978663</v>
          </cell>
          <cell r="G47">
            <v>76978663</v>
          </cell>
          <cell r="H47">
            <v>76978663</v>
          </cell>
          <cell r="I47">
            <v>76978663</v>
          </cell>
          <cell r="J47">
            <v>461871978</v>
          </cell>
        </row>
        <row r="48">
          <cell r="B48" t="str">
            <v>6-1040</v>
          </cell>
          <cell r="C48" t="str">
            <v>Jamsostek</v>
          </cell>
          <cell r="D48">
            <v>9500481</v>
          </cell>
          <cell r="E48">
            <v>8968168</v>
          </cell>
          <cell r="F48">
            <v>16397804</v>
          </cell>
          <cell r="G48">
            <v>6456843</v>
          </cell>
          <cell r="H48">
            <v>14586583</v>
          </cell>
          <cell r="I48">
            <v>6566872</v>
          </cell>
          <cell r="J48">
            <v>62476751</v>
          </cell>
        </row>
        <row r="49">
          <cell r="B49" t="str">
            <v>6-1050</v>
          </cell>
          <cell r="C49" t="str">
            <v>Personal Income Tax</v>
          </cell>
          <cell r="D49">
            <v>55102061</v>
          </cell>
          <cell r="E49">
            <v>52234227</v>
          </cell>
          <cell r="F49">
            <v>56259947</v>
          </cell>
          <cell r="G49">
            <v>9109319</v>
          </cell>
          <cell r="H49">
            <v>110488125</v>
          </cell>
          <cell r="I49">
            <v>22362787</v>
          </cell>
          <cell r="J49">
            <v>305556466</v>
          </cell>
        </row>
        <row r="50">
          <cell r="B50" t="str">
            <v>6-1060</v>
          </cell>
          <cell r="C50" t="str">
            <v>Medical Expense</v>
          </cell>
          <cell r="D50">
            <v>22929990</v>
          </cell>
          <cell r="E50">
            <v>27892310</v>
          </cell>
          <cell r="F50">
            <v>78392152</v>
          </cell>
          <cell r="G50">
            <v>39528095</v>
          </cell>
          <cell r="H50">
            <v>17699526</v>
          </cell>
          <cell r="I50">
            <v>43483967</v>
          </cell>
          <cell r="J50">
            <v>229926040</v>
          </cell>
        </row>
        <row r="51">
          <cell r="B51" t="str">
            <v>6-1065</v>
          </cell>
          <cell r="C51" t="str">
            <v>Accrual for Operation Staff</v>
          </cell>
          <cell r="D51">
            <v>125751939</v>
          </cell>
          <cell r="E51">
            <v>91671590.510000005</v>
          </cell>
          <cell r="F51">
            <v>91671590.510000005</v>
          </cell>
          <cell r="G51">
            <v>91671590.510000005</v>
          </cell>
          <cell r="H51">
            <v>91671590.510000005</v>
          </cell>
          <cell r="I51">
            <v>372966373</v>
          </cell>
          <cell r="J51">
            <v>865404674.03999996</v>
          </cell>
        </row>
        <row r="52">
          <cell r="B52" t="str">
            <v>6-1080</v>
          </cell>
          <cell r="C52" t="str">
            <v>Staff Welfare</v>
          </cell>
          <cell r="D52">
            <v>23862351</v>
          </cell>
          <cell r="E52">
            <v>5929959</v>
          </cell>
          <cell r="F52">
            <v>9662842</v>
          </cell>
          <cell r="G52">
            <v>8284266</v>
          </cell>
          <cell r="H52">
            <v>6695175</v>
          </cell>
          <cell r="I52">
            <v>7266052</v>
          </cell>
          <cell r="J52">
            <v>61700645</v>
          </cell>
        </row>
        <row r="53">
          <cell r="B53" t="str">
            <v>6-1090</v>
          </cell>
          <cell r="C53" t="str">
            <v>Uniform</v>
          </cell>
          <cell r="D53">
            <v>0</v>
          </cell>
          <cell r="E53">
            <v>0</v>
          </cell>
          <cell r="F53">
            <v>8800000</v>
          </cell>
          <cell r="G53">
            <v>0</v>
          </cell>
          <cell r="H53">
            <v>0</v>
          </cell>
          <cell r="I53">
            <v>0</v>
          </cell>
          <cell r="J53">
            <v>8800000</v>
          </cell>
        </row>
        <row r="54">
          <cell r="B54" t="str">
            <v>6-1100</v>
          </cell>
          <cell r="C54" t="str">
            <v>Recruitment Fee &amp; Training</v>
          </cell>
          <cell r="D54">
            <v>22000000</v>
          </cell>
          <cell r="E54">
            <v>0</v>
          </cell>
          <cell r="F54">
            <v>3205000</v>
          </cell>
          <cell r="G54">
            <v>0</v>
          </cell>
          <cell r="H54">
            <v>7903800</v>
          </cell>
          <cell r="I54">
            <v>2000000</v>
          </cell>
          <cell r="J54">
            <v>35108800</v>
          </cell>
        </row>
        <row r="55">
          <cell r="B55" t="str">
            <v>6-1120</v>
          </cell>
          <cell r="C55" t="str">
            <v>Skill Development Fund</v>
          </cell>
          <cell r="D55">
            <v>979000</v>
          </cell>
          <cell r="E55">
            <v>49979000</v>
          </cell>
          <cell r="F55">
            <v>25479000</v>
          </cell>
          <cell r="G55">
            <v>25479000</v>
          </cell>
          <cell r="H55">
            <v>25479000</v>
          </cell>
          <cell r="I55">
            <v>24562500</v>
          </cell>
          <cell r="J55">
            <v>151957500</v>
          </cell>
        </row>
        <row r="56">
          <cell r="B56" t="str">
            <v>6-1150</v>
          </cell>
          <cell r="C56" t="str">
            <v>Stationery &amp; Printing</v>
          </cell>
          <cell r="D56">
            <v>22643350</v>
          </cell>
          <cell r="E56">
            <v>27881425</v>
          </cell>
          <cell r="F56">
            <v>20092248</v>
          </cell>
          <cell r="G56">
            <v>40211700</v>
          </cell>
          <cell r="H56">
            <v>36226645</v>
          </cell>
          <cell r="I56">
            <v>44571549</v>
          </cell>
          <cell r="J56">
            <v>191626917</v>
          </cell>
        </row>
        <row r="57">
          <cell r="B57" t="str">
            <v>6-1200</v>
          </cell>
          <cell r="C57" t="str">
            <v>Stamp Duty</v>
          </cell>
          <cell r="D57">
            <v>1225500</v>
          </cell>
          <cell r="E57">
            <v>1249000</v>
          </cell>
          <cell r="F57">
            <v>2413200</v>
          </cell>
          <cell r="G57">
            <v>654900</v>
          </cell>
          <cell r="H57">
            <v>2747000</v>
          </cell>
          <cell r="I57">
            <v>2937000</v>
          </cell>
          <cell r="J57">
            <v>11226600</v>
          </cell>
        </row>
        <row r="58">
          <cell r="B58" t="str">
            <v>6-1300</v>
          </cell>
          <cell r="C58" t="str">
            <v>Postage &amp; Courier</v>
          </cell>
          <cell r="D58">
            <v>276300</v>
          </cell>
          <cell r="E58">
            <v>1014820</v>
          </cell>
          <cell r="F58">
            <v>3652101</v>
          </cell>
          <cell r="G58">
            <v>162800</v>
          </cell>
          <cell r="H58">
            <v>3409625</v>
          </cell>
          <cell r="I58">
            <v>995360</v>
          </cell>
          <cell r="J58">
            <v>9511006</v>
          </cell>
        </row>
        <row r="59">
          <cell r="B59" t="str">
            <v>6-2100</v>
          </cell>
          <cell r="C59" t="str">
            <v>Office Supplies</v>
          </cell>
          <cell r="D59">
            <v>160000</v>
          </cell>
          <cell r="E59">
            <v>0</v>
          </cell>
          <cell r="F59">
            <v>210000</v>
          </cell>
          <cell r="G59">
            <v>0</v>
          </cell>
          <cell r="H59">
            <v>0</v>
          </cell>
          <cell r="I59">
            <v>0</v>
          </cell>
          <cell r="J59">
            <v>370000</v>
          </cell>
        </row>
        <row r="60">
          <cell r="B60" t="str">
            <v>6-2200</v>
          </cell>
          <cell r="C60" t="str">
            <v>Office Equipment &lt; $500</v>
          </cell>
          <cell r="D60">
            <v>5991000</v>
          </cell>
          <cell r="E60">
            <v>250500</v>
          </cell>
          <cell r="F60">
            <v>4095400</v>
          </cell>
          <cell r="G60">
            <v>3345259.78</v>
          </cell>
          <cell r="H60">
            <v>5287500</v>
          </cell>
          <cell r="I60">
            <v>36759274</v>
          </cell>
          <cell r="J60">
            <v>55728933.780000001</v>
          </cell>
        </row>
        <row r="61">
          <cell r="B61" t="str">
            <v>6-2500</v>
          </cell>
          <cell r="C61" t="str">
            <v>Utilities</v>
          </cell>
          <cell r="D61">
            <v>1892200</v>
          </cell>
          <cell r="E61">
            <v>7656905</v>
          </cell>
          <cell r="F61">
            <v>1603630</v>
          </cell>
          <cell r="G61">
            <v>4381840</v>
          </cell>
          <cell r="H61">
            <v>3928960</v>
          </cell>
          <cell r="I61">
            <v>1502420</v>
          </cell>
          <cell r="J61">
            <v>20965955</v>
          </cell>
        </row>
        <row r="62">
          <cell r="B62" t="str">
            <v>6-3100</v>
          </cell>
          <cell r="C62" t="str">
            <v>Telephone, Telex, Fax</v>
          </cell>
          <cell r="D62">
            <v>39930100</v>
          </cell>
          <cell r="E62">
            <v>29381385</v>
          </cell>
          <cell r="F62">
            <v>26981751</v>
          </cell>
          <cell r="G62">
            <v>27627960</v>
          </cell>
          <cell r="H62">
            <v>23011901</v>
          </cell>
          <cell r="I62">
            <v>30011263</v>
          </cell>
          <cell r="J62">
            <v>176944360</v>
          </cell>
        </row>
        <row r="63">
          <cell r="B63" t="str">
            <v>6-3110</v>
          </cell>
          <cell r="C63" t="str">
            <v>Telephone - Sales</v>
          </cell>
          <cell r="D63">
            <v>846233</v>
          </cell>
          <cell r="E63">
            <v>2690229</v>
          </cell>
          <cell r="F63">
            <v>859606</v>
          </cell>
          <cell r="G63">
            <v>1136894</v>
          </cell>
          <cell r="H63">
            <v>1200000</v>
          </cell>
          <cell r="I63">
            <v>700000</v>
          </cell>
          <cell r="J63">
            <v>7432962</v>
          </cell>
        </row>
        <row r="64">
          <cell r="B64" t="str">
            <v>6-3300</v>
          </cell>
          <cell r="C64" t="str">
            <v>IT Expenses</v>
          </cell>
          <cell r="D64">
            <v>10000000</v>
          </cell>
          <cell r="E64">
            <v>10000000</v>
          </cell>
          <cell r="F64">
            <v>14500000</v>
          </cell>
          <cell r="G64">
            <v>11800000</v>
          </cell>
          <cell r="H64">
            <v>12000000</v>
          </cell>
          <cell r="I64">
            <v>9500000</v>
          </cell>
          <cell r="J64">
            <v>67800000</v>
          </cell>
        </row>
        <row r="65">
          <cell r="B65" t="str">
            <v>6-4100</v>
          </cell>
          <cell r="C65" t="str">
            <v>Local Transportation</v>
          </cell>
          <cell r="D65">
            <v>777000</v>
          </cell>
          <cell r="E65">
            <v>946000</v>
          </cell>
          <cell r="F65">
            <v>571000</v>
          </cell>
          <cell r="G65">
            <v>757000</v>
          </cell>
          <cell r="H65">
            <v>356000</v>
          </cell>
          <cell r="I65">
            <v>549500</v>
          </cell>
          <cell r="J65">
            <v>3956500</v>
          </cell>
        </row>
        <row r="66">
          <cell r="B66" t="str">
            <v>6-4200</v>
          </cell>
          <cell r="C66" t="str">
            <v>Hire of Motor Vehicle</v>
          </cell>
          <cell r="D66">
            <v>0</v>
          </cell>
          <cell r="E66">
            <v>0</v>
          </cell>
          <cell r="F66">
            <v>3200000</v>
          </cell>
          <cell r="G66">
            <v>0</v>
          </cell>
          <cell r="H66">
            <v>0</v>
          </cell>
          <cell r="I66">
            <v>9600000</v>
          </cell>
          <cell r="J66">
            <v>12800000</v>
          </cell>
        </row>
        <row r="67">
          <cell r="B67" t="str">
            <v>6-4310</v>
          </cell>
          <cell r="C67" t="str">
            <v>MV - Fuel &amp; Oil</v>
          </cell>
          <cell r="D67">
            <v>2147500</v>
          </cell>
          <cell r="E67">
            <v>9032200</v>
          </cell>
          <cell r="F67">
            <v>10334000</v>
          </cell>
          <cell r="G67">
            <v>9973500</v>
          </cell>
          <cell r="H67">
            <v>6609100</v>
          </cell>
          <cell r="I67">
            <v>9068122</v>
          </cell>
          <cell r="J67">
            <v>47164422</v>
          </cell>
        </row>
        <row r="68">
          <cell r="B68" t="str">
            <v>6-4360</v>
          </cell>
          <cell r="C68" t="str">
            <v>MV - Other</v>
          </cell>
          <cell r="D68">
            <v>2838050</v>
          </cell>
          <cell r="E68">
            <v>3437466</v>
          </cell>
          <cell r="F68">
            <v>5858140</v>
          </cell>
          <cell r="G68">
            <v>8954541</v>
          </cell>
          <cell r="H68">
            <v>5341616</v>
          </cell>
          <cell r="I68">
            <v>7343847</v>
          </cell>
          <cell r="J68">
            <v>33773660</v>
          </cell>
        </row>
        <row r="69">
          <cell r="B69" t="str">
            <v>6-4400</v>
          </cell>
          <cell r="C69" t="str">
            <v>Travel &amp; Fares</v>
          </cell>
          <cell r="D69">
            <v>0</v>
          </cell>
          <cell r="E69">
            <v>6692979</v>
          </cell>
          <cell r="F69">
            <v>1869000</v>
          </cell>
          <cell r="G69">
            <v>1758405</v>
          </cell>
          <cell r="H69">
            <v>4627656</v>
          </cell>
          <cell r="I69">
            <v>14222995.279999999</v>
          </cell>
          <cell r="J69">
            <v>29171035.280000001</v>
          </cell>
        </row>
        <row r="70">
          <cell r="B70" t="str">
            <v>6-4450</v>
          </cell>
          <cell r="C70" t="str">
            <v>Travel&amp;Fares - Sales</v>
          </cell>
          <cell r="D70">
            <v>30300000</v>
          </cell>
          <cell r="E70">
            <v>30300000</v>
          </cell>
          <cell r="F70">
            <v>30300000</v>
          </cell>
          <cell r="G70">
            <v>30300000</v>
          </cell>
          <cell r="H70">
            <v>30300000</v>
          </cell>
          <cell r="I70">
            <v>30300000</v>
          </cell>
          <cell r="J70">
            <v>181800000</v>
          </cell>
        </row>
        <row r="71">
          <cell r="B71" t="str">
            <v>6-5100</v>
          </cell>
          <cell r="C71" t="str">
            <v>Property Rental/Lease</v>
          </cell>
          <cell r="D71">
            <v>78770423</v>
          </cell>
          <cell r="E71">
            <v>70581006</v>
          </cell>
          <cell r="F71">
            <v>91603756</v>
          </cell>
          <cell r="G71">
            <v>95114868</v>
          </cell>
          <cell r="H71">
            <v>88994960</v>
          </cell>
          <cell r="I71">
            <v>93291256</v>
          </cell>
          <cell r="J71">
            <v>518356269</v>
          </cell>
        </row>
        <row r="72">
          <cell r="B72" t="str">
            <v>6-5200</v>
          </cell>
          <cell r="C72" t="str">
            <v>Hire of Other Plant &amp; Equipt</v>
          </cell>
          <cell r="D72">
            <v>4432765</v>
          </cell>
          <cell r="E72">
            <v>6868320</v>
          </cell>
          <cell r="F72">
            <v>10899490</v>
          </cell>
          <cell r="G72">
            <v>5145265</v>
          </cell>
          <cell r="H72">
            <v>5769700</v>
          </cell>
          <cell r="I72">
            <v>5117985</v>
          </cell>
          <cell r="J72">
            <v>38233525</v>
          </cell>
        </row>
        <row r="73">
          <cell r="B73" t="str">
            <v>6-5300</v>
          </cell>
          <cell r="C73" t="str">
            <v>Property Repair &amp; Maintenance</v>
          </cell>
          <cell r="D73">
            <v>47967750</v>
          </cell>
          <cell r="E73">
            <v>42190000</v>
          </cell>
          <cell r="F73">
            <v>42255000</v>
          </cell>
          <cell r="G73">
            <v>44466300</v>
          </cell>
          <cell r="H73">
            <v>61927600</v>
          </cell>
          <cell r="I73">
            <v>55575000</v>
          </cell>
          <cell r="J73">
            <v>294381650</v>
          </cell>
        </row>
        <row r="74">
          <cell r="B74" t="str">
            <v>6-6100</v>
          </cell>
          <cell r="C74" t="str">
            <v>Entertainment-Deductable</v>
          </cell>
          <cell r="D74">
            <v>5570518</v>
          </cell>
          <cell r="E74">
            <v>5172067</v>
          </cell>
          <cell r="F74">
            <v>3568490</v>
          </cell>
          <cell r="G74">
            <v>20233582</v>
          </cell>
          <cell r="H74">
            <v>727540</v>
          </cell>
          <cell r="I74">
            <v>6115266</v>
          </cell>
          <cell r="J74">
            <v>41387463</v>
          </cell>
        </row>
        <row r="75">
          <cell r="B75" t="str">
            <v>6-6500</v>
          </cell>
          <cell r="C75" t="str">
            <v>Marketing Expense</v>
          </cell>
          <cell r="D75">
            <v>21561111</v>
          </cell>
          <cell r="E75">
            <v>21561111</v>
          </cell>
          <cell r="F75">
            <v>21561111</v>
          </cell>
          <cell r="G75">
            <v>21561111</v>
          </cell>
          <cell r="H75">
            <v>21561111</v>
          </cell>
          <cell r="I75">
            <v>21561111</v>
          </cell>
          <cell r="J75">
            <v>129366666</v>
          </cell>
        </row>
        <row r="76">
          <cell r="B76" t="str">
            <v>6-6600</v>
          </cell>
          <cell r="C76" t="str">
            <v>Sales Call Expense</v>
          </cell>
          <cell r="D76">
            <v>6166667</v>
          </cell>
          <cell r="E76">
            <v>6166667</v>
          </cell>
          <cell r="F76">
            <v>6166667</v>
          </cell>
          <cell r="G76">
            <v>6166667</v>
          </cell>
          <cell r="H76">
            <v>6166667</v>
          </cell>
          <cell r="I76">
            <v>6166667</v>
          </cell>
          <cell r="J76">
            <v>37000002</v>
          </cell>
        </row>
        <row r="77">
          <cell r="B77" t="str">
            <v>6-7100</v>
          </cell>
          <cell r="C77" t="str">
            <v>Profesional Fee</v>
          </cell>
          <cell r="D77">
            <v>3000000</v>
          </cell>
          <cell r="E77">
            <v>3000000</v>
          </cell>
          <cell r="F77">
            <v>3000000</v>
          </cell>
          <cell r="G77">
            <v>3000000</v>
          </cell>
          <cell r="H77">
            <v>3000000</v>
          </cell>
          <cell r="I77">
            <v>3000000</v>
          </cell>
          <cell r="J77">
            <v>18000000</v>
          </cell>
        </row>
        <row r="78">
          <cell r="B78" t="str">
            <v>6-7200</v>
          </cell>
          <cell r="C78" t="str">
            <v>Legal Fee</v>
          </cell>
          <cell r="D78">
            <v>18995083</v>
          </cell>
          <cell r="E78">
            <v>20992646</v>
          </cell>
          <cell r="F78">
            <v>18995083</v>
          </cell>
          <cell r="G78">
            <v>18995083</v>
          </cell>
          <cell r="H78">
            <v>18995083</v>
          </cell>
          <cell r="I78">
            <v>18995083</v>
          </cell>
          <cell r="J78">
            <v>115968061</v>
          </cell>
        </row>
        <row r="79">
          <cell r="B79" t="str">
            <v>6-7300</v>
          </cell>
          <cell r="C79" t="str">
            <v>Audit Fee</v>
          </cell>
          <cell r="D79">
            <v>5000000</v>
          </cell>
          <cell r="E79">
            <v>5000000</v>
          </cell>
          <cell r="F79">
            <v>5000000</v>
          </cell>
          <cell r="G79">
            <v>5000000</v>
          </cell>
          <cell r="H79">
            <v>5000000</v>
          </cell>
          <cell r="I79">
            <v>5000000</v>
          </cell>
          <cell r="J79">
            <v>30000000</v>
          </cell>
        </row>
        <row r="80">
          <cell r="B80" t="str">
            <v>6-7600</v>
          </cell>
          <cell r="C80" t="str">
            <v>Advertising &amp; Promotion</v>
          </cell>
          <cell r="D80">
            <v>7694213</v>
          </cell>
          <cell r="E80">
            <v>7694213</v>
          </cell>
          <cell r="F80">
            <v>7694213</v>
          </cell>
          <cell r="G80">
            <v>7694213</v>
          </cell>
          <cell r="H80">
            <v>7694213</v>
          </cell>
          <cell r="I80">
            <v>7694213</v>
          </cell>
          <cell r="J80">
            <v>46165278</v>
          </cell>
        </row>
        <row r="81">
          <cell r="B81" t="str">
            <v>6-7800</v>
          </cell>
          <cell r="C81" t="str">
            <v>Project Costs (closed CFS)</v>
          </cell>
          <cell r="D81">
            <v>0</v>
          </cell>
          <cell r="E81">
            <v>0</v>
          </cell>
          <cell r="F81">
            <v>9886474</v>
          </cell>
          <cell r="G81">
            <v>0</v>
          </cell>
          <cell r="H81">
            <v>0</v>
          </cell>
          <cell r="I81">
            <v>-16982785</v>
          </cell>
          <cell r="J81">
            <v>-7096311</v>
          </cell>
        </row>
        <row r="82">
          <cell r="B82" t="str">
            <v>6-8100</v>
          </cell>
          <cell r="C82" t="str">
            <v>Depre - Building Improvement</v>
          </cell>
          <cell r="D82">
            <v>1973535</v>
          </cell>
          <cell r="E82">
            <v>2186545</v>
          </cell>
          <cell r="F82">
            <v>2353212</v>
          </cell>
          <cell r="G82">
            <v>2353212</v>
          </cell>
          <cell r="H82">
            <v>2353212</v>
          </cell>
          <cell r="I82">
            <v>2353212</v>
          </cell>
          <cell r="J82">
            <v>13572928</v>
          </cell>
        </row>
        <row r="83">
          <cell r="B83" t="str">
            <v>6-8200</v>
          </cell>
          <cell r="C83" t="str">
            <v>Depre -  IT-Equipment</v>
          </cell>
          <cell r="D83">
            <v>18534240</v>
          </cell>
          <cell r="E83">
            <v>18534240</v>
          </cell>
          <cell r="F83">
            <v>19971771</v>
          </cell>
          <cell r="G83">
            <v>20285819</v>
          </cell>
          <cell r="H83">
            <v>21113495</v>
          </cell>
          <cell r="I83">
            <v>24278011</v>
          </cell>
          <cell r="J83">
            <v>122717576</v>
          </cell>
        </row>
        <row r="84">
          <cell r="B84" t="str">
            <v>6-8300</v>
          </cell>
          <cell r="C84" t="str">
            <v>Depre - Office Machine &amp; Equip</v>
          </cell>
          <cell r="D84">
            <v>1702065</v>
          </cell>
          <cell r="E84">
            <v>6777500</v>
          </cell>
          <cell r="F84">
            <v>6777500</v>
          </cell>
          <cell r="G84">
            <v>6798333</v>
          </cell>
          <cell r="H84">
            <v>6798333</v>
          </cell>
          <cell r="I84">
            <v>6798333</v>
          </cell>
          <cell r="J84">
            <v>35652064</v>
          </cell>
        </row>
        <row r="85">
          <cell r="B85" t="str">
            <v>6-8400</v>
          </cell>
          <cell r="C85" t="str">
            <v>Depre - Sundry Plant &amp; Equip</v>
          </cell>
          <cell r="D85">
            <v>1950041</v>
          </cell>
          <cell r="E85">
            <v>2166708</v>
          </cell>
          <cell r="F85">
            <v>2358375</v>
          </cell>
          <cell r="G85">
            <v>2387541</v>
          </cell>
          <cell r="H85">
            <v>2416708</v>
          </cell>
          <cell r="I85">
            <v>2613583</v>
          </cell>
          <cell r="J85">
            <v>13892956</v>
          </cell>
        </row>
        <row r="86">
          <cell r="B86" t="str">
            <v>6-8500</v>
          </cell>
          <cell r="C86" t="str">
            <v>Depre - Test Equipment</v>
          </cell>
          <cell r="D86">
            <v>14228642</v>
          </cell>
          <cell r="E86">
            <v>14228642</v>
          </cell>
          <cell r="F86">
            <v>14228642</v>
          </cell>
          <cell r="G86">
            <v>14228642</v>
          </cell>
          <cell r="H86">
            <v>15802600</v>
          </cell>
          <cell r="I86">
            <v>15802600</v>
          </cell>
          <cell r="J86">
            <v>88519768</v>
          </cell>
        </row>
        <row r="87">
          <cell r="B87" t="str">
            <v>6-8600</v>
          </cell>
          <cell r="C87" t="str">
            <v>Depre - Motor Vehicle</v>
          </cell>
          <cell r="D87">
            <v>14672917</v>
          </cell>
          <cell r="E87">
            <v>14672917</v>
          </cell>
          <cell r="F87">
            <v>14672917</v>
          </cell>
          <cell r="G87">
            <v>14672917</v>
          </cell>
          <cell r="H87">
            <v>14672917</v>
          </cell>
          <cell r="I87">
            <v>14672917</v>
          </cell>
          <cell r="J87">
            <v>88037502</v>
          </cell>
        </row>
        <row r="88">
          <cell r="B88" t="str">
            <v>6-8700</v>
          </cell>
          <cell r="C88" t="str">
            <v>Depre - Tools</v>
          </cell>
          <cell r="D88">
            <v>11121175</v>
          </cell>
          <cell r="E88">
            <v>11284527</v>
          </cell>
          <cell r="F88">
            <v>11375152</v>
          </cell>
          <cell r="G88">
            <v>11733488</v>
          </cell>
          <cell r="H88">
            <v>11848313</v>
          </cell>
          <cell r="I88">
            <v>12298313</v>
          </cell>
          <cell r="J88">
            <v>69660968</v>
          </cell>
        </row>
        <row r="89">
          <cell r="B89" t="str">
            <v>6-8800</v>
          </cell>
          <cell r="C89" t="str">
            <v>Depre - Furniture Fitting</v>
          </cell>
          <cell r="D89">
            <v>6373398</v>
          </cell>
          <cell r="E89">
            <v>6373398</v>
          </cell>
          <cell r="F89">
            <v>6415065</v>
          </cell>
          <cell r="G89">
            <v>6415065</v>
          </cell>
          <cell r="H89">
            <v>6415065</v>
          </cell>
          <cell r="I89">
            <v>7084546</v>
          </cell>
          <cell r="J89">
            <v>39076537</v>
          </cell>
        </row>
        <row r="90">
          <cell r="B90" t="str">
            <v>6-8900</v>
          </cell>
          <cell r="C90" t="str">
            <v>Depre - Mobile Phone</v>
          </cell>
          <cell r="D90">
            <v>637398</v>
          </cell>
          <cell r="E90">
            <v>637398</v>
          </cell>
          <cell r="F90">
            <v>637668</v>
          </cell>
          <cell r="G90">
            <v>637668</v>
          </cell>
          <cell r="H90">
            <v>637668</v>
          </cell>
          <cell r="I90">
            <v>637668</v>
          </cell>
          <cell r="J90">
            <v>3825468</v>
          </cell>
        </row>
        <row r="91">
          <cell r="B91" t="str">
            <v>6-9900</v>
          </cell>
          <cell r="C91" t="str">
            <v>Insurance Expenses</v>
          </cell>
          <cell r="D91">
            <v>1656055</v>
          </cell>
          <cell r="E91">
            <v>1656055</v>
          </cell>
          <cell r="F91">
            <v>1656055</v>
          </cell>
          <cell r="G91">
            <v>1656055</v>
          </cell>
          <cell r="H91">
            <v>1656055</v>
          </cell>
          <cell r="I91">
            <v>2722555</v>
          </cell>
          <cell r="J91">
            <v>11002830</v>
          </cell>
        </row>
        <row r="92">
          <cell r="B92" t="str">
            <v>6-9901</v>
          </cell>
          <cell r="C92" t="str">
            <v>Bank Charge (Excl. Interest)</v>
          </cell>
          <cell r="D92">
            <v>197500</v>
          </cell>
          <cell r="E92">
            <v>4118057.22</v>
          </cell>
          <cell r="F92">
            <v>7476794.5599999996</v>
          </cell>
          <cell r="G92">
            <v>4937189.7699999996</v>
          </cell>
          <cell r="H92">
            <v>4055261.44</v>
          </cell>
          <cell r="I92">
            <v>5791948.8200000003</v>
          </cell>
          <cell r="J92">
            <v>26576751.809999999</v>
          </cell>
        </row>
        <row r="93">
          <cell r="B93" t="str">
            <v>8-1020</v>
          </cell>
          <cell r="C93" t="str">
            <v>Interest Received - Bank</v>
          </cell>
          <cell r="D93">
            <v>0</v>
          </cell>
          <cell r="E93">
            <v>2405599.9300000002</v>
          </cell>
          <cell r="F93">
            <v>1342669.66</v>
          </cell>
          <cell r="G93">
            <v>2121104.21</v>
          </cell>
          <cell r="H93">
            <v>1036364.48</v>
          </cell>
          <cell r="I93">
            <v>3002473.43</v>
          </cell>
          <cell r="J93">
            <v>9908211.7100000009</v>
          </cell>
        </row>
        <row r="94">
          <cell r="B94" t="str">
            <v>8-1210</v>
          </cell>
          <cell r="C94" t="str">
            <v>Gain (Loss) Exchange Rate Diff</v>
          </cell>
          <cell r="D94">
            <v>4093796.16</v>
          </cell>
          <cell r="E94">
            <v>-69716734.459999993</v>
          </cell>
          <cell r="F94">
            <v>74649772.239999995</v>
          </cell>
          <cell r="G94">
            <v>-52144022.329999998</v>
          </cell>
          <cell r="H94">
            <v>-90474834.769999996</v>
          </cell>
          <cell r="I94">
            <v>239375651.69</v>
          </cell>
          <cell r="J94">
            <v>105783628.53</v>
          </cell>
        </row>
        <row r="95">
          <cell r="B95" t="str">
            <v>8-1910</v>
          </cell>
          <cell r="C95" t="str">
            <v>Other Revenue</v>
          </cell>
          <cell r="D95">
            <v>0</v>
          </cell>
          <cell r="E95">
            <v>30100000</v>
          </cell>
          <cell r="F95">
            <v>0</v>
          </cell>
          <cell r="G95">
            <v>0</v>
          </cell>
          <cell r="H95">
            <v>0</v>
          </cell>
          <cell r="I95">
            <v>3594588</v>
          </cell>
          <cell r="J95">
            <v>33694588</v>
          </cell>
        </row>
        <row r="96">
          <cell r="B96" t="str">
            <v>8-2200</v>
          </cell>
          <cell r="C96" t="str">
            <v>Interest Expenses</v>
          </cell>
          <cell r="D96">
            <v>-187346598.87</v>
          </cell>
          <cell r="E96">
            <v>-358796927.30000001</v>
          </cell>
          <cell r="F96">
            <v>-172678190.12</v>
          </cell>
          <cell r="G96">
            <v>-222768293.06</v>
          </cell>
          <cell r="H96">
            <v>-186917457.03999999</v>
          </cell>
          <cell r="I96">
            <v>-184836591.68000001</v>
          </cell>
          <cell r="J96">
            <v>-1313344058.0699999</v>
          </cell>
        </row>
        <row r="97">
          <cell r="B97" t="str">
            <v>8-2300</v>
          </cell>
          <cell r="C97" t="str">
            <v>Interest Expense Downer</v>
          </cell>
          <cell r="D97">
            <v>0</v>
          </cell>
          <cell r="E97">
            <v>0</v>
          </cell>
          <cell r="F97">
            <v>-75633462</v>
          </cell>
          <cell r="G97">
            <v>-86420931</v>
          </cell>
          <cell r="H97">
            <v>-94813535</v>
          </cell>
          <cell r="I97">
            <v>-86839600</v>
          </cell>
          <cell r="J97">
            <v>-343707528</v>
          </cell>
        </row>
        <row r="98">
          <cell r="B98" t="str">
            <v>8-2400</v>
          </cell>
          <cell r="C98" t="str">
            <v>Interest Expense Redi</v>
          </cell>
          <cell r="D98">
            <v>0</v>
          </cell>
          <cell r="E98">
            <v>0</v>
          </cell>
          <cell r="F98">
            <v>-23221431</v>
          </cell>
          <cell r="G98">
            <v>-22472352</v>
          </cell>
          <cell r="H98">
            <v>-23807204</v>
          </cell>
          <cell r="I98">
            <v>-63227528.789999999</v>
          </cell>
          <cell r="J98">
            <v>-132728515.79000001</v>
          </cell>
        </row>
        <row r="99">
          <cell r="B99" t="str">
            <v>8-3100</v>
          </cell>
          <cell r="C99" t="str">
            <v>Late Charges for Downer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-15322302</v>
          </cell>
          <cell r="J99">
            <v>-15322302</v>
          </cell>
        </row>
        <row r="100">
          <cell r="B100" t="str">
            <v>8-3200</v>
          </cell>
          <cell r="C100" t="str">
            <v>Late Charges for Redi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-4262411.6500000004</v>
          </cell>
          <cell r="J100">
            <v>-4262411.6500000004</v>
          </cell>
        </row>
        <row r="101">
          <cell r="B101" t="str">
            <v>9-9100</v>
          </cell>
          <cell r="C101" t="str">
            <v>Income Tax Expenses</v>
          </cell>
          <cell r="D101">
            <v>146630630</v>
          </cell>
          <cell r="E101">
            <v>5433607</v>
          </cell>
          <cell r="F101">
            <v>442974035</v>
          </cell>
          <cell r="G101">
            <v>20148812</v>
          </cell>
          <cell r="H101">
            <v>263467737</v>
          </cell>
          <cell r="I101">
            <v>128746078</v>
          </cell>
          <cell r="J101">
            <v>1007400899</v>
          </cell>
        </row>
      </sheetData>
      <sheetData sheetId="5" refreshError="1"/>
      <sheetData sheetId="6" refreshError="1"/>
      <sheetData sheetId="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rofit&amp;Loss"/>
      <sheetName val="Overheads"/>
      <sheetName val="Project Overheads"/>
      <sheetName val="Tabel"/>
      <sheetName val="P&amp;L"/>
      <sheetName val="Crosschecked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B12" t="str">
            <v>4-2000</v>
          </cell>
          <cell r="C12" t="str">
            <v>Construction Project</v>
          </cell>
          <cell r="D12">
            <v>5926904307</v>
          </cell>
          <cell r="E12">
            <v>10768951945</v>
          </cell>
          <cell r="F12">
            <v>1287734105</v>
          </cell>
          <cell r="G12">
            <v>4275413430</v>
          </cell>
          <cell r="H12">
            <v>4502955264</v>
          </cell>
          <cell r="I12">
            <v>11961702500</v>
          </cell>
          <cell r="J12">
            <v>38723661551</v>
          </cell>
        </row>
        <row r="13">
          <cell r="B13" t="str">
            <v>5-0100</v>
          </cell>
          <cell r="C13" t="str">
            <v>Cost in Progress</v>
          </cell>
          <cell r="D13">
            <v>13738200</v>
          </cell>
          <cell r="E13">
            <v>202455300</v>
          </cell>
          <cell r="F13">
            <v>129040500</v>
          </cell>
          <cell r="G13">
            <v>131580500</v>
          </cell>
          <cell r="H13">
            <v>-78722800</v>
          </cell>
          <cell r="I13">
            <v>50561500</v>
          </cell>
          <cell r="J13">
            <v>448653200</v>
          </cell>
        </row>
        <row r="14">
          <cell r="B14" t="str">
            <v>5-0150</v>
          </cell>
          <cell r="C14" t="str">
            <v>Manual Accrual</v>
          </cell>
          <cell r="D14">
            <v>1717880357</v>
          </cell>
          <cell r="E14">
            <v>4873799904</v>
          </cell>
          <cell r="F14">
            <v>-4170931308</v>
          </cell>
          <cell r="G14">
            <v>-1110488643</v>
          </cell>
          <cell r="H14">
            <v>-2941498993</v>
          </cell>
          <cell r="I14">
            <v>969229009</v>
          </cell>
          <cell r="J14">
            <v>-662009674</v>
          </cell>
        </row>
        <row r="15">
          <cell r="B15" t="str">
            <v>5-1070</v>
          </cell>
          <cell r="C15" t="str">
            <v>Material Used</v>
          </cell>
          <cell r="D15">
            <v>1561537558.55</v>
          </cell>
          <cell r="E15">
            <v>1218900397.5699999</v>
          </cell>
          <cell r="F15">
            <v>1103840073.53</v>
          </cell>
          <cell r="G15">
            <v>1198892036.0799999</v>
          </cell>
          <cell r="H15">
            <v>3721026814.6399999</v>
          </cell>
          <cell r="I15">
            <v>5763722126.3800001</v>
          </cell>
          <cell r="J15">
            <v>14567919006.75</v>
          </cell>
        </row>
        <row r="16">
          <cell r="B16" t="str">
            <v>5-2005</v>
          </cell>
          <cell r="C16" t="str">
            <v>Salary Daily Worker</v>
          </cell>
          <cell r="D16">
            <v>146167250</v>
          </cell>
          <cell r="E16">
            <v>130987750</v>
          </cell>
          <cell r="F16">
            <v>122170750</v>
          </cell>
          <cell r="G16">
            <v>131825250</v>
          </cell>
          <cell r="H16">
            <v>133779250</v>
          </cell>
          <cell r="I16">
            <v>147675000</v>
          </cell>
          <cell r="J16">
            <v>812605250</v>
          </cell>
        </row>
        <row r="17">
          <cell r="B17" t="str">
            <v>5-2010</v>
          </cell>
          <cell r="C17" t="str">
            <v>Salary Direct</v>
          </cell>
          <cell r="D17">
            <v>53230998</v>
          </cell>
          <cell r="E17">
            <v>72540279</v>
          </cell>
          <cell r="F17">
            <v>533615217</v>
          </cell>
          <cell r="G17">
            <v>690097991</v>
          </cell>
          <cell r="H17">
            <v>425851247</v>
          </cell>
          <cell r="I17">
            <v>391234203</v>
          </cell>
          <cell r="J17">
            <v>2166569935</v>
          </cell>
        </row>
        <row r="18">
          <cell r="B18" t="str">
            <v>5-2020</v>
          </cell>
          <cell r="C18" t="str">
            <v>Salary Indirect</v>
          </cell>
          <cell r="D18">
            <v>257740173</v>
          </cell>
          <cell r="E18">
            <v>239412228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497152401</v>
          </cell>
        </row>
        <row r="19">
          <cell r="B19" t="str">
            <v>5-2110</v>
          </cell>
          <cell r="C19" t="str">
            <v>Overtime Direct</v>
          </cell>
          <cell r="D19">
            <v>22087937</v>
          </cell>
          <cell r="E19">
            <v>18927061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41014998</v>
          </cell>
        </row>
        <row r="20">
          <cell r="B20" t="str">
            <v>5-2210</v>
          </cell>
          <cell r="C20" t="str">
            <v>Jamsostek Direct</v>
          </cell>
          <cell r="D20">
            <v>1762394</v>
          </cell>
          <cell r="E20">
            <v>2556100</v>
          </cell>
          <cell r="F20">
            <v>20411530</v>
          </cell>
          <cell r="G20">
            <v>20009061</v>
          </cell>
          <cell r="H20">
            <v>20899378</v>
          </cell>
          <cell r="I20">
            <v>14337079</v>
          </cell>
          <cell r="J20">
            <v>79975542</v>
          </cell>
        </row>
        <row r="21">
          <cell r="B21" t="str">
            <v>5-2220</v>
          </cell>
          <cell r="C21" t="str">
            <v>Jamsostek Indirect</v>
          </cell>
          <cell r="D21">
            <v>11027946</v>
          </cell>
          <cell r="E21">
            <v>10110070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21138016</v>
          </cell>
        </row>
        <row r="22">
          <cell r="B22" t="str">
            <v>5-2320</v>
          </cell>
          <cell r="C22" t="str">
            <v>Bonus,THR-Indirect</v>
          </cell>
          <cell r="D22">
            <v>14667441</v>
          </cell>
          <cell r="E22">
            <v>14667441</v>
          </cell>
          <cell r="F22">
            <v>14667441</v>
          </cell>
          <cell r="G22">
            <v>14667441</v>
          </cell>
          <cell r="H22">
            <v>14667441</v>
          </cell>
          <cell r="I22">
            <v>13961335</v>
          </cell>
          <cell r="J22">
            <v>87298540</v>
          </cell>
        </row>
        <row r="23">
          <cell r="B23" t="str">
            <v>5-2410</v>
          </cell>
          <cell r="C23" t="str">
            <v>Personal Income Tax-Direct</v>
          </cell>
          <cell r="D23">
            <v>2064879</v>
          </cell>
          <cell r="E23">
            <v>2632284</v>
          </cell>
          <cell r="F23">
            <v>23291521</v>
          </cell>
          <cell r="G23">
            <v>23481642</v>
          </cell>
          <cell r="H23">
            <v>15626598</v>
          </cell>
          <cell r="I23">
            <v>42403741</v>
          </cell>
          <cell r="J23">
            <v>109500665</v>
          </cell>
        </row>
        <row r="24">
          <cell r="B24" t="str">
            <v>5-2420</v>
          </cell>
          <cell r="C24" t="str">
            <v>Personal Income Tax-Indirect</v>
          </cell>
          <cell r="D24">
            <v>14267039</v>
          </cell>
          <cell r="E24">
            <v>13905930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28172969</v>
          </cell>
        </row>
        <row r="25">
          <cell r="B25" t="str">
            <v>5-2520</v>
          </cell>
          <cell r="C25" t="str">
            <v>Uniform,Protect Cloth-Indirect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300000</v>
          </cell>
          <cell r="I25">
            <v>0</v>
          </cell>
          <cell r="J25">
            <v>300000</v>
          </cell>
        </row>
        <row r="26">
          <cell r="B26" t="str">
            <v>5-2600</v>
          </cell>
          <cell r="C26" t="str">
            <v>Business Trip Allowance</v>
          </cell>
          <cell r="D26">
            <v>14585000</v>
          </cell>
          <cell r="E26">
            <v>14310000</v>
          </cell>
          <cell r="F26">
            <v>9700000</v>
          </cell>
          <cell r="G26">
            <v>16435000</v>
          </cell>
          <cell r="H26">
            <v>13765000</v>
          </cell>
          <cell r="I26">
            <v>38154487</v>
          </cell>
          <cell r="J26">
            <v>106949487</v>
          </cell>
        </row>
        <row r="27">
          <cell r="B27" t="str">
            <v>5-2700</v>
          </cell>
          <cell r="C27" t="str">
            <v>Meal</v>
          </cell>
          <cell r="D27">
            <v>148500</v>
          </cell>
          <cell r="E27">
            <v>29500</v>
          </cell>
          <cell r="F27">
            <v>569183</v>
          </cell>
          <cell r="G27">
            <v>1168857</v>
          </cell>
          <cell r="H27">
            <v>309996</v>
          </cell>
          <cell r="I27">
            <v>1325997</v>
          </cell>
          <cell r="J27">
            <v>3552033</v>
          </cell>
        </row>
        <row r="28">
          <cell r="B28" t="str">
            <v>5-2900</v>
          </cell>
          <cell r="C28" t="str">
            <v>Sub Contractor</v>
          </cell>
          <cell r="D28">
            <v>137606250</v>
          </cell>
          <cell r="E28">
            <v>88926500</v>
          </cell>
          <cell r="F28">
            <v>35722460</v>
          </cell>
          <cell r="G28">
            <v>63630000</v>
          </cell>
          <cell r="H28">
            <v>279751200</v>
          </cell>
          <cell r="I28">
            <v>74749405</v>
          </cell>
          <cell r="J28">
            <v>680385815</v>
          </cell>
        </row>
        <row r="29">
          <cell r="B29" t="str">
            <v>5-3030</v>
          </cell>
          <cell r="C29" t="str">
            <v>Tools &amp; Utilities</v>
          </cell>
          <cell r="D29">
            <v>97879420</v>
          </cell>
          <cell r="E29">
            <v>34126425</v>
          </cell>
          <cell r="F29">
            <v>74943500</v>
          </cell>
          <cell r="G29">
            <v>47215120</v>
          </cell>
          <cell r="H29">
            <v>8747200</v>
          </cell>
          <cell r="I29">
            <v>31546225</v>
          </cell>
          <cell r="J29">
            <v>294457890</v>
          </cell>
        </row>
        <row r="30">
          <cell r="B30" t="str">
            <v>5-3110</v>
          </cell>
          <cell r="C30" t="str">
            <v>Stationery &amp; Printing</v>
          </cell>
          <cell r="D30">
            <v>4624425</v>
          </cell>
          <cell r="E30">
            <v>2761900</v>
          </cell>
          <cell r="F30">
            <v>1287700</v>
          </cell>
          <cell r="G30">
            <v>5810915</v>
          </cell>
          <cell r="H30">
            <v>3804300</v>
          </cell>
          <cell r="I30">
            <v>2951850</v>
          </cell>
          <cell r="J30">
            <v>21241090</v>
          </cell>
        </row>
        <row r="31">
          <cell r="B31" t="str">
            <v>5-3120</v>
          </cell>
          <cell r="C31" t="str">
            <v>Postage &amp; Courier Service</v>
          </cell>
          <cell r="D31">
            <v>33850550</v>
          </cell>
          <cell r="E31">
            <v>79400950</v>
          </cell>
          <cell r="F31">
            <v>36027666.310000002</v>
          </cell>
          <cell r="G31">
            <v>84140904</v>
          </cell>
          <cell r="H31">
            <v>210052688</v>
          </cell>
          <cell r="I31">
            <v>168343400.78999999</v>
          </cell>
          <cell r="J31">
            <v>611816159.10000002</v>
          </cell>
        </row>
        <row r="32">
          <cell r="B32" t="str">
            <v>5-3210</v>
          </cell>
          <cell r="C32" t="str">
            <v>Telephone Expenses</v>
          </cell>
          <cell r="D32">
            <v>7270488</v>
          </cell>
          <cell r="E32">
            <v>30187412</v>
          </cell>
          <cell r="F32">
            <v>21315166</v>
          </cell>
          <cell r="G32">
            <v>28904426</v>
          </cell>
          <cell r="H32">
            <v>25279152</v>
          </cell>
          <cell r="I32">
            <v>32219591</v>
          </cell>
          <cell r="J32">
            <v>145176235</v>
          </cell>
        </row>
        <row r="33">
          <cell r="B33" t="str">
            <v>5-3300</v>
          </cell>
          <cell r="C33" t="str">
            <v>Insurance Expenses</v>
          </cell>
          <cell r="D33">
            <v>5372000</v>
          </cell>
          <cell r="E33">
            <v>2372480</v>
          </cell>
          <cell r="F33">
            <v>0</v>
          </cell>
          <cell r="G33">
            <v>16617593</v>
          </cell>
          <cell r="H33">
            <v>88752663</v>
          </cell>
          <cell r="I33">
            <v>21590923.800000001</v>
          </cell>
          <cell r="J33">
            <v>134705659.80000001</v>
          </cell>
        </row>
        <row r="34">
          <cell r="B34" t="str">
            <v>5-3510</v>
          </cell>
          <cell r="C34" t="str">
            <v>Hire of Motor Vehicle</v>
          </cell>
          <cell r="D34">
            <v>37767804</v>
          </cell>
          <cell r="E34">
            <v>35300000</v>
          </cell>
          <cell r="F34">
            <v>30863675</v>
          </cell>
          <cell r="G34">
            <v>130916492</v>
          </cell>
          <cell r="H34">
            <v>91629265</v>
          </cell>
          <cell r="I34">
            <v>133616708</v>
          </cell>
          <cell r="J34">
            <v>460093944</v>
          </cell>
        </row>
        <row r="35">
          <cell r="B35" t="str">
            <v>5-3520</v>
          </cell>
          <cell r="C35" t="str">
            <v>MV-Fuel &amp; Oil</v>
          </cell>
          <cell r="D35">
            <v>31754000</v>
          </cell>
          <cell r="E35">
            <v>56603200</v>
          </cell>
          <cell r="F35">
            <v>46338000</v>
          </cell>
          <cell r="G35">
            <v>73230026</v>
          </cell>
          <cell r="H35">
            <v>38478582</v>
          </cell>
          <cell r="I35">
            <v>48944636</v>
          </cell>
          <cell r="J35">
            <v>295348444</v>
          </cell>
        </row>
        <row r="36">
          <cell r="B36" t="str">
            <v>5-3570</v>
          </cell>
          <cell r="C36" t="str">
            <v>MV Other</v>
          </cell>
          <cell r="D36">
            <v>17954400</v>
          </cell>
          <cell r="E36">
            <v>19282800</v>
          </cell>
          <cell r="F36">
            <v>13567900</v>
          </cell>
          <cell r="G36">
            <v>34182550</v>
          </cell>
          <cell r="H36">
            <v>24829884</v>
          </cell>
          <cell r="I36">
            <v>34194218</v>
          </cell>
          <cell r="J36">
            <v>144011752</v>
          </cell>
        </row>
        <row r="37">
          <cell r="B37" t="str">
            <v>5-3610</v>
          </cell>
          <cell r="C37" t="str">
            <v>Local Transport</v>
          </cell>
          <cell r="D37">
            <v>5946500</v>
          </cell>
          <cell r="E37">
            <v>13812500</v>
          </cell>
          <cell r="F37">
            <v>11406800</v>
          </cell>
          <cell r="G37">
            <v>28765000</v>
          </cell>
          <cell r="H37">
            <v>8933100</v>
          </cell>
          <cell r="I37">
            <v>11299100</v>
          </cell>
          <cell r="J37">
            <v>80163000</v>
          </cell>
        </row>
        <row r="38">
          <cell r="B38" t="str">
            <v>5-3630</v>
          </cell>
          <cell r="C38" t="str">
            <v>Travel &amp; Fares</v>
          </cell>
          <cell r="D38">
            <v>12650223</v>
          </cell>
          <cell r="E38">
            <v>27758979</v>
          </cell>
          <cell r="F38">
            <v>49107393</v>
          </cell>
          <cell r="G38">
            <v>78204844</v>
          </cell>
          <cell r="H38">
            <v>53345448</v>
          </cell>
          <cell r="I38">
            <v>52661281</v>
          </cell>
          <cell r="J38">
            <v>273728168</v>
          </cell>
        </row>
        <row r="39">
          <cell r="B39" t="str">
            <v>5-3720</v>
          </cell>
          <cell r="C39" t="str">
            <v>Tender Cost</v>
          </cell>
          <cell r="D39">
            <v>0</v>
          </cell>
          <cell r="E39">
            <v>0</v>
          </cell>
          <cell r="F39">
            <v>0</v>
          </cell>
          <cell r="G39">
            <v>500000</v>
          </cell>
          <cell r="H39">
            <v>0</v>
          </cell>
          <cell r="I39">
            <v>0</v>
          </cell>
          <cell r="J39">
            <v>500000</v>
          </cell>
        </row>
        <row r="40">
          <cell r="B40" t="str">
            <v>5-3730</v>
          </cell>
          <cell r="C40" t="str">
            <v>Sitac Expenses</v>
          </cell>
          <cell r="D40">
            <v>16875000</v>
          </cell>
          <cell r="E40">
            <v>258045000</v>
          </cell>
          <cell r="F40">
            <v>48125000</v>
          </cell>
          <cell r="G40">
            <v>38075000</v>
          </cell>
          <cell r="H40">
            <v>105125000</v>
          </cell>
          <cell r="I40">
            <v>142865500</v>
          </cell>
          <cell r="J40">
            <v>609110500</v>
          </cell>
        </row>
        <row r="41">
          <cell r="B41" t="str">
            <v>5-3750</v>
          </cell>
          <cell r="C41" t="str">
            <v>Supervision Expenses</v>
          </cell>
          <cell r="D41">
            <v>5274000</v>
          </cell>
          <cell r="E41">
            <v>16990000</v>
          </cell>
          <cell r="F41">
            <v>2923280</v>
          </cell>
          <cell r="G41">
            <v>11200000</v>
          </cell>
          <cell r="H41">
            <v>14505000</v>
          </cell>
          <cell r="I41">
            <v>25502000</v>
          </cell>
          <cell r="J41">
            <v>76394280</v>
          </cell>
        </row>
        <row r="42">
          <cell r="B42" t="str">
            <v>5-4100</v>
          </cell>
          <cell r="C42" t="str">
            <v>Entertainment-Deductable</v>
          </cell>
          <cell r="D42">
            <v>13075360</v>
          </cell>
          <cell r="E42">
            <v>11309767</v>
          </cell>
          <cell r="F42">
            <v>8777526</v>
          </cell>
          <cell r="G42">
            <v>7886758</v>
          </cell>
          <cell r="H42">
            <v>16406287</v>
          </cell>
          <cell r="I42">
            <v>14380129</v>
          </cell>
          <cell r="J42">
            <v>71835827</v>
          </cell>
        </row>
        <row r="43">
          <cell r="B43" t="str">
            <v>5-4500</v>
          </cell>
          <cell r="C43" t="str">
            <v>Donation</v>
          </cell>
          <cell r="D43">
            <v>7000000</v>
          </cell>
          <cell r="E43">
            <v>0</v>
          </cell>
          <cell r="F43">
            <v>0</v>
          </cell>
          <cell r="G43">
            <v>17850000</v>
          </cell>
          <cell r="H43">
            <v>0</v>
          </cell>
          <cell r="I43">
            <v>0</v>
          </cell>
          <cell r="J43">
            <v>24850000</v>
          </cell>
        </row>
        <row r="44">
          <cell r="B44" t="str">
            <v>6-1010</v>
          </cell>
          <cell r="C44" t="str">
            <v>Salary</v>
          </cell>
          <cell r="D44">
            <v>220591079</v>
          </cell>
          <cell r="E44">
            <v>205621114</v>
          </cell>
          <cell r="F44">
            <v>302017358</v>
          </cell>
          <cell r="G44">
            <v>364056481</v>
          </cell>
          <cell r="H44">
            <v>415121767</v>
          </cell>
          <cell r="I44">
            <v>437509291</v>
          </cell>
          <cell r="J44">
            <v>1944917090</v>
          </cell>
        </row>
        <row r="45">
          <cell r="B45" t="str">
            <v>6-1020</v>
          </cell>
          <cell r="C45" t="str">
            <v>Overtime</v>
          </cell>
          <cell r="D45">
            <v>12514940</v>
          </cell>
          <cell r="E45">
            <v>14463407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26978347</v>
          </cell>
        </row>
        <row r="46">
          <cell r="B46" t="str">
            <v>6-1030</v>
          </cell>
          <cell r="C46" t="str">
            <v>Bonus, THR</v>
          </cell>
          <cell r="D46">
            <v>29334883</v>
          </cell>
          <cell r="E46">
            <v>29334883</v>
          </cell>
          <cell r="F46">
            <v>29334883</v>
          </cell>
          <cell r="G46">
            <v>29334883</v>
          </cell>
          <cell r="H46">
            <v>29334883</v>
          </cell>
          <cell r="I46">
            <v>30040989</v>
          </cell>
          <cell r="J46">
            <v>176715404</v>
          </cell>
        </row>
        <row r="47">
          <cell r="B47" t="str">
            <v>6-1035</v>
          </cell>
          <cell r="C47" t="str">
            <v>Performance Bonus</v>
          </cell>
          <cell r="D47">
            <v>76978663</v>
          </cell>
          <cell r="E47">
            <v>76978663</v>
          </cell>
          <cell r="F47">
            <v>76978663</v>
          </cell>
          <cell r="G47">
            <v>76978663</v>
          </cell>
          <cell r="H47">
            <v>76978663</v>
          </cell>
          <cell r="I47">
            <v>76978663</v>
          </cell>
          <cell r="J47">
            <v>461871978</v>
          </cell>
        </row>
        <row r="48">
          <cell r="B48" t="str">
            <v>6-1040</v>
          </cell>
          <cell r="C48" t="str">
            <v>Jamsostek</v>
          </cell>
          <cell r="D48">
            <v>9500481</v>
          </cell>
          <cell r="E48">
            <v>8968168</v>
          </cell>
          <cell r="F48">
            <v>16397804</v>
          </cell>
          <cell r="G48">
            <v>6456843</v>
          </cell>
          <cell r="H48">
            <v>14586583</v>
          </cell>
          <cell r="I48">
            <v>6566872</v>
          </cell>
          <cell r="J48">
            <v>62476751</v>
          </cell>
        </row>
        <row r="49">
          <cell r="B49" t="str">
            <v>6-1050</v>
          </cell>
          <cell r="C49" t="str">
            <v>Personal Income Tax</v>
          </cell>
          <cell r="D49">
            <v>55102061</v>
          </cell>
          <cell r="E49">
            <v>52234227</v>
          </cell>
          <cell r="F49">
            <v>56259947</v>
          </cell>
          <cell r="G49">
            <v>9109319</v>
          </cell>
          <cell r="H49">
            <v>110488125</v>
          </cell>
          <cell r="I49">
            <v>22362787</v>
          </cell>
          <cell r="J49">
            <v>305556466</v>
          </cell>
        </row>
        <row r="50">
          <cell r="B50" t="str">
            <v>6-1060</v>
          </cell>
          <cell r="C50" t="str">
            <v>Medical Expense</v>
          </cell>
          <cell r="D50">
            <v>22929990</v>
          </cell>
          <cell r="E50">
            <v>27892310</v>
          </cell>
          <cell r="F50">
            <v>78392152</v>
          </cell>
          <cell r="G50">
            <v>39528095</v>
          </cell>
          <cell r="H50">
            <v>17699526</v>
          </cell>
          <cell r="I50">
            <v>43483967</v>
          </cell>
          <cell r="J50">
            <v>229926040</v>
          </cell>
        </row>
        <row r="51">
          <cell r="B51" t="str">
            <v>6-1065</v>
          </cell>
          <cell r="C51" t="str">
            <v>Accrual for Operation Staff</v>
          </cell>
          <cell r="D51">
            <v>125751939</v>
          </cell>
          <cell r="E51">
            <v>91671590.510000005</v>
          </cell>
          <cell r="F51">
            <v>91671590.510000005</v>
          </cell>
          <cell r="G51">
            <v>91671590.510000005</v>
          </cell>
          <cell r="H51">
            <v>91671590.510000005</v>
          </cell>
          <cell r="I51">
            <v>372966373</v>
          </cell>
          <cell r="J51">
            <v>865404674.03999996</v>
          </cell>
        </row>
        <row r="52">
          <cell r="B52" t="str">
            <v>6-1080</v>
          </cell>
          <cell r="C52" t="str">
            <v>Staff Welfare</v>
          </cell>
          <cell r="D52">
            <v>23862351</v>
          </cell>
          <cell r="E52">
            <v>5929959</v>
          </cell>
          <cell r="F52">
            <v>9662842</v>
          </cell>
          <cell r="G52">
            <v>8284266</v>
          </cell>
          <cell r="H52">
            <v>6695175</v>
          </cell>
          <cell r="I52">
            <v>7266052</v>
          </cell>
          <cell r="J52">
            <v>61700645</v>
          </cell>
        </row>
        <row r="53">
          <cell r="B53" t="str">
            <v>6-1090</v>
          </cell>
          <cell r="C53" t="str">
            <v>Uniform</v>
          </cell>
          <cell r="D53">
            <v>0</v>
          </cell>
          <cell r="E53">
            <v>0</v>
          </cell>
          <cell r="F53">
            <v>8800000</v>
          </cell>
          <cell r="G53">
            <v>0</v>
          </cell>
          <cell r="H53">
            <v>0</v>
          </cell>
          <cell r="I53">
            <v>0</v>
          </cell>
          <cell r="J53">
            <v>8800000</v>
          </cell>
        </row>
        <row r="54">
          <cell r="B54" t="str">
            <v>6-1100</v>
          </cell>
          <cell r="C54" t="str">
            <v>Recruitment Fee &amp; Training</v>
          </cell>
          <cell r="D54">
            <v>22000000</v>
          </cell>
          <cell r="E54">
            <v>0</v>
          </cell>
          <cell r="F54">
            <v>3205000</v>
          </cell>
          <cell r="G54">
            <v>0</v>
          </cell>
          <cell r="H54">
            <v>7903800</v>
          </cell>
          <cell r="I54">
            <v>2000000</v>
          </cell>
          <cell r="J54">
            <v>35108800</v>
          </cell>
        </row>
        <row r="55">
          <cell r="B55" t="str">
            <v>6-1120</v>
          </cell>
          <cell r="C55" t="str">
            <v>Skill Development Fund</v>
          </cell>
          <cell r="D55">
            <v>979000</v>
          </cell>
          <cell r="E55">
            <v>49979000</v>
          </cell>
          <cell r="F55">
            <v>25479000</v>
          </cell>
          <cell r="G55">
            <v>25479000</v>
          </cell>
          <cell r="H55">
            <v>25479000</v>
          </cell>
          <cell r="I55">
            <v>24562500</v>
          </cell>
          <cell r="J55">
            <v>151957500</v>
          </cell>
        </row>
        <row r="56">
          <cell r="B56" t="str">
            <v>6-1150</v>
          </cell>
          <cell r="C56" t="str">
            <v>Stationery &amp; Printing</v>
          </cell>
          <cell r="D56">
            <v>22643350</v>
          </cell>
          <cell r="E56">
            <v>27881425</v>
          </cell>
          <cell r="F56">
            <v>20092248</v>
          </cell>
          <cell r="G56">
            <v>40211700</v>
          </cell>
          <cell r="H56">
            <v>36226645</v>
          </cell>
          <cell r="I56">
            <v>44571549</v>
          </cell>
          <cell r="J56">
            <v>191626917</v>
          </cell>
        </row>
        <row r="57">
          <cell r="B57" t="str">
            <v>6-1200</v>
          </cell>
          <cell r="C57" t="str">
            <v>Stamp Duty</v>
          </cell>
          <cell r="D57">
            <v>1225500</v>
          </cell>
          <cell r="E57">
            <v>1249000</v>
          </cell>
          <cell r="F57">
            <v>2413200</v>
          </cell>
          <cell r="G57">
            <v>654900</v>
          </cell>
          <cell r="H57">
            <v>2747000</v>
          </cell>
          <cell r="I57">
            <v>2937000</v>
          </cell>
          <cell r="J57">
            <v>11226600</v>
          </cell>
        </row>
        <row r="58">
          <cell r="B58" t="str">
            <v>6-1300</v>
          </cell>
          <cell r="C58" t="str">
            <v>Postage &amp; Courier</v>
          </cell>
          <cell r="D58">
            <v>276300</v>
          </cell>
          <cell r="E58">
            <v>1014820</v>
          </cell>
          <cell r="F58">
            <v>3652101</v>
          </cell>
          <cell r="G58">
            <v>162800</v>
          </cell>
          <cell r="H58">
            <v>3409625</v>
          </cell>
          <cell r="I58">
            <v>995360</v>
          </cell>
          <cell r="J58">
            <v>9511006</v>
          </cell>
        </row>
        <row r="59">
          <cell r="B59" t="str">
            <v>6-2100</v>
          </cell>
          <cell r="C59" t="str">
            <v>Office Supplies</v>
          </cell>
          <cell r="D59">
            <v>160000</v>
          </cell>
          <cell r="E59">
            <v>0</v>
          </cell>
          <cell r="F59">
            <v>210000</v>
          </cell>
          <cell r="G59">
            <v>0</v>
          </cell>
          <cell r="H59">
            <v>0</v>
          </cell>
          <cell r="I59">
            <v>0</v>
          </cell>
          <cell r="J59">
            <v>370000</v>
          </cell>
        </row>
        <row r="60">
          <cell r="B60" t="str">
            <v>6-2200</v>
          </cell>
          <cell r="C60" t="str">
            <v>Office Equipment &lt; $500</v>
          </cell>
          <cell r="D60">
            <v>5991000</v>
          </cell>
          <cell r="E60">
            <v>250500</v>
          </cell>
          <cell r="F60">
            <v>4095400</v>
          </cell>
          <cell r="G60">
            <v>3345259.78</v>
          </cell>
          <cell r="H60">
            <v>5287500</v>
          </cell>
          <cell r="I60">
            <v>36759274</v>
          </cell>
          <cell r="J60">
            <v>55728933.780000001</v>
          </cell>
        </row>
        <row r="61">
          <cell r="B61" t="str">
            <v>6-2500</v>
          </cell>
          <cell r="C61" t="str">
            <v>Utilities</v>
          </cell>
          <cell r="D61">
            <v>1892200</v>
          </cell>
          <cell r="E61">
            <v>7656905</v>
          </cell>
          <cell r="F61">
            <v>1603630</v>
          </cell>
          <cell r="G61">
            <v>4381840</v>
          </cell>
          <cell r="H61">
            <v>3928960</v>
          </cell>
          <cell r="I61">
            <v>1502420</v>
          </cell>
          <cell r="J61">
            <v>20965955</v>
          </cell>
        </row>
        <row r="62">
          <cell r="B62" t="str">
            <v>6-3100</v>
          </cell>
          <cell r="C62" t="str">
            <v>Telephone, Telex, Fax</v>
          </cell>
          <cell r="D62">
            <v>39930100</v>
          </cell>
          <cell r="E62">
            <v>29381385</v>
          </cell>
          <cell r="F62">
            <v>26981751</v>
          </cell>
          <cell r="G62">
            <v>27627960</v>
          </cell>
          <cell r="H62">
            <v>23011901</v>
          </cell>
          <cell r="I62">
            <v>30011263</v>
          </cell>
          <cell r="J62">
            <v>176944360</v>
          </cell>
        </row>
        <row r="63">
          <cell r="B63" t="str">
            <v>6-3110</v>
          </cell>
          <cell r="C63" t="str">
            <v>Telephone - Sales</v>
          </cell>
          <cell r="D63">
            <v>846233</v>
          </cell>
          <cell r="E63">
            <v>2690229</v>
          </cell>
          <cell r="F63">
            <v>859606</v>
          </cell>
          <cell r="G63">
            <v>1136894</v>
          </cell>
          <cell r="H63">
            <v>1200000</v>
          </cell>
          <cell r="I63">
            <v>700000</v>
          </cell>
          <cell r="J63">
            <v>7432962</v>
          </cell>
        </row>
        <row r="64">
          <cell r="B64" t="str">
            <v>6-3300</v>
          </cell>
          <cell r="C64" t="str">
            <v>IT Expenses</v>
          </cell>
          <cell r="D64">
            <v>10000000</v>
          </cell>
          <cell r="E64">
            <v>10000000</v>
          </cell>
          <cell r="F64">
            <v>14500000</v>
          </cell>
          <cell r="G64">
            <v>11800000</v>
          </cell>
          <cell r="H64">
            <v>12000000</v>
          </cell>
          <cell r="I64">
            <v>9500000</v>
          </cell>
          <cell r="J64">
            <v>67800000</v>
          </cell>
        </row>
        <row r="65">
          <cell r="B65" t="str">
            <v>6-4100</v>
          </cell>
          <cell r="C65" t="str">
            <v>Local Transportation</v>
          </cell>
          <cell r="D65">
            <v>777000</v>
          </cell>
          <cell r="E65">
            <v>946000</v>
          </cell>
          <cell r="F65">
            <v>571000</v>
          </cell>
          <cell r="G65">
            <v>757000</v>
          </cell>
          <cell r="H65">
            <v>356000</v>
          </cell>
          <cell r="I65">
            <v>549500</v>
          </cell>
          <cell r="J65">
            <v>3956500</v>
          </cell>
        </row>
        <row r="66">
          <cell r="B66" t="str">
            <v>6-4200</v>
          </cell>
          <cell r="C66" t="str">
            <v>Hire of Motor Vehicle</v>
          </cell>
          <cell r="D66">
            <v>0</v>
          </cell>
          <cell r="E66">
            <v>0</v>
          </cell>
          <cell r="F66">
            <v>3200000</v>
          </cell>
          <cell r="G66">
            <v>0</v>
          </cell>
          <cell r="H66">
            <v>0</v>
          </cell>
          <cell r="I66">
            <v>9600000</v>
          </cell>
          <cell r="J66">
            <v>12800000</v>
          </cell>
        </row>
        <row r="67">
          <cell r="B67" t="str">
            <v>6-4310</v>
          </cell>
          <cell r="C67" t="str">
            <v>MV - Fuel &amp; Oil</v>
          </cell>
          <cell r="D67">
            <v>2147500</v>
          </cell>
          <cell r="E67">
            <v>9032200</v>
          </cell>
          <cell r="F67">
            <v>10334000</v>
          </cell>
          <cell r="G67">
            <v>9973500</v>
          </cell>
          <cell r="H67">
            <v>6609100</v>
          </cell>
          <cell r="I67">
            <v>9068122</v>
          </cell>
          <cell r="J67">
            <v>47164422</v>
          </cell>
        </row>
        <row r="68">
          <cell r="B68" t="str">
            <v>6-4360</v>
          </cell>
          <cell r="C68" t="str">
            <v>MV - Other</v>
          </cell>
          <cell r="D68">
            <v>2838050</v>
          </cell>
          <cell r="E68">
            <v>3437466</v>
          </cell>
          <cell r="F68">
            <v>5858140</v>
          </cell>
          <cell r="G68">
            <v>8954541</v>
          </cell>
          <cell r="H68">
            <v>5341616</v>
          </cell>
          <cell r="I68">
            <v>7343847</v>
          </cell>
          <cell r="J68">
            <v>33773660</v>
          </cell>
        </row>
        <row r="69">
          <cell r="B69" t="str">
            <v>6-4400</v>
          </cell>
          <cell r="C69" t="str">
            <v>Travel &amp; Fares</v>
          </cell>
          <cell r="D69">
            <v>0</v>
          </cell>
          <cell r="E69">
            <v>6692979</v>
          </cell>
          <cell r="F69">
            <v>1869000</v>
          </cell>
          <cell r="G69">
            <v>1758405</v>
          </cell>
          <cell r="H69">
            <v>4627656</v>
          </cell>
          <cell r="I69">
            <v>14222995.279999999</v>
          </cell>
          <cell r="J69">
            <v>29171035.280000001</v>
          </cell>
        </row>
        <row r="70">
          <cell r="B70" t="str">
            <v>6-4450</v>
          </cell>
          <cell r="C70" t="str">
            <v>Travel&amp;Fares - Sales</v>
          </cell>
          <cell r="D70">
            <v>30300000</v>
          </cell>
          <cell r="E70">
            <v>30300000</v>
          </cell>
          <cell r="F70">
            <v>30300000</v>
          </cell>
          <cell r="G70">
            <v>30300000</v>
          </cell>
          <cell r="H70">
            <v>30300000</v>
          </cell>
          <cell r="I70">
            <v>30300000</v>
          </cell>
          <cell r="J70">
            <v>181800000</v>
          </cell>
        </row>
        <row r="71">
          <cell r="B71" t="str">
            <v>6-5100</v>
          </cell>
          <cell r="C71" t="str">
            <v>Property Rental/Lease</v>
          </cell>
          <cell r="D71">
            <v>78770423</v>
          </cell>
          <cell r="E71">
            <v>70581006</v>
          </cell>
          <cell r="F71">
            <v>91603756</v>
          </cell>
          <cell r="G71">
            <v>95114868</v>
          </cell>
          <cell r="H71">
            <v>88994960</v>
          </cell>
          <cell r="I71">
            <v>93291256</v>
          </cell>
          <cell r="J71">
            <v>518356269</v>
          </cell>
        </row>
        <row r="72">
          <cell r="B72" t="str">
            <v>6-5200</v>
          </cell>
          <cell r="C72" t="str">
            <v>Hire of Other Plant &amp; Equipt</v>
          </cell>
          <cell r="D72">
            <v>4432765</v>
          </cell>
          <cell r="E72">
            <v>6868320</v>
          </cell>
          <cell r="F72">
            <v>10899490</v>
          </cell>
          <cell r="G72">
            <v>5145265</v>
          </cell>
          <cell r="H72">
            <v>5769700</v>
          </cell>
          <cell r="I72">
            <v>5117985</v>
          </cell>
          <cell r="J72">
            <v>38233525</v>
          </cell>
        </row>
        <row r="73">
          <cell r="B73" t="str">
            <v>6-5300</v>
          </cell>
          <cell r="C73" t="str">
            <v>Property Repair &amp; Maintenance</v>
          </cell>
          <cell r="D73">
            <v>47967750</v>
          </cell>
          <cell r="E73">
            <v>42190000</v>
          </cell>
          <cell r="F73">
            <v>42255000</v>
          </cell>
          <cell r="G73">
            <v>44466300</v>
          </cell>
          <cell r="H73">
            <v>61927600</v>
          </cell>
          <cell r="I73">
            <v>55575000</v>
          </cell>
          <cell r="J73">
            <v>294381650</v>
          </cell>
        </row>
        <row r="74">
          <cell r="B74" t="str">
            <v>6-6100</v>
          </cell>
          <cell r="C74" t="str">
            <v>Entertainment-Deductable</v>
          </cell>
          <cell r="D74">
            <v>5570518</v>
          </cell>
          <cell r="E74">
            <v>5172067</v>
          </cell>
          <cell r="F74">
            <v>3568490</v>
          </cell>
          <cell r="G74">
            <v>20233582</v>
          </cell>
          <cell r="H74">
            <v>727540</v>
          </cell>
          <cell r="I74">
            <v>6115266</v>
          </cell>
          <cell r="J74">
            <v>41387463</v>
          </cell>
        </row>
        <row r="75">
          <cell r="B75" t="str">
            <v>6-6500</v>
          </cell>
          <cell r="C75" t="str">
            <v>Marketing Expense</v>
          </cell>
          <cell r="D75">
            <v>21561111</v>
          </cell>
          <cell r="E75">
            <v>21561111</v>
          </cell>
          <cell r="F75">
            <v>21561111</v>
          </cell>
          <cell r="G75">
            <v>21561111</v>
          </cell>
          <cell r="H75">
            <v>21561111</v>
          </cell>
          <cell r="I75">
            <v>21561111</v>
          </cell>
          <cell r="J75">
            <v>129366666</v>
          </cell>
        </row>
        <row r="76">
          <cell r="B76" t="str">
            <v>6-6600</v>
          </cell>
          <cell r="C76" t="str">
            <v>Sales Call Expense</v>
          </cell>
          <cell r="D76">
            <v>6166667</v>
          </cell>
          <cell r="E76">
            <v>6166667</v>
          </cell>
          <cell r="F76">
            <v>6166667</v>
          </cell>
          <cell r="G76">
            <v>6166667</v>
          </cell>
          <cell r="H76">
            <v>6166667</v>
          </cell>
          <cell r="I76">
            <v>6166667</v>
          </cell>
          <cell r="J76">
            <v>37000002</v>
          </cell>
        </row>
        <row r="77">
          <cell r="B77" t="str">
            <v>6-7100</v>
          </cell>
          <cell r="C77" t="str">
            <v>Profesional Fee</v>
          </cell>
          <cell r="D77">
            <v>3000000</v>
          </cell>
          <cell r="E77">
            <v>3000000</v>
          </cell>
          <cell r="F77">
            <v>3000000</v>
          </cell>
          <cell r="G77">
            <v>3000000</v>
          </cell>
          <cell r="H77">
            <v>3000000</v>
          </cell>
          <cell r="I77">
            <v>3000000</v>
          </cell>
          <cell r="J77">
            <v>18000000</v>
          </cell>
        </row>
        <row r="78">
          <cell r="B78" t="str">
            <v>6-7200</v>
          </cell>
          <cell r="C78" t="str">
            <v>Legal Fee</v>
          </cell>
          <cell r="D78">
            <v>18995083</v>
          </cell>
          <cell r="E78">
            <v>20992646</v>
          </cell>
          <cell r="F78">
            <v>18995083</v>
          </cell>
          <cell r="G78">
            <v>18995083</v>
          </cell>
          <cell r="H78">
            <v>18995083</v>
          </cell>
          <cell r="I78">
            <v>18995083</v>
          </cell>
          <cell r="J78">
            <v>115968061</v>
          </cell>
        </row>
        <row r="79">
          <cell r="B79" t="str">
            <v>6-7300</v>
          </cell>
          <cell r="C79" t="str">
            <v>Audit Fee</v>
          </cell>
          <cell r="D79">
            <v>5000000</v>
          </cell>
          <cell r="E79">
            <v>5000000</v>
          </cell>
          <cell r="F79">
            <v>5000000</v>
          </cell>
          <cell r="G79">
            <v>5000000</v>
          </cell>
          <cell r="H79">
            <v>5000000</v>
          </cell>
          <cell r="I79">
            <v>5000000</v>
          </cell>
          <cell r="J79">
            <v>30000000</v>
          </cell>
        </row>
        <row r="80">
          <cell r="B80" t="str">
            <v>6-7600</v>
          </cell>
          <cell r="C80" t="str">
            <v>Advertising &amp; Promotion</v>
          </cell>
          <cell r="D80">
            <v>7694213</v>
          </cell>
          <cell r="E80">
            <v>7694213</v>
          </cell>
          <cell r="F80">
            <v>7694213</v>
          </cell>
          <cell r="G80">
            <v>7694213</v>
          </cell>
          <cell r="H80">
            <v>7694213</v>
          </cell>
          <cell r="I80">
            <v>7694213</v>
          </cell>
          <cell r="J80">
            <v>46165278</v>
          </cell>
        </row>
        <row r="81">
          <cell r="B81" t="str">
            <v>6-7800</v>
          </cell>
          <cell r="C81" t="str">
            <v>Project Costs (closed CFS)</v>
          </cell>
          <cell r="D81">
            <v>0</v>
          </cell>
          <cell r="E81">
            <v>0</v>
          </cell>
          <cell r="F81">
            <v>9886474</v>
          </cell>
          <cell r="G81">
            <v>0</v>
          </cell>
          <cell r="H81">
            <v>0</v>
          </cell>
          <cell r="I81">
            <v>-16982785</v>
          </cell>
          <cell r="J81">
            <v>-7096311</v>
          </cell>
        </row>
        <row r="82">
          <cell r="B82" t="str">
            <v>6-8100</v>
          </cell>
          <cell r="C82" t="str">
            <v>Depre - Building Improvement</v>
          </cell>
          <cell r="D82">
            <v>1973535</v>
          </cell>
          <cell r="E82">
            <v>2186545</v>
          </cell>
          <cell r="F82">
            <v>2353212</v>
          </cell>
          <cell r="G82">
            <v>2353212</v>
          </cell>
          <cell r="H82">
            <v>2353212</v>
          </cell>
          <cell r="I82">
            <v>2353212</v>
          </cell>
          <cell r="J82">
            <v>13572928</v>
          </cell>
        </row>
        <row r="83">
          <cell r="B83" t="str">
            <v>6-8200</v>
          </cell>
          <cell r="C83" t="str">
            <v>Depre -  IT-Equipment</v>
          </cell>
          <cell r="D83">
            <v>18534240</v>
          </cell>
          <cell r="E83">
            <v>18534240</v>
          </cell>
          <cell r="F83">
            <v>19971771</v>
          </cell>
          <cell r="G83">
            <v>20285819</v>
          </cell>
          <cell r="H83">
            <v>21113495</v>
          </cell>
          <cell r="I83">
            <v>24278011</v>
          </cell>
          <cell r="J83">
            <v>122717576</v>
          </cell>
        </row>
        <row r="84">
          <cell r="B84" t="str">
            <v>6-8300</v>
          </cell>
          <cell r="C84" t="str">
            <v>Depre - Office Machine &amp; Equip</v>
          </cell>
          <cell r="D84">
            <v>1702065</v>
          </cell>
          <cell r="E84">
            <v>6777500</v>
          </cell>
          <cell r="F84">
            <v>6777500</v>
          </cell>
          <cell r="G84">
            <v>6798333</v>
          </cell>
          <cell r="H84">
            <v>6798333</v>
          </cell>
          <cell r="I84">
            <v>6798333</v>
          </cell>
          <cell r="J84">
            <v>35652064</v>
          </cell>
        </row>
        <row r="85">
          <cell r="B85" t="str">
            <v>6-8400</v>
          </cell>
          <cell r="C85" t="str">
            <v>Depre - Sundry Plant &amp; Equip</v>
          </cell>
          <cell r="D85">
            <v>1950041</v>
          </cell>
          <cell r="E85">
            <v>2166708</v>
          </cell>
          <cell r="F85">
            <v>2358375</v>
          </cell>
          <cell r="G85">
            <v>2387541</v>
          </cell>
          <cell r="H85">
            <v>2416708</v>
          </cell>
          <cell r="I85">
            <v>2613583</v>
          </cell>
          <cell r="J85">
            <v>13892956</v>
          </cell>
        </row>
        <row r="86">
          <cell r="B86" t="str">
            <v>6-8500</v>
          </cell>
          <cell r="C86" t="str">
            <v>Depre - Test Equipment</v>
          </cell>
          <cell r="D86">
            <v>14228642</v>
          </cell>
          <cell r="E86">
            <v>14228642</v>
          </cell>
          <cell r="F86">
            <v>14228642</v>
          </cell>
          <cell r="G86">
            <v>14228642</v>
          </cell>
          <cell r="H86">
            <v>15802600</v>
          </cell>
          <cell r="I86">
            <v>15802600</v>
          </cell>
          <cell r="J86">
            <v>88519768</v>
          </cell>
        </row>
        <row r="87">
          <cell r="B87" t="str">
            <v>6-8600</v>
          </cell>
          <cell r="C87" t="str">
            <v>Depre - Motor Vehicle</v>
          </cell>
          <cell r="D87">
            <v>14672917</v>
          </cell>
          <cell r="E87">
            <v>14672917</v>
          </cell>
          <cell r="F87">
            <v>14672917</v>
          </cell>
          <cell r="G87">
            <v>14672917</v>
          </cell>
          <cell r="H87">
            <v>14672917</v>
          </cell>
          <cell r="I87">
            <v>14672917</v>
          </cell>
          <cell r="J87">
            <v>88037502</v>
          </cell>
        </row>
        <row r="88">
          <cell r="B88" t="str">
            <v>6-8700</v>
          </cell>
          <cell r="C88" t="str">
            <v>Depre - Tools</v>
          </cell>
          <cell r="D88">
            <v>11121175</v>
          </cell>
          <cell r="E88">
            <v>11284527</v>
          </cell>
          <cell r="F88">
            <v>11375152</v>
          </cell>
          <cell r="G88">
            <v>11733488</v>
          </cell>
          <cell r="H88">
            <v>11848313</v>
          </cell>
          <cell r="I88">
            <v>12298313</v>
          </cell>
          <cell r="J88">
            <v>69660968</v>
          </cell>
        </row>
        <row r="89">
          <cell r="B89" t="str">
            <v>6-8800</v>
          </cell>
          <cell r="C89" t="str">
            <v>Depre - Furniture Fitting</v>
          </cell>
          <cell r="D89">
            <v>6373398</v>
          </cell>
          <cell r="E89">
            <v>6373398</v>
          </cell>
          <cell r="F89">
            <v>6415065</v>
          </cell>
          <cell r="G89">
            <v>6415065</v>
          </cell>
          <cell r="H89">
            <v>6415065</v>
          </cell>
          <cell r="I89">
            <v>7084546</v>
          </cell>
          <cell r="J89">
            <v>39076537</v>
          </cell>
        </row>
        <row r="90">
          <cell r="B90" t="str">
            <v>6-8900</v>
          </cell>
          <cell r="C90" t="str">
            <v>Depre - Mobile Phone</v>
          </cell>
          <cell r="D90">
            <v>637398</v>
          </cell>
          <cell r="E90">
            <v>637398</v>
          </cell>
          <cell r="F90">
            <v>637668</v>
          </cell>
          <cell r="G90">
            <v>637668</v>
          </cell>
          <cell r="H90">
            <v>637668</v>
          </cell>
          <cell r="I90">
            <v>637668</v>
          </cell>
          <cell r="J90">
            <v>3825468</v>
          </cell>
        </row>
        <row r="91">
          <cell r="B91" t="str">
            <v>6-9900</v>
          </cell>
          <cell r="C91" t="str">
            <v>Insurance Expenses</v>
          </cell>
          <cell r="D91">
            <v>1656055</v>
          </cell>
          <cell r="E91">
            <v>1656055</v>
          </cell>
          <cell r="F91">
            <v>1656055</v>
          </cell>
          <cell r="G91">
            <v>1656055</v>
          </cell>
          <cell r="H91">
            <v>1656055</v>
          </cell>
          <cell r="I91">
            <v>2722555</v>
          </cell>
          <cell r="J91">
            <v>11002830</v>
          </cell>
        </row>
        <row r="92">
          <cell r="B92" t="str">
            <v>6-9901</v>
          </cell>
          <cell r="C92" t="str">
            <v>Bank Charge (Excl. Interest)</v>
          </cell>
          <cell r="D92">
            <v>197500</v>
          </cell>
          <cell r="E92">
            <v>4118057.22</v>
          </cell>
          <cell r="F92">
            <v>7476794.5599999996</v>
          </cell>
          <cell r="G92">
            <v>4937189.7699999996</v>
          </cell>
          <cell r="H92">
            <v>4055261.44</v>
          </cell>
          <cell r="I92">
            <v>5791948.8200000003</v>
          </cell>
          <cell r="J92">
            <v>26576751.809999999</v>
          </cell>
        </row>
        <row r="93">
          <cell r="B93" t="str">
            <v>8-1020</v>
          </cell>
          <cell r="C93" t="str">
            <v>Interest Received - Bank</v>
          </cell>
          <cell r="D93">
            <v>0</v>
          </cell>
          <cell r="E93">
            <v>2405599.9300000002</v>
          </cell>
          <cell r="F93">
            <v>1342669.66</v>
          </cell>
          <cell r="G93">
            <v>2121104.21</v>
          </cell>
          <cell r="H93">
            <v>1036364.48</v>
          </cell>
          <cell r="I93">
            <v>3002473.43</v>
          </cell>
          <cell r="J93">
            <v>9908211.7100000009</v>
          </cell>
        </row>
        <row r="94">
          <cell r="B94" t="str">
            <v>8-1210</v>
          </cell>
          <cell r="C94" t="str">
            <v>Gain (Loss) Exchange Rate Diff</v>
          </cell>
          <cell r="D94">
            <v>4093796.16</v>
          </cell>
          <cell r="E94">
            <v>-69716734.459999993</v>
          </cell>
          <cell r="F94">
            <v>74649772.239999995</v>
          </cell>
          <cell r="G94">
            <v>-52144022.329999998</v>
          </cell>
          <cell r="H94">
            <v>-90474834.769999996</v>
          </cell>
          <cell r="I94">
            <v>239375651.69</v>
          </cell>
          <cell r="J94">
            <v>105783628.53</v>
          </cell>
        </row>
        <row r="95">
          <cell r="B95" t="str">
            <v>8-1910</v>
          </cell>
          <cell r="C95" t="str">
            <v>Other Revenue</v>
          </cell>
          <cell r="D95">
            <v>0</v>
          </cell>
          <cell r="E95">
            <v>30100000</v>
          </cell>
          <cell r="F95">
            <v>0</v>
          </cell>
          <cell r="G95">
            <v>0</v>
          </cell>
          <cell r="H95">
            <v>0</v>
          </cell>
          <cell r="I95">
            <v>3594588</v>
          </cell>
          <cell r="J95">
            <v>33694588</v>
          </cell>
        </row>
        <row r="96">
          <cell r="B96" t="str">
            <v>8-2200</v>
          </cell>
          <cell r="C96" t="str">
            <v>Interest Expenses</v>
          </cell>
          <cell r="D96">
            <v>-187346598.87</v>
          </cell>
          <cell r="E96">
            <v>-358796927.30000001</v>
          </cell>
          <cell r="F96">
            <v>-172678190.12</v>
          </cell>
          <cell r="G96">
            <v>-222768293.06</v>
          </cell>
          <cell r="H96">
            <v>-186917457.03999999</v>
          </cell>
          <cell r="I96">
            <v>-184836591.68000001</v>
          </cell>
          <cell r="J96">
            <v>-1313344058.0699999</v>
          </cell>
        </row>
        <row r="97">
          <cell r="B97" t="str">
            <v>8-2300</v>
          </cell>
          <cell r="C97" t="str">
            <v>Interest Expense Downer</v>
          </cell>
          <cell r="D97">
            <v>0</v>
          </cell>
          <cell r="E97">
            <v>0</v>
          </cell>
          <cell r="F97">
            <v>-75633462</v>
          </cell>
          <cell r="G97">
            <v>-86420931</v>
          </cell>
          <cell r="H97">
            <v>-94813535</v>
          </cell>
          <cell r="I97">
            <v>-86839600</v>
          </cell>
          <cell r="J97">
            <v>-343707528</v>
          </cell>
        </row>
        <row r="98">
          <cell r="B98" t="str">
            <v>8-2400</v>
          </cell>
          <cell r="C98" t="str">
            <v>Interest Expense Redi</v>
          </cell>
          <cell r="D98">
            <v>0</v>
          </cell>
          <cell r="E98">
            <v>0</v>
          </cell>
          <cell r="F98">
            <v>-23221431</v>
          </cell>
          <cell r="G98">
            <v>-22472352</v>
          </cell>
          <cell r="H98">
            <v>-23807204</v>
          </cell>
          <cell r="I98">
            <v>-63227528.789999999</v>
          </cell>
          <cell r="J98">
            <v>-132728515.79000001</v>
          </cell>
        </row>
        <row r="99">
          <cell r="B99" t="str">
            <v>8-3100</v>
          </cell>
          <cell r="C99" t="str">
            <v>Late Charges for Downer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-15322302</v>
          </cell>
          <cell r="J99">
            <v>-15322302</v>
          </cell>
        </row>
        <row r="100">
          <cell r="B100" t="str">
            <v>8-3200</v>
          </cell>
          <cell r="C100" t="str">
            <v>Late Charges for Redi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-4262411.6500000004</v>
          </cell>
          <cell r="J100">
            <v>-4262411.6500000004</v>
          </cell>
        </row>
        <row r="101">
          <cell r="B101" t="str">
            <v>9-9100</v>
          </cell>
          <cell r="C101" t="str">
            <v>Income Tax Expenses</v>
          </cell>
          <cell r="D101">
            <v>146630630</v>
          </cell>
          <cell r="E101">
            <v>5433607</v>
          </cell>
          <cell r="F101">
            <v>442974035</v>
          </cell>
          <cell r="G101">
            <v>20148812</v>
          </cell>
          <cell r="H101">
            <v>263467737</v>
          </cell>
          <cell r="I101">
            <v>128746078</v>
          </cell>
          <cell r="J101">
            <v>1007400899</v>
          </cell>
        </row>
      </sheetData>
      <sheetData sheetId="5" refreshError="1"/>
      <sheetData sheetId="6" refreshError="1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"/>
    </sheetNames>
    <sheetDataSet>
      <sheetData sheetId="0"/>
      <sheetData sheetId="1">
        <row r="13">
          <cell r="B13" t="str">
            <v>6-1010</v>
          </cell>
          <cell r="C13" t="str">
            <v>Salary</v>
          </cell>
          <cell r="D13">
            <v>320066242</v>
          </cell>
          <cell r="E13">
            <v>326436195</v>
          </cell>
          <cell r="F13">
            <v>646502437</v>
          </cell>
        </row>
        <row r="14">
          <cell r="B14" t="str">
            <v>6-1030</v>
          </cell>
          <cell r="C14" t="str">
            <v>Bonus, THR</v>
          </cell>
          <cell r="D14">
            <v>57753889</v>
          </cell>
          <cell r="E14">
            <v>57753889</v>
          </cell>
          <cell r="F14">
            <v>115507778</v>
          </cell>
        </row>
        <row r="15">
          <cell r="B15" t="str">
            <v>6-1035</v>
          </cell>
          <cell r="C15" t="str">
            <v>Performance Bonus</v>
          </cell>
          <cell r="D15">
            <v>76978863</v>
          </cell>
          <cell r="E15">
            <v>173261667</v>
          </cell>
          <cell r="F15">
            <v>250240530</v>
          </cell>
        </row>
        <row r="16">
          <cell r="B16" t="str">
            <v>6-1040</v>
          </cell>
          <cell r="C16" t="str">
            <v>Jamsostek</v>
          </cell>
          <cell r="D16">
            <v>7670574</v>
          </cell>
          <cell r="E16">
            <v>18750979</v>
          </cell>
          <cell r="F16">
            <v>26421553</v>
          </cell>
        </row>
        <row r="17">
          <cell r="B17" t="str">
            <v>6-1050</v>
          </cell>
          <cell r="C17" t="str">
            <v>Personal Income Tax</v>
          </cell>
          <cell r="D17">
            <v>64403911</v>
          </cell>
          <cell r="E17">
            <v>64455788</v>
          </cell>
          <cell r="F17">
            <v>128859699</v>
          </cell>
        </row>
        <row r="18">
          <cell r="B18" t="str">
            <v>6-1060</v>
          </cell>
          <cell r="C18" t="str">
            <v>Medical Expense</v>
          </cell>
          <cell r="D18">
            <v>111347462</v>
          </cell>
          <cell r="E18">
            <v>28936397.969999999</v>
          </cell>
          <cell r="F18">
            <v>140283859.97</v>
          </cell>
        </row>
        <row r="19">
          <cell r="B19" t="str">
            <v>6-1065</v>
          </cell>
          <cell r="C19" t="str">
            <v>Accrual for Operation Staff</v>
          </cell>
          <cell r="D19">
            <v>-16141631</v>
          </cell>
          <cell r="E19">
            <v>48457007</v>
          </cell>
          <cell r="F19">
            <v>32315376</v>
          </cell>
        </row>
        <row r="20">
          <cell r="B20" t="str">
            <v>6-1080</v>
          </cell>
          <cell r="C20" t="str">
            <v>Staff Welfare</v>
          </cell>
          <cell r="D20">
            <v>8133790</v>
          </cell>
          <cell r="E20">
            <v>101210890</v>
          </cell>
          <cell r="F20">
            <v>109344680</v>
          </cell>
        </row>
        <row r="21">
          <cell r="B21" t="str">
            <v>6-1100</v>
          </cell>
          <cell r="C21" t="str">
            <v>Recruitment Fee &amp; Training</v>
          </cell>
          <cell r="D21">
            <v>5725000</v>
          </cell>
          <cell r="E21">
            <v>0</v>
          </cell>
          <cell r="F21">
            <v>5725000</v>
          </cell>
        </row>
        <row r="22">
          <cell r="B22" t="str">
            <v>6-1120</v>
          </cell>
          <cell r="C22" t="str">
            <v>Skill Development Fund</v>
          </cell>
          <cell r="D22">
            <v>24187500</v>
          </cell>
          <cell r="E22">
            <v>24500000</v>
          </cell>
          <cell r="F22">
            <v>48687500</v>
          </cell>
        </row>
        <row r="23">
          <cell r="B23" t="str">
            <v>6-1150</v>
          </cell>
          <cell r="C23" t="str">
            <v>Stationery &amp; Printing</v>
          </cell>
          <cell r="D23">
            <v>42960320</v>
          </cell>
          <cell r="E23">
            <v>38554979</v>
          </cell>
          <cell r="F23">
            <v>81515299</v>
          </cell>
        </row>
        <row r="24">
          <cell r="B24" t="str">
            <v>6-1200</v>
          </cell>
          <cell r="C24" t="str">
            <v>Stamp Duty</v>
          </cell>
          <cell r="D24">
            <v>3477500</v>
          </cell>
          <cell r="E24">
            <v>2849000</v>
          </cell>
          <cell r="F24">
            <v>6326500</v>
          </cell>
        </row>
        <row r="25">
          <cell r="B25" t="str">
            <v>6-1300</v>
          </cell>
          <cell r="C25" t="str">
            <v>Postage &amp; Courier</v>
          </cell>
          <cell r="D25">
            <v>2055986</v>
          </cell>
          <cell r="E25">
            <v>1064500</v>
          </cell>
          <cell r="F25">
            <v>3120486</v>
          </cell>
        </row>
        <row r="26">
          <cell r="B26" t="str">
            <v>6-1900</v>
          </cell>
          <cell r="C26" t="str">
            <v>Other Admin Expenses</v>
          </cell>
          <cell r="D26">
            <v>2381072.52</v>
          </cell>
          <cell r="E26">
            <v>4350000</v>
          </cell>
          <cell r="F26">
            <v>6731072.5199999996</v>
          </cell>
        </row>
        <row r="27">
          <cell r="B27" t="str">
            <v>6-2200</v>
          </cell>
          <cell r="C27" t="str">
            <v>Office Equipment &lt; $500</v>
          </cell>
          <cell r="D27">
            <v>9919968</v>
          </cell>
          <cell r="E27">
            <v>22062850</v>
          </cell>
          <cell r="F27">
            <v>31982818</v>
          </cell>
        </row>
        <row r="28">
          <cell r="B28" t="str">
            <v>6-2500</v>
          </cell>
          <cell r="C28" t="str">
            <v>Utilities</v>
          </cell>
          <cell r="D28">
            <v>12539420</v>
          </cell>
          <cell r="E28">
            <v>8496880</v>
          </cell>
          <cell r="F28">
            <v>21036300</v>
          </cell>
        </row>
        <row r="29">
          <cell r="B29" t="str">
            <v>6-3100</v>
          </cell>
          <cell r="C29" t="str">
            <v>Telephone, Telex, Fax</v>
          </cell>
          <cell r="D29">
            <v>55369878</v>
          </cell>
          <cell r="E29">
            <v>57219235</v>
          </cell>
          <cell r="F29">
            <v>112589113</v>
          </cell>
        </row>
        <row r="30">
          <cell r="B30" t="str">
            <v>6-3110</v>
          </cell>
          <cell r="C30" t="str">
            <v>Telephone - Sales</v>
          </cell>
          <cell r="D30">
            <v>0</v>
          </cell>
          <cell r="E30">
            <v>512800</v>
          </cell>
          <cell r="F30">
            <v>512800</v>
          </cell>
        </row>
        <row r="31">
          <cell r="B31" t="str">
            <v>6-3300</v>
          </cell>
          <cell r="C31" t="str">
            <v>IT Expenses</v>
          </cell>
          <cell r="D31">
            <v>10700000</v>
          </cell>
          <cell r="E31">
            <v>14200000</v>
          </cell>
          <cell r="F31">
            <v>24900000</v>
          </cell>
        </row>
        <row r="32">
          <cell r="B32" t="str">
            <v>6-4100</v>
          </cell>
          <cell r="C32" t="str">
            <v>Local Transportation</v>
          </cell>
          <cell r="D32">
            <v>3414600</v>
          </cell>
          <cell r="E32">
            <v>2926024</v>
          </cell>
          <cell r="F32">
            <v>6340624</v>
          </cell>
        </row>
        <row r="33">
          <cell r="B33" t="str">
            <v>6-4200</v>
          </cell>
          <cell r="C33" t="str">
            <v>Hire of Motor Vehicle</v>
          </cell>
          <cell r="D33">
            <v>0</v>
          </cell>
          <cell r="E33">
            <v>3298969</v>
          </cell>
          <cell r="F33">
            <v>3298969</v>
          </cell>
        </row>
        <row r="34">
          <cell r="B34" t="str">
            <v>6-4300</v>
          </cell>
          <cell r="C34" t="str">
            <v>Business Travelling</v>
          </cell>
          <cell r="D34">
            <v>0</v>
          </cell>
          <cell r="E34">
            <v>1647000</v>
          </cell>
          <cell r="F34">
            <v>1647000</v>
          </cell>
        </row>
        <row r="35">
          <cell r="B35" t="str">
            <v>6-4310</v>
          </cell>
          <cell r="C35" t="str">
            <v>MV - Fuel &amp; Oil</v>
          </cell>
          <cell r="D35">
            <v>6925505</v>
          </cell>
          <cell r="E35">
            <v>17378005</v>
          </cell>
          <cell r="F35">
            <v>24303510</v>
          </cell>
        </row>
        <row r="36">
          <cell r="B36" t="str">
            <v>6-4360</v>
          </cell>
          <cell r="C36" t="str">
            <v>MV - Other</v>
          </cell>
          <cell r="D36">
            <v>14563600</v>
          </cell>
          <cell r="E36">
            <v>13716251</v>
          </cell>
          <cell r="F36">
            <v>28279851</v>
          </cell>
        </row>
        <row r="37">
          <cell r="B37" t="str">
            <v>6-4400</v>
          </cell>
          <cell r="C37" t="str">
            <v>Travel &amp; Fares</v>
          </cell>
          <cell r="D37">
            <v>18546299</v>
          </cell>
          <cell r="E37">
            <v>51114652.579999998</v>
          </cell>
          <cell r="F37">
            <v>69660951.579999998</v>
          </cell>
        </row>
        <row r="38">
          <cell r="B38" t="str">
            <v>6-4450</v>
          </cell>
          <cell r="C38" t="str">
            <v>Travel&amp;Fares - Sales</v>
          </cell>
          <cell r="D38">
            <v>30300000</v>
          </cell>
          <cell r="E38">
            <v>30300000</v>
          </cell>
          <cell r="F38">
            <v>60600000</v>
          </cell>
        </row>
        <row r="39">
          <cell r="B39" t="str">
            <v>6-5100</v>
          </cell>
          <cell r="C39" t="str">
            <v>Property Rental/Lease</v>
          </cell>
          <cell r="D39">
            <v>107248702</v>
          </cell>
          <cell r="E39">
            <v>-26083424</v>
          </cell>
          <cell r="F39">
            <v>81165278</v>
          </cell>
        </row>
        <row r="40">
          <cell r="B40" t="str">
            <v>6-5200</v>
          </cell>
          <cell r="C40" t="str">
            <v>Hire of Other Plant &amp; Equipt</v>
          </cell>
          <cell r="D40">
            <v>105000</v>
          </cell>
          <cell r="E40">
            <v>14293765</v>
          </cell>
          <cell r="F40">
            <v>14398765</v>
          </cell>
        </row>
        <row r="41">
          <cell r="B41" t="str">
            <v>6-5300</v>
          </cell>
          <cell r="C41" t="str">
            <v>Property Repair &amp; Maintenance</v>
          </cell>
          <cell r="D41">
            <v>41980500</v>
          </cell>
          <cell r="E41">
            <v>-26912700</v>
          </cell>
          <cell r="F41">
            <v>15067800</v>
          </cell>
        </row>
        <row r="42">
          <cell r="B42" t="str">
            <v>6-6100</v>
          </cell>
          <cell r="C42" t="str">
            <v>Entertainment-Deductable</v>
          </cell>
          <cell r="D42">
            <v>11965592</v>
          </cell>
          <cell r="E42">
            <v>32433791.800000001</v>
          </cell>
          <cell r="F42">
            <v>44399383.799999997</v>
          </cell>
        </row>
        <row r="43">
          <cell r="B43" t="str">
            <v>6-6500</v>
          </cell>
          <cell r="C43" t="str">
            <v>Marketing Expense</v>
          </cell>
          <cell r="D43">
            <v>21561111</v>
          </cell>
          <cell r="E43">
            <v>21561111</v>
          </cell>
          <cell r="F43">
            <v>43122222</v>
          </cell>
        </row>
        <row r="44">
          <cell r="B44" t="str">
            <v>6-6600</v>
          </cell>
          <cell r="C44" t="str">
            <v>Sales Call Expense</v>
          </cell>
          <cell r="D44">
            <v>6166667</v>
          </cell>
          <cell r="E44">
            <v>6166667</v>
          </cell>
          <cell r="F44">
            <v>12333334</v>
          </cell>
        </row>
        <row r="45">
          <cell r="B45" t="str">
            <v>6-7100</v>
          </cell>
          <cell r="C45" t="str">
            <v>Profesional Fee</v>
          </cell>
          <cell r="D45">
            <v>3000000</v>
          </cell>
          <cell r="E45">
            <v>3000000</v>
          </cell>
          <cell r="F45">
            <v>6000000</v>
          </cell>
        </row>
        <row r="46">
          <cell r="B46" t="str">
            <v>6-7200</v>
          </cell>
          <cell r="C46" t="str">
            <v>Legal Fee</v>
          </cell>
          <cell r="D46">
            <v>18995083</v>
          </cell>
          <cell r="E46">
            <v>21995083</v>
          </cell>
          <cell r="F46">
            <v>40990166</v>
          </cell>
        </row>
        <row r="47">
          <cell r="B47" t="str">
            <v>6-7300</v>
          </cell>
          <cell r="C47" t="str">
            <v>Audit Fee</v>
          </cell>
          <cell r="D47">
            <v>5000000</v>
          </cell>
          <cell r="E47">
            <v>5000000</v>
          </cell>
          <cell r="F47">
            <v>10000000</v>
          </cell>
        </row>
        <row r="48">
          <cell r="B48" t="str">
            <v>6-7600</v>
          </cell>
          <cell r="C48" t="str">
            <v>Advertising &amp; Promotion</v>
          </cell>
          <cell r="D48">
            <v>7694213</v>
          </cell>
          <cell r="E48">
            <v>7694213</v>
          </cell>
          <cell r="F48">
            <v>15388426</v>
          </cell>
        </row>
        <row r="49">
          <cell r="B49" t="str">
            <v>6-7800</v>
          </cell>
          <cell r="C49" t="str">
            <v>Project Costs (closed CFS)</v>
          </cell>
          <cell r="D49">
            <v>-1742321</v>
          </cell>
          <cell r="E49">
            <v>-13568714</v>
          </cell>
          <cell r="F49">
            <v>-15311035</v>
          </cell>
        </row>
        <row r="50">
          <cell r="B50" t="str">
            <v>6-8100</v>
          </cell>
          <cell r="C50" t="str">
            <v>Depre - Building Improvement</v>
          </cell>
          <cell r="D50">
            <v>2467379</v>
          </cell>
          <cell r="E50">
            <v>2486129</v>
          </cell>
          <cell r="F50">
            <v>4953508</v>
          </cell>
        </row>
        <row r="51">
          <cell r="B51" t="str">
            <v>6-8200</v>
          </cell>
          <cell r="C51" t="str">
            <v>Depre -  IT-Equipment</v>
          </cell>
          <cell r="D51">
            <v>31827417</v>
          </cell>
          <cell r="E51">
            <v>31873847</v>
          </cell>
          <cell r="F51">
            <v>63701264</v>
          </cell>
        </row>
        <row r="52">
          <cell r="B52" t="str">
            <v>6-8300</v>
          </cell>
          <cell r="C52" t="str">
            <v>Depre - Office Machine &amp; Equip</v>
          </cell>
          <cell r="D52">
            <v>8803886</v>
          </cell>
          <cell r="E52">
            <v>8803886</v>
          </cell>
          <cell r="F52">
            <v>17607772</v>
          </cell>
        </row>
        <row r="53">
          <cell r="B53" t="str">
            <v>6-8400</v>
          </cell>
          <cell r="C53" t="str">
            <v>Depre - Sundry Plant &amp; Equip</v>
          </cell>
          <cell r="D53">
            <v>3133687</v>
          </cell>
          <cell r="E53">
            <v>3133687</v>
          </cell>
          <cell r="F53">
            <v>6267374</v>
          </cell>
        </row>
        <row r="54">
          <cell r="B54" t="str">
            <v>6-8500</v>
          </cell>
          <cell r="C54" t="str">
            <v>Depre - Test Equipment</v>
          </cell>
          <cell r="D54">
            <v>18771506</v>
          </cell>
          <cell r="E54">
            <v>21891097</v>
          </cell>
          <cell r="F54">
            <v>40662603</v>
          </cell>
        </row>
        <row r="55">
          <cell r="B55" t="str">
            <v>6-8600</v>
          </cell>
          <cell r="C55" t="str">
            <v>Depre - Motor Vehicle</v>
          </cell>
          <cell r="D55">
            <v>19818751</v>
          </cell>
          <cell r="E55">
            <v>52037514</v>
          </cell>
          <cell r="F55">
            <v>71856265</v>
          </cell>
        </row>
        <row r="56">
          <cell r="B56" t="str">
            <v>6-8700</v>
          </cell>
          <cell r="C56" t="str">
            <v>Depre - Tools</v>
          </cell>
          <cell r="D56">
            <v>22169495</v>
          </cell>
          <cell r="E56">
            <v>22348724</v>
          </cell>
          <cell r="F56">
            <v>44518219</v>
          </cell>
        </row>
        <row r="57">
          <cell r="B57" t="str">
            <v>6-8800</v>
          </cell>
          <cell r="C57" t="str">
            <v>Depre - Furniture Fitting</v>
          </cell>
          <cell r="D57">
            <v>8447517</v>
          </cell>
          <cell r="E57">
            <v>8447517</v>
          </cell>
          <cell r="F57">
            <v>16895034</v>
          </cell>
        </row>
        <row r="58">
          <cell r="B58" t="str">
            <v>6-8900</v>
          </cell>
          <cell r="C58" t="str">
            <v>Depre - Mobile Phone</v>
          </cell>
          <cell r="D58">
            <v>713189</v>
          </cell>
          <cell r="E58">
            <v>713189</v>
          </cell>
          <cell r="F58">
            <v>1426378</v>
          </cell>
        </row>
        <row r="59">
          <cell r="B59" t="str">
            <v>6-9900</v>
          </cell>
          <cell r="C59" t="str">
            <v>Insurance Expenses</v>
          </cell>
          <cell r="D59">
            <v>108747627</v>
          </cell>
          <cell r="E59">
            <v>60379336</v>
          </cell>
          <cell r="F59">
            <v>169126963</v>
          </cell>
        </row>
        <row r="60">
          <cell r="B60" t="str">
            <v>6-9901</v>
          </cell>
          <cell r="C60" t="str">
            <v>Bank Charge (Excl. Interest)</v>
          </cell>
          <cell r="D60">
            <v>9778878.2699999996</v>
          </cell>
          <cell r="E60">
            <v>9406201.6099999994</v>
          </cell>
          <cell r="F60">
            <v>19185079.879999999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 "/>
      <sheetName val="Sheet1"/>
    </sheetNames>
    <sheetDataSet>
      <sheetData sheetId="0"/>
      <sheetData sheetId="1">
        <row r="13">
          <cell r="B13" t="str">
            <v>6-1010</v>
          </cell>
          <cell r="C13" t="str">
            <v>Salary</v>
          </cell>
          <cell r="D13">
            <v>320066242</v>
          </cell>
          <cell r="E13">
            <v>326436195</v>
          </cell>
          <cell r="F13">
            <v>646502437</v>
          </cell>
        </row>
        <row r="14">
          <cell r="B14" t="str">
            <v>6-1030</v>
          </cell>
          <cell r="C14" t="str">
            <v>Bonus, THR</v>
          </cell>
          <cell r="D14">
            <v>57753889</v>
          </cell>
          <cell r="E14">
            <v>57753889</v>
          </cell>
          <cell r="F14">
            <v>115507778</v>
          </cell>
        </row>
        <row r="15">
          <cell r="B15" t="str">
            <v>6-1035</v>
          </cell>
          <cell r="C15" t="str">
            <v>Performance Bonus</v>
          </cell>
          <cell r="D15">
            <v>76978863</v>
          </cell>
          <cell r="E15">
            <v>173261667</v>
          </cell>
          <cell r="F15">
            <v>250240530</v>
          </cell>
        </row>
        <row r="16">
          <cell r="B16" t="str">
            <v>6-1040</v>
          </cell>
          <cell r="C16" t="str">
            <v>Jamsostek</v>
          </cell>
          <cell r="D16">
            <v>7670574</v>
          </cell>
          <cell r="E16">
            <v>18750979</v>
          </cell>
          <cell r="F16">
            <v>26421553</v>
          </cell>
        </row>
        <row r="17">
          <cell r="B17" t="str">
            <v>6-1050</v>
          </cell>
          <cell r="C17" t="str">
            <v>Personal Income Tax</v>
          </cell>
          <cell r="D17">
            <v>64403911</v>
          </cell>
          <cell r="E17">
            <v>64455788</v>
          </cell>
          <cell r="F17">
            <v>128859699</v>
          </cell>
        </row>
        <row r="18">
          <cell r="B18" t="str">
            <v>6-1060</v>
          </cell>
          <cell r="C18" t="str">
            <v>Medical Expense</v>
          </cell>
          <cell r="D18">
            <v>111347462</v>
          </cell>
          <cell r="E18">
            <v>28936397.969999999</v>
          </cell>
          <cell r="F18">
            <v>140283859.97</v>
          </cell>
        </row>
        <row r="19">
          <cell r="B19" t="str">
            <v>6-1065</v>
          </cell>
          <cell r="C19" t="str">
            <v>Accrual for Operation Staff</v>
          </cell>
          <cell r="D19">
            <v>-16141631</v>
          </cell>
          <cell r="E19">
            <v>48457007</v>
          </cell>
          <cell r="F19">
            <v>32315376</v>
          </cell>
        </row>
        <row r="20">
          <cell r="B20" t="str">
            <v>6-1080</v>
          </cell>
          <cell r="C20" t="str">
            <v>Staff Welfare</v>
          </cell>
          <cell r="D20">
            <v>8133790</v>
          </cell>
          <cell r="E20">
            <v>101210890</v>
          </cell>
          <cell r="F20">
            <v>109344680</v>
          </cell>
        </row>
        <row r="21">
          <cell r="B21" t="str">
            <v>6-1100</v>
          </cell>
          <cell r="C21" t="str">
            <v>Recruitment Fee &amp; Training</v>
          </cell>
          <cell r="D21">
            <v>5725000</v>
          </cell>
          <cell r="E21">
            <v>0</v>
          </cell>
          <cell r="F21">
            <v>5725000</v>
          </cell>
        </row>
        <row r="22">
          <cell r="B22" t="str">
            <v>6-1120</v>
          </cell>
          <cell r="C22" t="str">
            <v>Skill Development Fund</v>
          </cell>
          <cell r="D22">
            <v>24187500</v>
          </cell>
          <cell r="E22">
            <v>24500000</v>
          </cell>
          <cell r="F22">
            <v>48687500</v>
          </cell>
        </row>
        <row r="23">
          <cell r="B23" t="str">
            <v>6-1150</v>
          </cell>
          <cell r="C23" t="str">
            <v>Stationery &amp; Printing</v>
          </cell>
          <cell r="D23">
            <v>42960320</v>
          </cell>
          <cell r="E23">
            <v>38554979</v>
          </cell>
          <cell r="F23">
            <v>81515299</v>
          </cell>
        </row>
        <row r="24">
          <cell r="B24" t="str">
            <v>6-1200</v>
          </cell>
          <cell r="C24" t="str">
            <v>Stamp Duty</v>
          </cell>
          <cell r="D24">
            <v>3477500</v>
          </cell>
          <cell r="E24">
            <v>2849000</v>
          </cell>
          <cell r="F24">
            <v>6326500</v>
          </cell>
        </row>
        <row r="25">
          <cell r="B25" t="str">
            <v>6-1300</v>
          </cell>
          <cell r="C25" t="str">
            <v>Postage &amp; Courier</v>
          </cell>
          <cell r="D25">
            <v>2055986</v>
          </cell>
          <cell r="E25">
            <v>1064500</v>
          </cell>
          <cell r="F25">
            <v>3120486</v>
          </cell>
        </row>
        <row r="26">
          <cell r="B26" t="str">
            <v>6-1900</v>
          </cell>
          <cell r="C26" t="str">
            <v>Other Admin Expenses</v>
          </cell>
          <cell r="D26">
            <v>2381072.52</v>
          </cell>
          <cell r="E26">
            <v>4350000</v>
          </cell>
          <cell r="F26">
            <v>6731072.5199999996</v>
          </cell>
        </row>
        <row r="27">
          <cell r="B27" t="str">
            <v>6-2200</v>
          </cell>
          <cell r="C27" t="str">
            <v>Office Equipment &lt; $500</v>
          </cell>
          <cell r="D27">
            <v>9919968</v>
          </cell>
          <cell r="E27">
            <v>22062850</v>
          </cell>
          <cell r="F27">
            <v>31982818</v>
          </cell>
        </row>
        <row r="28">
          <cell r="B28" t="str">
            <v>6-2500</v>
          </cell>
          <cell r="C28" t="str">
            <v>Utilities</v>
          </cell>
          <cell r="D28">
            <v>12539420</v>
          </cell>
          <cell r="E28">
            <v>8496880</v>
          </cell>
          <cell r="F28">
            <v>21036300</v>
          </cell>
        </row>
        <row r="29">
          <cell r="B29" t="str">
            <v>6-3100</v>
          </cell>
          <cell r="C29" t="str">
            <v>Telephone, Telex, Fax</v>
          </cell>
          <cell r="D29">
            <v>55369878</v>
          </cell>
          <cell r="E29">
            <v>57219235</v>
          </cell>
          <cell r="F29">
            <v>112589113</v>
          </cell>
        </row>
        <row r="30">
          <cell r="B30" t="str">
            <v>6-3110</v>
          </cell>
          <cell r="C30" t="str">
            <v>Telephone - Sales</v>
          </cell>
          <cell r="D30">
            <v>0</v>
          </cell>
          <cell r="E30">
            <v>512800</v>
          </cell>
          <cell r="F30">
            <v>512800</v>
          </cell>
        </row>
        <row r="31">
          <cell r="B31" t="str">
            <v>6-3300</v>
          </cell>
          <cell r="C31" t="str">
            <v>IT Expenses</v>
          </cell>
          <cell r="D31">
            <v>10700000</v>
          </cell>
          <cell r="E31">
            <v>14200000</v>
          </cell>
          <cell r="F31">
            <v>24900000</v>
          </cell>
        </row>
        <row r="32">
          <cell r="B32" t="str">
            <v>6-4100</v>
          </cell>
          <cell r="C32" t="str">
            <v>Local Transportation</v>
          </cell>
          <cell r="D32">
            <v>3414600</v>
          </cell>
          <cell r="E32">
            <v>2926024</v>
          </cell>
          <cell r="F32">
            <v>6340624</v>
          </cell>
        </row>
        <row r="33">
          <cell r="B33" t="str">
            <v>6-4200</v>
          </cell>
          <cell r="C33" t="str">
            <v>Hire of Motor Vehicle</v>
          </cell>
          <cell r="D33">
            <v>0</v>
          </cell>
          <cell r="E33">
            <v>3298969</v>
          </cell>
          <cell r="F33">
            <v>3298969</v>
          </cell>
        </row>
        <row r="34">
          <cell r="B34" t="str">
            <v>6-4300</v>
          </cell>
          <cell r="C34" t="str">
            <v>Business Travelling</v>
          </cell>
          <cell r="D34">
            <v>0</v>
          </cell>
          <cell r="E34">
            <v>1647000</v>
          </cell>
          <cell r="F34">
            <v>1647000</v>
          </cell>
        </row>
        <row r="35">
          <cell r="B35" t="str">
            <v>6-4310</v>
          </cell>
          <cell r="C35" t="str">
            <v>MV - Fuel &amp; Oil</v>
          </cell>
          <cell r="D35">
            <v>6925505</v>
          </cell>
          <cell r="E35">
            <v>17378005</v>
          </cell>
          <cell r="F35">
            <v>24303510</v>
          </cell>
        </row>
        <row r="36">
          <cell r="B36" t="str">
            <v>6-4360</v>
          </cell>
          <cell r="C36" t="str">
            <v>MV - Other</v>
          </cell>
          <cell r="D36">
            <v>14563600</v>
          </cell>
          <cell r="E36">
            <v>13716251</v>
          </cell>
          <cell r="F36">
            <v>28279851</v>
          </cell>
        </row>
        <row r="37">
          <cell r="B37" t="str">
            <v>6-4400</v>
          </cell>
          <cell r="C37" t="str">
            <v>Travel &amp; Fares</v>
          </cell>
          <cell r="D37">
            <v>18546299</v>
          </cell>
          <cell r="E37">
            <v>51114652.579999998</v>
          </cell>
          <cell r="F37">
            <v>69660951.579999998</v>
          </cell>
        </row>
        <row r="38">
          <cell r="B38" t="str">
            <v>6-4450</v>
          </cell>
          <cell r="C38" t="str">
            <v>Travel&amp;Fares - Sales</v>
          </cell>
          <cell r="D38">
            <v>30300000</v>
          </cell>
          <cell r="E38">
            <v>30300000</v>
          </cell>
          <cell r="F38">
            <v>60600000</v>
          </cell>
        </row>
        <row r="39">
          <cell r="B39" t="str">
            <v>6-5100</v>
          </cell>
          <cell r="C39" t="str">
            <v>Property Rental/Lease</v>
          </cell>
          <cell r="D39">
            <v>107248702</v>
          </cell>
          <cell r="E39">
            <v>-26083424</v>
          </cell>
          <cell r="F39">
            <v>81165278</v>
          </cell>
        </row>
        <row r="40">
          <cell r="B40" t="str">
            <v>6-5200</v>
          </cell>
          <cell r="C40" t="str">
            <v>Hire of Other Plant &amp; Equipt</v>
          </cell>
          <cell r="D40">
            <v>105000</v>
          </cell>
          <cell r="E40">
            <v>14293765</v>
          </cell>
          <cell r="F40">
            <v>14398765</v>
          </cell>
        </row>
        <row r="41">
          <cell r="B41" t="str">
            <v>6-5300</v>
          </cell>
          <cell r="C41" t="str">
            <v>Property Repair &amp; Maintenance</v>
          </cell>
          <cell r="D41">
            <v>41980500</v>
          </cell>
          <cell r="E41">
            <v>-26912700</v>
          </cell>
          <cell r="F41">
            <v>15067800</v>
          </cell>
        </row>
        <row r="42">
          <cell r="B42" t="str">
            <v>6-6100</v>
          </cell>
          <cell r="C42" t="str">
            <v>Entertainment-Deductable</v>
          </cell>
          <cell r="D42">
            <v>11965592</v>
          </cell>
          <cell r="E42">
            <v>32433791.800000001</v>
          </cell>
          <cell r="F42">
            <v>44399383.799999997</v>
          </cell>
        </row>
        <row r="43">
          <cell r="B43" t="str">
            <v>6-6500</v>
          </cell>
          <cell r="C43" t="str">
            <v>Marketing Expense</v>
          </cell>
          <cell r="D43">
            <v>21561111</v>
          </cell>
          <cell r="E43">
            <v>21561111</v>
          </cell>
          <cell r="F43">
            <v>43122222</v>
          </cell>
        </row>
        <row r="44">
          <cell r="B44" t="str">
            <v>6-6600</v>
          </cell>
          <cell r="C44" t="str">
            <v>Sales Call Expense</v>
          </cell>
          <cell r="D44">
            <v>6166667</v>
          </cell>
          <cell r="E44">
            <v>6166667</v>
          </cell>
          <cell r="F44">
            <v>12333334</v>
          </cell>
        </row>
        <row r="45">
          <cell r="B45" t="str">
            <v>6-7100</v>
          </cell>
          <cell r="C45" t="str">
            <v>Profesional Fee</v>
          </cell>
          <cell r="D45">
            <v>3000000</v>
          </cell>
          <cell r="E45">
            <v>3000000</v>
          </cell>
          <cell r="F45">
            <v>6000000</v>
          </cell>
        </row>
        <row r="46">
          <cell r="B46" t="str">
            <v>6-7200</v>
          </cell>
          <cell r="C46" t="str">
            <v>Legal Fee</v>
          </cell>
          <cell r="D46">
            <v>18995083</v>
          </cell>
          <cell r="E46">
            <v>21995083</v>
          </cell>
          <cell r="F46">
            <v>40990166</v>
          </cell>
        </row>
        <row r="47">
          <cell r="B47" t="str">
            <v>6-7300</v>
          </cell>
          <cell r="C47" t="str">
            <v>Audit Fee</v>
          </cell>
          <cell r="D47">
            <v>5000000</v>
          </cell>
          <cell r="E47">
            <v>5000000</v>
          </cell>
          <cell r="F47">
            <v>10000000</v>
          </cell>
        </row>
        <row r="48">
          <cell r="B48" t="str">
            <v>6-7600</v>
          </cell>
          <cell r="C48" t="str">
            <v>Advertising &amp; Promotion</v>
          </cell>
          <cell r="D48">
            <v>7694213</v>
          </cell>
          <cell r="E48">
            <v>7694213</v>
          </cell>
          <cell r="F48">
            <v>15388426</v>
          </cell>
        </row>
        <row r="49">
          <cell r="B49" t="str">
            <v>6-7800</v>
          </cell>
          <cell r="C49" t="str">
            <v>Project Costs (closed CFS)</v>
          </cell>
          <cell r="D49">
            <v>-1742321</v>
          </cell>
          <cell r="E49">
            <v>-13568714</v>
          </cell>
          <cell r="F49">
            <v>-15311035</v>
          </cell>
        </row>
        <row r="50">
          <cell r="B50" t="str">
            <v>6-8100</v>
          </cell>
          <cell r="C50" t="str">
            <v>Depre - Building Improvement</v>
          </cell>
          <cell r="D50">
            <v>2467379</v>
          </cell>
          <cell r="E50">
            <v>2486129</v>
          </cell>
          <cell r="F50">
            <v>4953508</v>
          </cell>
        </row>
        <row r="51">
          <cell r="B51" t="str">
            <v>6-8200</v>
          </cell>
          <cell r="C51" t="str">
            <v>Depre -  IT-Equipment</v>
          </cell>
          <cell r="D51">
            <v>31827417</v>
          </cell>
          <cell r="E51">
            <v>31873847</v>
          </cell>
          <cell r="F51">
            <v>63701264</v>
          </cell>
        </row>
        <row r="52">
          <cell r="B52" t="str">
            <v>6-8300</v>
          </cell>
          <cell r="C52" t="str">
            <v>Depre - Office Machine &amp; Equip</v>
          </cell>
          <cell r="D52">
            <v>8803886</v>
          </cell>
          <cell r="E52">
            <v>8803886</v>
          </cell>
          <cell r="F52">
            <v>17607772</v>
          </cell>
        </row>
        <row r="53">
          <cell r="B53" t="str">
            <v>6-8400</v>
          </cell>
          <cell r="C53" t="str">
            <v>Depre - Sundry Plant &amp; Equip</v>
          </cell>
          <cell r="D53">
            <v>3133687</v>
          </cell>
          <cell r="E53">
            <v>3133687</v>
          </cell>
          <cell r="F53">
            <v>6267374</v>
          </cell>
        </row>
        <row r="54">
          <cell r="B54" t="str">
            <v>6-8500</v>
          </cell>
          <cell r="C54" t="str">
            <v>Depre - Test Equipment</v>
          </cell>
          <cell r="D54">
            <v>18771506</v>
          </cell>
          <cell r="E54">
            <v>21891097</v>
          </cell>
          <cell r="F54">
            <v>40662603</v>
          </cell>
        </row>
        <row r="55">
          <cell r="B55" t="str">
            <v>6-8600</v>
          </cell>
          <cell r="C55" t="str">
            <v>Depre - Motor Vehicle</v>
          </cell>
          <cell r="D55">
            <v>19818751</v>
          </cell>
          <cell r="E55">
            <v>52037514</v>
          </cell>
          <cell r="F55">
            <v>71856265</v>
          </cell>
        </row>
        <row r="56">
          <cell r="B56" t="str">
            <v>6-8700</v>
          </cell>
          <cell r="C56" t="str">
            <v>Depre - Tools</v>
          </cell>
          <cell r="D56">
            <v>22169495</v>
          </cell>
          <cell r="E56">
            <v>22348724</v>
          </cell>
          <cell r="F56">
            <v>44518219</v>
          </cell>
        </row>
        <row r="57">
          <cell r="B57" t="str">
            <v>6-8800</v>
          </cell>
          <cell r="C57" t="str">
            <v>Depre - Furniture Fitting</v>
          </cell>
          <cell r="D57">
            <v>8447517</v>
          </cell>
          <cell r="E57">
            <v>8447517</v>
          </cell>
          <cell r="F57">
            <v>16895034</v>
          </cell>
        </row>
        <row r="58">
          <cell r="B58" t="str">
            <v>6-8900</v>
          </cell>
          <cell r="C58" t="str">
            <v>Depre - Mobile Phone</v>
          </cell>
          <cell r="D58">
            <v>713189</v>
          </cell>
          <cell r="E58">
            <v>713189</v>
          </cell>
          <cell r="F58">
            <v>1426378</v>
          </cell>
        </row>
        <row r="59">
          <cell r="B59" t="str">
            <v>6-9900</v>
          </cell>
          <cell r="C59" t="str">
            <v>Insurance Expenses</v>
          </cell>
          <cell r="D59">
            <v>108747627</v>
          </cell>
          <cell r="E59">
            <v>60379336</v>
          </cell>
          <cell r="F59">
            <v>169126963</v>
          </cell>
        </row>
        <row r="60">
          <cell r="B60" t="str">
            <v>6-9901</v>
          </cell>
          <cell r="C60" t="str">
            <v>Bank Charge (Excl. Interest)</v>
          </cell>
          <cell r="D60">
            <v>9778878.2699999996</v>
          </cell>
          <cell r="E60">
            <v>9406201.6099999994</v>
          </cell>
          <cell r="F60">
            <v>19185079.879999999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LOPT"/>
      <sheetName val="ASUNSUB1"/>
      <sheetName val="ASUNSUB3"/>
      <sheetName val="guyan"/>
      <sheetName val="OVERVIEW"/>
      <sheetName val="SEK"/>
      <sheetName val="VSP"/>
      <sheetName val="UNPRDUCT"/>
      <sheetName val="UNPRCABLE"/>
      <sheetName val="ASUNSUB2"/>
      <sheetName val="UNIT PRICE"/>
      <sheetName val="KS TUBUN"/>
      <sheetName val="OTHER STO's"/>
      <sheetName val="AS1MODM"/>
      <sheetName val="AS1MODH"/>
      <sheetName val="AS1MODD"/>
      <sheetName val="COPPER ACCESS"/>
      <sheetName val="TRAINING"/>
      <sheetName val="cooper"/>
      <sheetName val="Tax Rate"/>
      <sheetName val="Material Installation"/>
      <sheetName val="UNITPRICE"/>
      <sheetName val="RPO"/>
      <sheetName val="AGING"/>
      <sheetName val="Global_Inv "/>
      <sheetName val="Cost List"/>
    </sheetNames>
    <sheetDataSet>
      <sheetData sheetId="0" refreshError="1">
        <row r="4">
          <cell r="AG4">
            <v>1.52</v>
          </cell>
        </row>
        <row r="5">
          <cell r="AG5">
            <v>2326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roject"/>
      <sheetName val="Cost Overhead"/>
      <sheetName val="Budget ERP"/>
      <sheetName val="Budget Q2"/>
    </sheetNames>
    <sheetDataSet>
      <sheetData sheetId="0"/>
      <sheetData sheetId="1">
        <row r="12">
          <cell r="C12" t="str">
            <v>Salary</v>
          </cell>
        </row>
      </sheetData>
      <sheetData sheetId="2">
        <row r="5">
          <cell r="B5" t="str">
            <v>Marketing, Advertising &amp; Promotion</v>
          </cell>
        </row>
        <row r="6">
          <cell r="B6" t="str">
            <v>Corporate HR &amp; GA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 Budget Q2"/>
      <sheetName val="Request Budget Q2 (2)"/>
    </sheetNames>
    <sheetDataSet>
      <sheetData sheetId="0">
        <row r="33">
          <cell r="E33">
            <v>2077821459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>
        <row r="2">
          <cell r="R2">
            <v>279448530</v>
          </cell>
        </row>
        <row r="3">
          <cell r="R3">
            <v>1325000</v>
          </cell>
        </row>
        <row r="4">
          <cell r="R4">
            <v>8200305</v>
          </cell>
        </row>
        <row r="5">
          <cell r="R5">
            <v>134246029.63999999</v>
          </cell>
        </row>
        <row r="6">
          <cell r="R6">
            <v>46094857</v>
          </cell>
        </row>
        <row r="7">
          <cell r="R7">
            <v>18126500</v>
          </cell>
        </row>
        <row r="8">
          <cell r="R8">
            <v>1200000</v>
          </cell>
        </row>
        <row r="9">
          <cell r="R9">
            <v>19422500</v>
          </cell>
        </row>
        <row r="10">
          <cell r="R10">
            <v>22200000</v>
          </cell>
        </row>
        <row r="11">
          <cell r="R11">
            <v>95738000</v>
          </cell>
        </row>
        <row r="12">
          <cell r="R12">
            <v>29597720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0</v>
          </cell>
        </row>
        <row r="16">
          <cell r="R16">
            <v>0</v>
          </cell>
        </row>
        <row r="17">
          <cell r="R17">
            <v>738310</v>
          </cell>
        </row>
        <row r="18">
          <cell r="R18">
            <v>5245000</v>
          </cell>
        </row>
        <row r="19">
          <cell r="R19">
            <v>0</v>
          </cell>
        </row>
        <row r="20">
          <cell r="R20">
            <v>380000</v>
          </cell>
        </row>
        <row r="21">
          <cell r="R21">
            <v>36334804</v>
          </cell>
        </row>
        <row r="22">
          <cell r="R22">
            <v>0</v>
          </cell>
        </row>
        <row r="23">
          <cell r="R23">
            <v>0</v>
          </cell>
        </row>
        <row r="24">
          <cell r="R2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Masing3"/>
      <sheetName val="Sheet1"/>
      <sheetName val="Request Budget Q3"/>
      <sheetName val="Request Budget Q2"/>
      <sheetName val="Sheet2"/>
      <sheetName val="Sheet2 (2)"/>
      <sheetName val="Q1 2016"/>
      <sheetName val="Q2 2016"/>
      <sheetName val="Q3 2016"/>
      <sheetName val="Total"/>
      <sheetName val="fr ERP Q1"/>
      <sheetName val="fr ERP Q2"/>
      <sheetName val="fr ERP Q3"/>
      <sheetName val="fr ERP Total"/>
      <sheetName val="Emp. Insurance"/>
      <sheetName val="ALL COST GA 2016"/>
      <sheetName val="Budget HR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J14">
            <v>237779326.66666666</v>
          </cell>
        </row>
        <row r="16">
          <cell r="K16">
            <v>860433216.24939394</v>
          </cell>
        </row>
        <row r="19">
          <cell r="K19">
            <v>629069363.39999998</v>
          </cell>
        </row>
        <row r="35">
          <cell r="K35">
            <v>179894639.71900001</v>
          </cell>
        </row>
        <row r="38">
          <cell r="K38">
            <v>65445567.449999996</v>
          </cell>
        </row>
      </sheetData>
      <sheetData sheetId="15"/>
      <sheetData sheetId="16">
        <row r="7">
          <cell r="H7">
            <v>39660518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4">
          <cell r="F54">
            <v>237779326.66666666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  <sheetName val="BOM"/>
      <sheetName val="Accou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Price schedule"/>
      <sheetName val="Subcont"/>
      <sheetName val="Subcont (2)"/>
      <sheetName val="Calc. (without factor)1 (3)"/>
      <sheetName val="Scope of Works"/>
      <sheetName val="To Building"/>
      <sheetName val="BUT-1"/>
      <sheetName val="HEX-A"/>
      <sheetName val="HEX-E"/>
      <sheetName val="I-BUT"/>
      <sheetName val="RD I-BUT"/>
      <sheetName val="SE-46"/>
      <sheetName val="GSDC"/>
      <sheetName val="calcul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IVDUCT"/>
      <sheetName val="IVBURIED"/>
      <sheetName val="IVAERIAL"/>
      <sheetName val="IVTOTAL"/>
      <sheetName val="Assumptions"/>
      <sheetName val="Cost Summary"/>
      <sheetName val="CashFlow"/>
      <sheetName val="Bid"/>
      <sheetName val="Project Management"/>
      <sheetName val="CL &amp; FA"/>
      <sheetName val="Finance &amp; Insurance "/>
      <sheetName val="Contingency"/>
      <sheetName val="Currency Rates"/>
      <sheetName val="BGT Cashflow "/>
      <sheetName val="NEGARA"/>
      <sheetName val="SUPPORT"/>
      <sheetName val="X-file"/>
      <sheetName val="Assumption"/>
      <sheetName val="AMMARGI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"/>
      <sheetName val="VF"/>
      <sheetName val="ASS-UNIT"/>
      <sheetName val="UNITPRICE"/>
      <sheetName val="KS TUBUN"/>
      <sheetName val="SENT-DALAM-ROBAN"/>
      <sheetName val="PRICE-SUM"/>
      <sheetName val="EXEC.SUM"/>
      <sheetName val="APPROVAL"/>
      <sheetName val="ASS_UNIT"/>
      <sheetName val="LWLOPT"/>
      <sheetName val="Ex_Rate"/>
      <sheetName val="18723"/>
      <sheetName val="COSY"/>
      <sheetName val="AR"/>
      <sheetName val="EASCA"/>
      <sheetName val="Computron"/>
      <sheetName val="EA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8" sqref="C28"/>
    </sheetView>
  </sheetViews>
  <sheetFormatPr defaultColWidth="9.140625" defaultRowHeight="15"/>
  <cols>
    <col min="1" max="1" width="44.85546875" style="17" customWidth="1"/>
    <col min="2" max="2" width="3.140625" style="17" customWidth="1"/>
    <col min="3" max="3" width="16.7109375" style="35" customWidth="1"/>
    <col min="4" max="4" width="18.42578125" style="35" customWidth="1"/>
    <col min="5" max="5" width="13.28515625" style="35" customWidth="1"/>
    <col min="6" max="6" width="12.5703125" style="35" customWidth="1"/>
    <col min="7" max="7" width="15.5703125" style="35" customWidth="1"/>
    <col min="8" max="8" width="19.42578125" style="35" customWidth="1"/>
    <col min="9" max="16384" width="9.140625" style="35"/>
  </cols>
  <sheetData>
    <row r="1" spans="1:8" ht="15.75">
      <c r="A1" s="7"/>
      <c r="B1" s="7"/>
      <c r="C1" s="49" t="s">
        <v>85</v>
      </c>
    </row>
    <row r="2" spans="1:8" ht="15.75">
      <c r="A2" s="7"/>
      <c r="B2" s="7"/>
    </row>
    <row r="3" spans="1:8" ht="15.75">
      <c r="A3" s="8" t="s">
        <v>0</v>
      </c>
      <c r="B3" s="8"/>
    </row>
    <row r="4" spans="1:8">
      <c r="A4" s="9"/>
      <c r="B4" s="9"/>
    </row>
    <row r="5" spans="1:8">
      <c r="A5" s="10" t="s">
        <v>1</v>
      </c>
      <c r="B5" s="10"/>
    </row>
    <row r="6" spans="1:8">
      <c r="C6" s="626" t="s">
        <v>84</v>
      </c>
      <c r="D6" s="626"/>
      <c r="E6" s="626"/>
      <c r="F6" s="626"/>
      <c r="G6" s="626"/>
      <c r="H6" s="626"/>
    </row>
    <row r="7" spans="1:8" ht="15.75" thickBot="1">
      <c r="A7" s="18" t="s">
        <v>77</v>
      </c>
      <c r="B7" s="37"/>
      <c r="C7" s="36" t="s">
        <v>82</v>
      </c>
      <c r="D7" s="36" t="s">
        <v>78</v>
      </c>
      <c r="E7" s="36" t="s">
        <v>79</v>
      </c>
      <c r="F7" s="36" t="s">
        <v>81</v>
      </c>
      <c r="G7" s="36" t="s">
        <v>80</v>
      </c>
      <c r="H7" s="36" t="s">
        <v>83</v>
      </c>
    </row>
    <row r="8" spans="1:8">
      <c r="A8" s="19"/>
      <c r="B8" s="38"/>
    </row>
    <row r="9" spans="1:8">
      <c r="A9" s="20" t="s">
        <v>2</v>
      </c>
      <c r="B9" s="38"/>
    </row>
    <row r="10" spans="1:8">
      <c r="A10" s="20" t="s">
        <v>3</v>
      </c>
      <c r="B10" s="38"/>
    </row>
    <row r="11" spans="1:8" ht="18">
      <c r="A11" s="21" t="s">
        <v>4</v>
      </c>
      <c r="B11" s="39"/>
    </row>
    <row r="12" spans="1:8" ht="15.75">
      <c r="A12" s="4" t="s">
        <v>5</v>
      </c>
      <c r="B12" s="1"/>
      <c r="D12" s="50">
        <v>4720500</v>
      </c>
    </row>
    <row r="13" spans="1:8" ht="15.75">
      <c r="A13" s="4" t="s">
        <v>6</v>
      </c>
      <c r="B13" s="1"/>
      <c r="C13" s="50">
        <v>984010</v>
      </c>
      <c r="E13" s="50">
        <v>2191780</v>
      </c>
    </row>
    <row r="14" spans="1:8" ht="15.75">
      <c r="A14" s="4" t="s">
        <v>7</v>
      </c>
      <c r="B14" s="1"/>
      <c r="C14" s="50">
        <v>158449820</v>
      </c>
      <c r="D14" s="51">
        <v>559746</v>
      </c>
      <c r="E14" s="51">
        <v>947270</v>
      </c>
    </row>
    <row r="15" spans="1:8" ht="15.75">
      <c r="A15" s="4" t="s">
        <v>8</v>
      </c>
      <c r="B15" s="1"/>
      <c r="E15" s="50"/>
    </row>
    <row r="16" spans="1:8" ht="15.75">
      <c r="A16" s="4" t="s">
        <v>9</v>
      </c>
      <c r="B16" s="1"/>
      <c r="C16" s="50">
        <v>4416143</v>
      </c>
    </row>
    <row r="17" spans="1:6" ht="15.75">
      <c r="A17" s="4" t="s">
        <v>10</v>
      </c>
      <c r="B17" s="1"/>
      <c r="C17" s="52">
        <v>10054481.720000001</v>
      </c>
    </row>
    <row r="18" spans="1:6" ht="15.75">
      <c r="A18" s="4"/>
      <c r="B18" s="1"/>
    </row>
    <row r="19" spans="1:6" ht="18">
      <c r="A19" s="22" t="s">
        <v>11</v>
      </c>
      <c r="B19" s="40"/>
    </row>
    <row r="20" spans="1:6" ht="15.75">
      <c r="A20" s="4" t="s">
        <v>12</v>
      </c>
      <c r="B20" s="1"/>
      <c r="C20" s="54">
        <v>23849786</v>
      </c>
      <c r="F20" s="50">
        <v>1795000</v>
      </c>
    </row>
    <row r="21" spans="1:6" ht="15.75">
      <c r="A21" s="6" t="s">
        <v>13</v>
      </c>
      <c r="B21" s="2"/>
    </row>
    <row r="22" spans="1:6" ht="15.75">
      <c r="A22" s="23" t="s">
        <v>7</v>
      </c>
      <c r="B22" s="41"/>
    </row>
    <row r="23" spans="1:6">
      <c r="A23" s="20"/>
      <c r="B23" s="38"/>
    </row>
    <row r="24" spans="1:6" ht="16.5">
      <c r="A24" s="24" t="s">
        <v>52</v>
      </c>
      <c r="B24" s="42"/>
    </row>
    <row r="25" spans="1:6" ht="18">
      <c r="A25" s="21" t="s">
        <v>53</v>
      </c>
      <c r="B25" s="39"/>
    </row>
    <row r="26" spans="1:6" ht="15.75">
      <c r="A26" s="6" t="s">
        <v>54</v>
      </c>
      <c r="B26" s="2"/>
    </row>
    <row r="27" spans="1:6" ht="15.75">
      <c r="A27" s="6" t="s">
        <v>55</v>
      </c>
      <c r="B27" s="2"/>
    </row>
    <row r="28" spans="1:6" ht="15.75">
      <c r="A28" s="6" t="s">
        <v>42</v>
      </c>
      <c r="B28" s="2"/>
    </row>
    <row r="29" spans="1:6" ht="16.5" thickBot="1">
      <c r="A29" s="25"/>
      <c r="B29" s="2"/>
    </row>
    <row r="30" spans="1:6" ht="16.5" thickBot="1">
      <c r="A30" s="11"/>
      <c r="B30" s="11"/>
    </row>
    <row r="31" spans="1:6">
      <c r="A31" s="26" t="s">
        <v>14</v>
      </c>
      <c r="B31" s="43"/>
    </row>
    <row r="32" spans="1:6" ht="18">
      <c r="A32" s="27" t="s">
        <v>15</v>
      </c>
      <c r="B32" s="44"/>
    </row>
    <row r="33" spans="1:4" ht="15.75">
      <c r="A33" s="4" t="s">
        <v>16</v>
      </c>
      <c r="B33" s="1"/>
    </row>
    <row r="34" spans="1:4" ht="15.75">
      <c r="A34" s="4" t="s">
        <v>17</v>
      </c>
      <c r="B34" s="1"/>
      <c r="D34" s="54">
        <v>96000000</v>
      </c>
    </row>
    <row r="35" spans="1:4" ht="15.75">
      <c r="A35" s="4" t="s">
        <v>18</v>
      </c>
      <c r="B35" s="1"/>
      <c r="D35" s="54">
        <v>186596392.53999999</v>
      </c>
    </row>
    <row r="36" spans="1:4" ht="15.75">
      <c r="A36" s="6" t="s">
        <v>19</v>
      </c>
      <c r="B36" s="2"/>
      <c r="D36" s="53">
        <v>84939823.140000001</v>
      </c>
    </row>
    <row r="37" spans="1:4" ht="15.75">
      <c r="A37" s="4" t="s">
        <v>20</v>
      </c>
      <c r="B37" s="1"/>
      <c r="D37" s="53">
        <v>201314117</v>
      </c>
    </row>
    <row r="38" spans="1:4" ht="15.75">
      <c r="A38" s="4" t="s">
        <v>21</v>
      </c>
      <c r="B38" s="1"/>
      <c r="D38" s="53"/>
    </row>
    <row r="39" spans="1:4" ht="15.75">
      <c r="A39" s="4" t="s">
        <v>22</v>
      </c>
      <c r="B39" s="1"/>
      <c r="D39" s="53"/>
    </row>
    <row r="40" spans="1:4" ht="15.75">
      <c r="A40" s="4" t="s">
        <v>23</v>
      </c>
      <c r="B40" s="1"/>
      <c r="D40" s="53">
        <v>755409869</v>
      </c>
    </row>
    <row r="41" spans="1:4" ht="15.75">
      <c r="A41" s="4" t="s">
        <v>24</v>
      </c>
      <c r="B41" s="1"/>
      <c r="D41" s="53"/>
    </row>
    <row r="42" spans="1:4" ht="15.75">
      <c r="A42" s="4" t="s">
        <v>25</v>
      </c>
      <c r="B42" s="1"/>
      <c r="D42" s="53"/>
    </row>
    <row r="43" spans="1:4" ht="15.75">
      <c r="A43" s="4" t="s">
        <v>26</v>
      </c>
      <c r="B43" s="1"/>
      <c r="D43" s="53">
        <v>200000</v>
      </c>
    </row>
    <row r="44" spans="1:4" ht="15.75">
      <c r="A44" s="6" t="s">
        <v>13</v>
      </c>
      <c r="B44" s="2"/>
      <c r="D44" s="53">
        <v>1500000</v>
      </c>
    </row>
    <row r="45" spans="1:4" ht="15.75">
      <c r="A45" s="4" t="s">
        <v>27</v>
      </c>
      <c r="B45" s="1"/>
      <c r="D45" s="53">
        <v>2758120343</v>
      </c>
    </row>
    <row r="46" spans="1:4" ht="15.75">
      <c r="A46" s="4" t="s">
        <v>28</v>
      </c>
      <c r="B46" s="1"/>
    </row>
    <row r="47" spans="1:4" ht="15.75">
      <c r="A47" s="4" t="s">
        <v>29</v>
      </c>
      <c r="B47" s="1"/>
      <c r="D47" s="53"/>
    </row>
    <row r="48" spans="1:4" ht="15.75">
      <c r="A48" s="28" t="s">
        <v>30</v>
      </c>
      <c r="B48" s="45"/>
      <c r="D48" s="53">
        <v>5780000</v>
      </c>
    </row>
    <row r="49" spans="1:2" ht="15.75">
      <c r="A49" s="4" t="s">
        <v>31</v>
      </c>
      <c r="B49" s="1"/>
    </row>
    <row r="50" spans="1:2" ht="15.75">
      <c r="A50" s="4" t="s">
        <v>32</v>
      </c>
      <c r="B50" s="1"/>
    </row>
    <row r="51" spans="1:2" ht="15.75">
      <c r="A51" s="4" t="s">
        <v>33</v>
      </c>
      <c r="B51" s="1"/>
    </row>
    <row r="52" spans="1:2" ht="15.75">
      <c r="A52" s="4" t="s">
        <v>34</v>
      </c>
      <c r="B52" s="1"/>
    </row>
    <row r="53" spans="1:2" ht="15.75">
      <c r="A53" s="6" t="s">
        <v>35</v>
      </c>
      <c r="B53" s="2"/>
    </row>
    <row r="54" spans="1:2" ht="15.75">
      <c r="A54" s="6" t="s">
        <v>36</v>
      </c>
      <c r="B54" s="2"/>
    </row>
    <row r="55" spans="1:2" ht="15.75">
      <c r="A55" s="6" t="s">
        <v>37</v>
      </c>
      <c r="B55" s="2"/>
    </row>
    <row r="56" spans="1:2" ht="15.75">
      <c r="A56" s="6" t="s">
        <v>38</v>
      </c>
      <c r="B56" s="2"/>
    </row>
    <row r="57" spans="1:2" ht="15.75">
      <c r="A57" s="6" t="s">
        <v>39</v>
      </c>
      <c r="B57" s="2"/>
    </row>
    <row r="58" spans="1:2">
      <c r="A58" s="29" t="s">
        <v>51</v>
      </c>
      <c r="B58" s="46"/>
    </row>
    <row r="59" spans="1:2" ht="15.75">
      <c r="A59" s="6" t="s">
        <v>73</v>
      </c>
      <c r="B59" s="2"/>
    </row>
    <row r="60" spans="1:2" ht="15.75">
      <c r="A60" s="4" t="s">
        <v>5</v>
      </c>
      <c r="B60" s="1"/>
    </row>
    <row r="61" spans="1:2" ht="15.75">
      <c r="A61" s="28"/>
      <c r="B61" s="45"/>
    </row>
    <row r="62" spans="1:2" ht="19.5">
      <c r="A62" s="5" t="s">
        <v>56</v>
      </c>
      <c r="B62" s="3"/>
    </row>
    <row r="63" spans="1:2" ht="15.75">
      <c r="A63" s="4" t="s">
        <v>58</v>
      </c>
      <c r="B63" s="1"/>
    </row>
    <row r="64" spans="1:2" ht="15.75">
      <c r="A64" s="4" t="s">
        <v>59</v>
      </c>
      <c r="B64" s="1"/>
    </row>
    <row r="65" spans="1:2" ht="15.75">
      <c r="A65" s="4" t="s">
        <v>60</v>
      </c>
      <c r="B65" s="1"/>
    </row>
    <row r="66" spans="1:2" ht="15.75">
      <c r="A66" s="4"/>
      <c r="B66" s="1"/>
    </row>
    <row r="67" spans="1:2" ht="16.5" thickBot="1">
      <c r="A67" s="30"/>
      <c r="B67" s="1"/>
    </row>
    <row r="68" spans="1:2" ht="16.5" thickBot="1">
      <c r="A68" s="12"/>
      <c r="B68" s="12"/>
    </row>
    <row r="69" spans="1:2">
      <c r="A69" s="31" t="s">
        <v>40</v>
      </c>
      <c r="B69" s="47"/>
    </row>
    <row r="70" spans="1:2" ht="18">
      <c r="A70" s="21" t="s">
        <v>41</v>
      </c>
      <c r="B70" s="39"/>
    </row>
    <row r="71" spans="1:2" ht="15.75">
      <c r="A71" s="6" t="s">
        <v>42</v>
      </c>
      <c r="B71" s="2"/>
    </row>
    <row r="72" spans="1:2" ht="15.75">
      <c r="A72" s="4" t="s">
        <v>12</v>
      </c>
      <c r="B72" s="1"/>
    </row>
    <row r="73" spans="1:2" ht="15.75">
      <c r="A73" s="6" t="s">
        <v>13</v>
      </c>
      <c r="B73" s="2"/>
    </row>
    <row r="74" spans="1:2" ht="16.5" thickBot="1">
      <c r="A74" s="32"/>
      <c r="B74" s="45"/>
    </row>
    <row r="75" spans="1:2" ht="15.75">
      <c r="A75" s="13"/>
      <c r="B75" s="13"/>
    </row>
    <row r="76" spans="1:2" ht="16.5" thickBot="1">
      <c r="A76" s="13"/>
      <c r="B76" s="13"/>
    </row>
    <row r="77" spans="1:2" ht="18">
      <c r="A77" s="33" t="s">
        <v>43</v>
      </c>
      <c r="B77" s="39"/>
    </row>
    <row r="78" spans="1:2" ht="15.75">
      <c r="A78" s="4" t="s">
        <v>44</v>
      </c>
      <c r="B78" s="1"/>
    </row>
    <row r="79" spans="1:2" ht="15.75">
      <c r="A79" s="4" t="s">
        <v>45</v>
      </c>
      <c r="B79" s="1"/>
    </row>
    <row r="80" spans="1:2" ht="16.5" thickBot="1">
      <c r="A80" s="32"/>
      <c r="B80" s="45"/>
    </row>
    <row r="81" spans="1:2" ht="15.75">
      <c r="A81" s="13"/>
      <c r="B81" s="13"/>
    </row>
    <row r="82" spans="1:2" ht="16.5" thickBot="1">
      <c r="A82" s="13"/>
      <c r="B82" s="13"/>
    </row>
    <row r="83" spans="1:2" ht="18">
      <c r="A83" s="33" t="s">
        <v>46</v>
      </c>
      <c r="B83" s="39"/>
    </row>
    <row r="84" spans="1:2" ht="15.75">
      <c r="A84" s="4" t="s">
        <v>47</v>
      </c>
      <c r="B84" s="1"/>
    </row>
    <row r="85" spans="1:2" ht="15.75">
      <c r="A85" s="4" t="s">
        <v>12</v>
      </c>
      <c r="B85" s="1"/>
    </row>
    <row r="86" spans="1:2" ht="15.75">
      <c r="A86" s="28"/>
      <c r="B86" s="45"/>
    </row>
    <row r="87" spans="1:2" ht="16.5" thickBot="1">
      <c r="A87" s="32"/>
      <c r="B87" s="45"/>
    </row>
    <row r="88" spans="1:2" ht="16.5" thickBot="1">
      <c r="A88" s="13"/>
      <c r="B88" s="13"/>
    </row>
    <row r="89" spans="1:2" ht="18">
      <c r="A89" s="34"/>
      <c r="B89" s="48"/>
    </row>
    <row r="90" spans="1:2" ht="15.75">
      <c r="A90" s="28"/>
      <c r="B90" s="45"/>
    </row>
    <row r="91" spans="1:2" ht="18">
      <c r="A91" s="22" t="s">
        <v>48</v>
      </c>
      <c r="B91" s="40"/>
    </row>
    <row r="92" spans="1:2" ht="15.75">
      <c r="A92" s="4" t="s">
        <v>34</v>
      </c>
      <c r="B92" s="1"/>
    </row>
    <row r="93" spans="1:2" ht="15.75">
      <c r="A93" s="4" t="s">
        <v>29</v>
      </c>
      <c r="B93" s="1"/>
    </row>
    <row r="94" spans="1:2" ht="15.75">
      <c r="A94" s="6" t="s">
        <v>49</v>
      </c>
      <c r="B94" s="2"/>
    </row>
    <row r="95" spans="1:2" ht="15.75">
      <c r="A95" s="4" t="s">
        <v>12</v>
      </c>
      <c r="B95" s="1"/>
    </row>
    <row r="96" spans="1:2" ht="15.75">
      <c r="A96" s="4" t="s">
        <v>50</v>
      </c>
      <c r="B96" s="1"/>
    </row>
    <row r="97" spans="1:2" ht="15.75">
      <c r="A97" s="4"/>
      <c r="B97" s="1"/>
    </row>
    <row r="98" spans="1:2" ht="19.5">
      <c r="A98" s="5" t="s">
        <v>63</v>
      </c>
      <c r="B98" s="3"/>
    </row>
    <row r="99" spans="1:2" ht="15.75">
      <c r="A99" s="6" t="s">
        <v>64</v>
      </c>
      <c r="B99" s="2"/>
    </row>
    <row r="100" spans="1:2" ht="15.75">
      <c r="A100" s="6" t="s">
        <v>65</v>
      </c>
      <c r="B100" s="2"/>
    </row>
    <row r="101" spans="1:2" ht="15.75">
      <c r="A101" s="6" t="s">
        <v>66</v>
      </c>
      <c r="B101" s="2"/>
    </row>
    <row r="102" spans="1:2" ht="15.75">
      <c r="A102" s="6" t="s">
        <v>67</v>
      </c>
      <c r="B102" s="2"/>
    </row>
    <row r="103" spans="1:2" ht="15.75">
      <c r="A103" s="6" t="s">
        <v>68</v>
      </c>
      <c r="B103" s="2"/>
    </row>
    <row r="104" spans="1:2" ht="15.75">
      <c r="A104" s="6" t="s">
        <v>69</v>
      </c>
      <c r="B104" s="2"/>
    </row>
    <row r="105" spans="1:2" ht="15.75">
      <c r="A105" s="6" t="s">
        <v>70</v>
      </c>
      <c r="B105" s="2"/>
    </row>
    <row r="106" spans="1:2" ht="15.75">
      <c r="A106" s="6" t="s">
        <v>71</v>
      </c>
      <c r="B106" s="2"/>
    </row>
    <row r="107" spans="1:2" ht="15.75">
      <c r="A107" s="6" t="s">
        <v>72</v>
      </c>
      <c r="B107" s="2"/>
    </row>
    <row r="108" spans="1:2" ht="15.75">
      <c r="A108" s="4" t="s">
        <v>57</v>
      </c>
      <c r="B108" s="1"/>
    </row>
    <row r="109" spans="1:2" ht="15.75">
      <c r="A109" s="4" t="s">
        <v>61</v>
      </c>
      <c r="B109" s="1"/>
    </row>
    <row r="110" spans="1:2" ht="15.75">
      <c r="A110" s="4" t="s">
        <v>62</v>
      </c>
      <c r="B110" s="1"/>
    </row>
    <row r="111" spans="1:2" ht="16.5" thickBot="1">
      <c r="A111" s="25" t="s">
        <v>74</v>
      </c>
      <c r="B111" s="2"/>
    </row>
    <row r="112" spans="1:2">
      <c r="A112" s="14"/>
      <c r="B112" s="14"/>
    </row>
    <row r="113" spans="1:2" ht="18">
      <c r="A113" s="15" t="s">
        <v>75</v>
      </c>
      <c r="B113" s="15"/>
    </row>
    <row r="114" spans="1:2" ht="15.75">
      <c r="A114" s="11"/>
      <c r="B114" s="11"/>
    </row>
    <row r="115" spans="1:2">
      <c r="A115" s="14"/>
      <c r="B115" s="14"/>
    </row>
    <row r="116" spans="1:2">
      <c r="A116" s="14"/>
      <c r="B116" s="14"/>
    </row>
    <row r="117" spans="1:2">
      <c r="A117" s="16"/>
      <c r="B117" s="16"/>
    </row>
    <row r="118" spans="1:2">
      <c r="A118" s="16"/>
      <c r="B118" s="16"/>
    </row>
    <row r="119" spans="1:2">
      <c r="A119" s="16"/>
      <c r="B119" s="16"/>
    </row>
  </sheetData>
  <mergeCells count="1">
    <mergeCell ref="C6:H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5" sqref="H25"/>
    </sheetView>
  </sheetViews>
  <sheetFormatPr defaultRowHeight="12.75"/>
  <cols>
    <col min="1" max="1" width="15.85546875" style="60" customWidth="1"/>
    <col min="2" max="2" width="49.28515625" style="61" bestFit="1" customWidth="1"/>
    <col min="3" max="4" width="16.5703125" style="58" bestFit="1" customWidth="1"/>
    <col min="5" max="5" width="17.7109375" style="62" bestFit="1" customWidth="1"/>
    <col min="6" max="6" width="16.5703125" style="58" bestFit="1" customWidth="1"/>
    <col min="7" max="7" width="10.85546875" style="60" customWidth="1"/>
    <col min="8" max="8" width="11.140625" style="60" customWidth="1"/>
    <col min="9" max="9" width="43.5703125" style="60" customWidth="1"/>
    <col min="10" max="10" width="9.140625" style="58"/>
    <col min="11" max="11" width="10.5703125" style="58" bestFit="1" customWidth="1"/>
    <col min="12" max="12" width="37.42578125" style="58" bestFit="1" customWidth="1"/>
    <col min="13" max="226" width="9.140625" style="58"/>
    <col min="227" max="227" width="15.85546875" style="58" customWidth="1"/>
    <col min="228" max="228" width="49.28515625" style="58" bestFit="1" customWidth="1"/>
    <col min="229" max="229" width="17.7109375" style="58" bestFit="1" customWidth="1"/>
    <col min="230" max="230" width="10.85546875" style="58" customWidth="1"/>
    <col min="231" max="231" width="11.140625" style="58" customWidth="1"/>
    <col min="232" max="232" width="43.5703125" style="58" bestFit="1" customWidth="1"/>
    <col min="233" max="482" width="9.140625" style="58"/>
    <col min="483" max="483" width="15.85546875" style="58" customWidth="1"/>
    <col min="484" max="484" width="49.28515625" style="58" bestFit="1" customWidth="1"/>
    <col min="485" max="485" width="17.7109375" style="58" bestFit="1" customWidth="1"/>
    <col min="486" max="486" width="10.85546875" style="58" customWidth="1"/>
    <col min="487" max="487" width="11.140625" style="58" customWidth="1"/>
    <col min="488" max="488" width="43.5703125" style="58" bestFit="1" customWidth="1"/>
    <col min="489" max="738" width="9.140625" style="58"/>
    <col min="739" max="739" width="15.85546875" style="58" customWidth="1"/>
    <col min="740" max="740" width="49.28515625" style="58" bestFit="1" customWidth="1"/>
    <col min="741" max="741" width="17.7109375" style="58" bestFit="1" customWidth="1"/>
    <col min="742" max="742" width="10.85546875" style="58" customWidth="1"/>
    <col min="743" max="743" width="11.140625" style="58" customWidth="1"/>
    <col min="744" max="744" width="43.5703125" style="58" bestFit="1" customWidth="1"/>
    <col min="745" max="994" width="9.140625" style="58"/>
    <col min="995" max="995" width="15.85546875" style="58" customWidth="1"/>
    <col min="996" max="996" width="49.28515625" style="58" bestFit="1" customWidth="1"/>
    <col min="997" max="997" width="17.7109375" style="58" bestFit="1" customWidth="1"/>
    <col min="998" max="998" width="10.85546875" style="58" customWidth="1"/>
    <col min="999" max="999" width="11.140625" style="58" customWidth="1"/>
    <col min="1000" max="1000" width="43.5703125" style="58" bestFit="1" customWidth="1"/>
    <col min="1001" max="1250" width="9.140625" style="58"/>
    <col min="1251" max="1251" width="15.85546875" style="58" customWidth="1"/>
    <col min="1252" max="1252" width="49.28515625" style="58" bestFit="1" customWidth="1"/>
    <col min="1253" max="1253" width="17.7109375" style="58" bestFit="1" customWidth="1"/>
    <col min="1254" max="1254" width="10.85546875" style="58" customWidth="1"/>
    <col min="1255" max="1255" width="11.140625" style="58" customWidth="1"/>
    <col min="1256" max="1256" width="43.5703125" style="58" bestFit="1" customWidth="1"/>
    <col min="1257" max="1506" width="9.140625" style="58"/>
    <col min="1507" max="1507" width="15.85546875" style="58" customWidth="1"/>
    <col min="1508" max="1508" width="49.28515625" style="58" bestFit="1" customWidth="1"/>
    <col min="1509" max="1509" width="17.7109375" style="58" bestFit="1" customWidth="1"/>
    <col min="1510" max="1510" width="10.85546875" style="58" customWidth="1"/>
    <col min="1511" max="1511" width="11.140625" style="58" customWidth="1"/>
    <col min="1512" max="1512" width="43.5703125" style="58" bestFit="1" customWidth="1"/>
    <col min="1513" max="1762" width="9.140625" style="58"/>
    <col min="1763" max="1763" width="15.85546875" style="58" customWidth="1"/>
    <col min="1764" max="1764" width="49.28515625" style="58" bestFit="1" customWidth="1"/>
    <col min="1765" max="1765" width="17.7109375" style="58" bestFit="1" customWidth="1"/>
    <col min="1766" max="1766" width="10.85546875" style="58" customWidth="1"/>
    <col min="1767" max="1767" width="11.140625" style="58" customWidth="1"/>
    <col min="1768" max="1768" width="43.5703125" style="58" bestFit="1" customWidth="1"/>
    <col min="1769" max="2018" width="9.140625" style="58"/>
    <col min="2019" max="2019" width="15.85546875" style="58" customWidth="1"/>
    <col min="2020" max="2020" width="49.28515625" style="58" bestFit="1" customWidth="1"/>
    <col min="2021" max="2021" width="17.7109375" style="58" bestFit="1" customWidth="1"/>
    <col min="2022" max="2022" width="10.85546875" style="58" customWidth="1"/>
    <col min="2023" max="2023" width="11.140625" style="58" customWidth="1"/>
    <col min="2024" max="2024" width="43.5703125" style="58" bestFit="1" customWidth="1"/>
    <col min="2025" max="2274" width="9.140625" style="58"/>
    <col min="2275" max="2275" width="15.85546875" style="58" customWidth="1"/>
    <col min="2276" max="2276" width="49.28515625" style="58" bestFit="1" customWidth="1"/>
    <col min="2277" max="2277" width="17.7109375" style="58" bestFit="1" customWidth="1"/>
    <col min="2278" max="2278" width="10.85546875" style="58" customWidth="1"/>
    <col min="2279" max="2279" width="11.140625" style="58" customWidth="1"/>
    <col min="2280" max="2280" width="43.5703125" style="58" bestFit="1" customWidth="1"/>
    <col min="2281" max="2530" width="9.140625" style="58"/>
    <col min="2531" max="2531" width="15.85546875" style="58" customWidth="1"/>
    <col min="2532" max="2532" width="49.28515625" style="58" bestFit="1" customWidth="1"/>
    <col min="2533" max="2533" width="17.7109375" style="58" bestFit="1" customWidth="1"/>
    <col min="2534" max="2534" width="10.85546875" style="58" customWidth="1"/>
    <col min="2535" max="2535" width="11.140625" style="58" customWidth="1"/>
    <col min="2536" max="2536" width="43.5703125" style="58" bestFit="1" customWidth="1"/>
    <col min="2537" max="2786" width="9.140625" style="58"/>
    <col min="2787" max="2787" width="15.85546875" style="58" customWidth="1"/>
    <col min="2788" max="2788" width="49.28515625" style="58" bestFit="1" customWidth="1"/>
    <col min="2789" max="2789" width="17.7109375" style="58" bestFit="1" customWidth="1"/>
    <col min="2790" max="2790" width="10.85546875" style="58" customWidth="1"/>
    <col min="2791" max="2791" width="11.140625" style="58" customWidth="1"/>
    <col min="2792" max="2792" width="43.5703125" style="58" bestFit="1" customWidth="1"/>
    <col min="2793" max="3042" width="9.140625" style="58"/>
    <col min="3043" max="3043" width="15.85546875" style="58" customWidth="1"/>
    <col min="3044" max="3044" width="49.28515625" style="58" bestFit="1" customWidth="1"/>
    <col min="3045" max="3045" width="17.7109375" style="58" bestFit="1" customWidth="1"/>
    <col min="3046" max="3046" width="10.85546875" style="58" customWidth="1"/>
    <col min="3047" max="3047" width="11.140625" style="58" customWidth="1"/>
    <col min="3048" max="3048" width="43.5703125" style="58" bestFit="1" customWidth="1"/>
    <col min="3049" max="3298" width="9.140625" style="58"/>
    <col min="3299" max="3299" width="15.85546875" style="58" customWidth="1"/>
    <col min="3300" max="3300" width="49.28515625" style="58" bestFit="1" customWidth="1"/>
    <col min="3301" max="3301" width="17.7109375" style="58" bestFit="1" customWidth="1"/>
    <col min="3302" max="3302" width="10.85546875" style="58" customWidth="1"/>
    <col min="3303" max="3303" width="11.140625" style="58" customWidth="1"/>
    <col min="3304" max="3304" width="43.5703125" style="58" bestFit="1" customWidth="1"/>
    <col min="3305" max="3554" width="9.140625" style="58"/>
    <col min="3555" max="3555" width="15.85546875" style="58" customWidth="1"/>
    <col min="3556" max="3556" width="49.28515625" style="58" bestFit="1" customWidth="1"/>
    <col min="3557" max="3557" width="17.7109375" style="58" bestFit="1" customWidth="1"/>
    <col min="3558" max="3558" width="10.85546875" style="58" customWidth="1"/>
    <col min="3559" max="3559" width="11.140625" style="58" customWidth="1"/>
    <col min="3560" max="3560" width="43.5703125" style="58" bestFit="1" customWidth="1"/>
    <col min="3561" max="3810" width="9.140625" style="58"/>
    <col min="3811" max="3811" width="15.85546875" style="58" customWidth="1"/>
    <col min="3812" max="3812" width="49.28515625" style="58" bestFit="1" customWidth="1"/>
    <col min="3813" max="3813" width="17.7109375" style="58" bestFit="1" customWidth="1"/>
    <col min="3814" max="3814" width="10.85546875" style="58" customWidth="1"/>
    <col min="3815" max="3815" width="11.140625" style="58" customWidth="1"/>
    <col min="3816" max="3816" width="43.5703125" style="58" bestFit="1" customWidth="1"/>
    <col min="3817" max="4066" width="9.140625" style="58"/>
    <col min="4067" max="4067" width="15.85546875" style="58" customWidth="1"/>
    <col min="4068" max="4068" width="49.28515625" style="58" bestFit="1" customWidth="1"/>
    <col min="4069" max="4069" width="17.7109375" style="58" bestFit="1" customWidth="1"/>
    <col min="4070" max="4070" width="10.85546875" style="58" customWidth="1"/>
    <col min="4071" max="4071" width="11.140625" style="58" customWidth="1"/>
    <col min="4072" max="4072" width="43.5703125" style="58" bestFit="1" customWidth="1"/>
    <col min="4073" max="4322" width="9.140625" style="58"/>
    <col min="4323" max="4323" width="15.85546875" style="58" customWidth="1"/>
    <col min="4324" max="4324" width="49.28515625" style="58" bestFit="1" customWidth="1"/>
    <col min="4325" max="4325" width="17.7109375" style="58" bestFit="1" customWidth="1"/>
    <col min="4326" max="4326" width="10.85546875" style="58" customWidth="1"/>
    <col min="4327" max="4327" width="11.140625" style="58" customWidth="1"/>
    <col min="4328" max="4328" width="43.5703125" style="58" bestFit="1" customWidth="1"/>
    <col min="4329" max="4578" width="9.140625" style="58"/>
    <col min="4579" max="4579" width="15.85546875" style="58" customWidth="1"/>
    <col min="4580" max="4580" width="49.28515625" style="58" bestFit="1" customWidth="1"/>
    <col min="4581" max="4581" width="17.7109375" style="58" bestFit="1" customWidth="1"/>
    <col min="4582" max="4582" width="10.85546875" style="58" customWidth="1"/>
    <col min="4583" max="4583" width="11.140625" style="58" customWidth="1"/>
    <col min="4584" max="4584" width="43.5703125" style="58" bestFit="1" customWidth="1"/>
    <col min="4585" max="4834" width="9.140625" style="58"/>
    <col min="4835" max="4835" width="15.85546875" style="58" customWidth="1"/>
    <col min="4836" max="4836" width="49.28515625" style="58" bestFit="1" customWidth="1"/>
    <col min="4837" max="4837" width="17.7109375" style="58" bestFit="1" customWidth="1"/>
    <col min="4838" max="4838" width="10.85546875" style="58" customWidth="1"/>
    <col min="4839" max="4839" width="11.140625" style="58" customWidth="1"/>
    <col min="4840" max="4840" width="43.5703125" style="58" bestFit="1" customWidth="1"/>
    <col min="4841" max="5090" width="9.140625" style="58"/>
    <col min="5091" max="5091" width="15.85546875" style="58" customWidth="1"/>
    <col min="5092" max="5092" width="49.28515625" style="58" bestFit="1" customWidth="1"/>
    <col min="5093" max="5093" width="17.7109375" style="58" bestFit="1" customWidth="1"/>
    <col min="5094" max="5094" width="10.85546875" style="58" customWidth="1"/>
    <col min="5095" max="5095" width="11.140625" style="58" customWidth="1"/>
    <col min="5096" max="5096" width="43.5703125" style="58" bestFit="1" customWidth="1"/>
    <col min="5097" max="5346" width="9.140625" style="58"/>
    <col min="5347" max="5347" width="15.85546875" style="58" customWidth="1"/>
    <col min="5348" max="5348" width="49.28515625" style="58" bestFit="1" customWidth="1"/>
    <col min="5349" max="5349" width="17.7109375" style="58" bestFit="1" customWidth="1"/>
    <col min="5350" max="5350" width="10.85546875" style="58" customWidth="1"/>
    <col min="5351" max="5351" width="11.140625" style="58" customWidth="1"/>
    <col min="5352" max="5352" width="43.5703125" style="58" bestFit="1" customWidth="1"/>
    <col min="5353" max="5602" width="9.140625" style="58"/>
    <col min="5603" max="5603" width="15.85546875" style="58" customWidth="1"/>
    <col min="5604" max="5604" width="49.28515625" style="58" bestFit="1" customWidth="1"/>
    <col min="5605" max="5605" width="17.7109375" style="58" bestFit="1" customWidth="1"/>
    <col min="5606" max="5606" width="10.85546875" style="58" customWidth="1"/>
    <col min="5607" max="5607" width="11.140625" style="58" customWidth="1"/>
    <col min="5608" max="5608" width="43.5703125" style="58" bestFit="1" customWidth="1"/>
    <col min="5609" max="5858" width="9.140625" style="58"/>
    <col min="5859" max="5859" width="15.85546875" style="58" customWidth="1"/>
    <col min="5860" max="5860" width="49.28515625" style="58" bestFit="1" customWidth="1"/>
    <col min="5861" max="5861" width="17.7109375" style="58" bestFit="1" customWidth="1"/>
    <col min="5862" max="5862" width="10.85546875" style="58" customWidth="1"/>
    <col min="5863" max="5863" width="11.140625" style="58" customWidth="1"/>
    <col min="5864" max="5864" width="43.5703125" style="58" bestFit="1" customWidth="1"/>
    <col min="5865" max="6114" width="9.140625" style="58"/>
    <col min="6115" max="6115" width="15.85546875" style="58" customWidth="1"/>
    <col min="6116" max="6116" width="49.28515625" style="58" bestFit="1" customWidth="1"/>
    <col min="6117" max="6117" width="17.7109375" style="58" bestFit="1" customWidth="1"/>
    <col min="6118" max="6118" width="10.85546875" style="58" customWidth="1"/>
    <col min="6119" max="6119" width="11.140625" style="58" customWidth="1"/>
    <col min="6120" max="6120" width="43.5703125" style="58" bestFit="1" customWidth="1"/>
    <col min="6121" max="6370" width="9.140625" style="58"/>
    <col min="6371" max="6371" width="15.85546875" style="58" customWidth="1"/>
    <col min="6372" max="6372" width="49.28515625" style="58" bestFit="1" customWidth="1"/>
    <col min="6373" max="6373" width="17.7109375" style="58" bestFit="1" customWidth="1"/>
    <col min="6374" max="6374" width="10.85546875" style="58" customWidth="1"/>
    <col min="6375" max="6375" width="11.140625" style="58" customWidth="1"/>
    <col min="6376" max="6376" width="43.5703125" style="58" bestFit="1" customWidth="1"/>
    <col min="6377" max="6626" width="9.140625" style="58"/>
    <col min="6627" max="6627" width="15.85546875" style="58" customWidth="1"/>
    <col min="6628" max="6628" width="49.28515625" style="58" bestFit="1" customWidth="1"/>
    <col min="6629" max="6629" width="17.7109375" style="58" bestFit="1" customWidth="1"/>
    <col min="6630" max="6630" width="10.85546875" style="58" customWidth="1"/>
    <col min="6631" max="6631" width="11.140625" style="58" customWidth="1"/>
    <col min="6632" max="6632" width="43.5703125" style="58" bestFit="1" customWidth="1"/>
    <col min="6633" max="6882" width="9.140625" style="58"/>
    <col min="6883" max="6883" width="15.85546875" style="58" customWidth="1"/>
    <col min="6884" max="6884" width="49.28515625" style="58" bestFit="1" customWidth="1"/>
    <col min="6885" max="6885" width="17.7109375" style="58" bestFit="1" customWidth="1"/>
    <col min="6886" max="6886" width="10.85546875" style="58" customWidth="1"/>
    <col min="6887" max="6887" width="11.140625" style="58" customWidth="1"/>
    <col min="6888" max="6888" width="43.5703125" style="58" bestFit="1" customWidth="1"/>
    <col min="6889" max="7138" width="9.140625" style="58"/>
    <col min="7139" max="7139" width="15.85546875" style="58" customWidth="1"/>
    <col min="7140" max="7140" width="49.28515625" style="58" bestFit="1" customWidth="1"/>
    <col min="7141" max="7141" width="17.7109375" style="58" bestFit="1" customWidth="1"/>
    <col min="7142" max="7142" width="10.85546875" style="58" customWidth="1"/>
    <col min="7143" max="7143" width="11.140625" style="58" customWidth="1"/>
    <col min="7144" max="7144" width="43.5703125" style="58" bestFit="1" customWidth="1"/>
    <col min="7145" max="7394" width="9.140625" style="58"/>
    <col min="7395" max="7395" width="15.85546875" style="58" customWidth="1"/>
    <col min="7396" max="7396" width="49.28515625" style="58" bestFit="1" customWidth="1"/>
    <col min="7397" max="7397" width="17.7109375" style="58" bestFit="1" customWidth="1"/>
    <col min="7398" max="7398" width="10.85546875" style="58" customWidth="1"/>
    <col min="7399" max="7399" width="11.140625" style="58" customWidth="1"/>
    <col min="7400" max="7400" width="43.5703125" style="58" bestFit="1" customWidth="1"/>
    <col min="7401" max="7650" width="9.140625" style="58"/>
    <col min="7651" max="7651" width="15.85546875" style="58" customWidth="1"/>
    <col min="7652" max="7652" width="49.28515625" style="58" bestFit="1" customWidth="1"/>
    <col min="7653" max="7653" width="17.7109375" style="58" bestFit="1" customWidth="1"/>
    <col min="7654" max="7654" width="10.85546875" style="58" customWidth="1"/>
    <col min="7655" max="7655" width="11.140625" style="58" customWidth="1"/>
    <col min="7656" max="7656" width="43.5703125" style="58" bestFit="1" customWidth="1"/>
    <col min="7657" max="7906" width="9.140625" style="58"/>
    <col min="7907" max="7907" width="15.85546875" style="58" customWidth="1"/>
    <col min="7908" max="7908" width="49.28515625" style="58" bestFit="1" customWidth="1"/>
    <col min="7909" max="7909" width="17.7109375" style="58" bestFit="1" customWidth="1"/>
    <col min="7910" max="7910" width="10.85546875" style="58" customWidth="1"/>
    <col min="7911" max="7911" width="11.140625" style="58" customWidth="1"/>
    <col min="7912" max="7912" width="43.5703125" style="58" bestFit="1" customWidth="1"/>
    <col min="7913" max="8162" width="9.140625" style="58"/>
    <col min="8163" max="8163" width="15.85546875" style="58" customWidth="1"/>
    <col min="8164" max="8164" width="49.28515625" style="58" bestFit="1" customWidth="1"/>
    <col min="8165" max="8165" width="17.7109375" style="58" bestFit="1" customWidth="1"/>
    <col min="8166" max="8166" width="10.85546875" style="58" customWidth="1"/>
    <col min="8167" max="8167" width="11.140625" style="58" customWidth="1"/>
    <col min="8168" max="8168" width="43.5703125" style="58" bestFit="1" customWidth="1"/>
    <col min="8169" max="8418" width="9.140625" style="58"/>
    <col min="8419" max="8419" width="15.85546875" style="58" customWidth="1"/>
    <col min="8420" max="8420" width="49.28515625" style="58" bestFit="1" customWidth="1"/>
    <col min="8421" max="8421" width="17.7109375" style="58" bestFit="1" customWidth="1"/>
    <col min="8422" max="8422" width="10.85546875" style="58" customWidth="1"/>
    <col min="8423" max="8423" width="11.140625" style="58" customWidth="1"/>
    <col min="8424" max="8424" width="43.5703125" style="58" bestFit="1" customWidth="1"/>
    <col min="8425" max="8674" width="9.140625" style="58"/>
    <col min="8675" max="8675" width="15.85546875" style="58" customWidth="1"/>
    <col min="8676" max="8676" width="49.28515625" style="58" bestFit="1" customWidth="1"/>
    <col min="8677" max="8677" width="17.7109375" style="58" bestFit="1" customWidth="1"/>
    <col min="8678" max="8678" width="10.85546875" style="58" customWidth="1"/>
    <col min="8679" max="8679" width="11.140625" style="58" customWidth="1"/>
    <col min="8680" max="8680" width="43.5703125" style="58" bestFit="1" customWidth="1"/>
    <col min="8681" max="8930" width="9.140625" style="58"/>
    <col min="8931" max="8931" width="15.85546875" style="58" customWidth="1"/>
    <col min="8932" max="8932" width="49.28515625" style="58" bestFit="1" customWidth="1"/>
    <col min="8933" max="8933" width="17.7109375" style="58" bestFit="1" customWidth="1"/>
    <col min="8934" max="8934" width="10.85546875" style="58" customWidth="1"/>
    <col min="8935" max="8935" width="11.140625" style="58" customWidth="1"/>
    <col min="8936" max="8936" width="43.5703125" style="58" bestFit="1" customWidth="1"/>
    <col min="8937" max="9186" width="9.140625" style="58"/>
    <col min="9187" max="9187" width="15.85546875" style="58" customWidth="1"/>
    <col min="9188" max="9188" width="49.28515625" style="58" bestFit="1" customWidth="1"/>
    <col min="9189" max="9189" width="17.7109375" style="58" bestFit="1" customWidth="1"/>
    <col min="9190" max="9190" width="10.85546875" style="58" customWidth="1"/>
    <col min="9191" max="9191" width="11.140625" style="58" customWidth="1"/>
    <col min="9192" max="9192" width="43.5703125" style="58" bestFit="1" customWidth="1"/>
    <col min="9193" max="9442" width="9.140625" style="58"/>
    <col min="9443" max="9443" width="15.85546875" style="58" customWidth="1"/>
    <col min="9444" max="9444" width="49.28515625" style="58" bestFit="1" customWidth="1"/>
    <col min="9445" max="9445" width="17.7109375" style="58" bestFit="1" customWidth="1"/>
    <col min="9446" max="9446" width="10.85546875" style="58" customWidth="1"/>
    <col min="9447" max="9447" width="11.140625" style="58" customWidth="1"/>
    <col min="9448" max="9448" width="43.5703125" style="58" bestFit="1" customWidth="1"/>
    <col min="9449" max="9698" width="9.140625" style="58"/>
    <col min="9699" max="9699" width="15.85546875" style="58" customWidth="1"/>
    <col min="9700" max="9700" width="49.28515625" style="58" bestFit="1" customWidth="1"/>
    <col min="9701" max="9701" width="17.7109375" style="58" bestFit="1" customWidth="1"/>
    <col min="9702" max="9702" width="10.85546875" style="58" customWidth="1"/>
    <col min="9703" max="9703" width="11.140625" style="58" customWidth="1"/>
    <col min="9704" max="9704" width="43.5703125" style="58" bestFit="1" customWidth="1"/>
    <col min="9705" max="9954" width="9.140625" style="58"/>
    <col min="9955" max="9955" width="15.85546875" style="58" customWidth="1"/>
    <col min="9956" max="9956" width="49.28515625" style="58" bestFit="1" customWidth="1"/>
    <col min="9957" max="9957" width="17.7109375" style="58" bestFit="1" customWidth="1"/>
    <col min="9958" max="9958" width="10.85546875" style="58" customWidth="1"/>
    <col min="9959" max="9959" width="11.140625" style="58" customWidth="1"/>
    <col min="9960" max="9960" width="43.5703125" style="58" bestFit="1" customWidth="1"/>
    <col min="9961" max="10210" width="9.140625" style="58"/>
    <col min="10211" max="10211" width="15.85546875" style="58" customWidth="1"/>
    <col min="10212" max="10212" width="49.28515625" style="58" bestFit="1" customWidth="1"/>
    <col min="10213" max="10213" width="17.7109375" style="58" bestFit="1" customWidth="1"/>
    <col min="10214" max="10214" width="10.85546875" style="58" customWidth="1"/>
    <col min="10215" max="10215" width="11.140625" style="58" customWidth="1"/>
    <col min="10216" max="10216" width="43.5703125" style="58" bestFit="1" customWidth="1"/>
    <col min="10217" max="10466" width="9.140625" style="58"/>
    <col min="10467" max="10467" width="15.85546875" style="58" customWidth="1"/>
    <col min="10468" max="10468" width="49.28515625" style="58" bestFit="1" customWidth="1"/>
    <col min="10469" max="10469" width="17.7109375" style="58" bestFit="1" customWidth="1"/>
    <col min="10470" max="10470" width="10.85546875" style="58" customWidth="1"/>
    <col min="10471" max="10471" width="11.140625" style="58" customWidth="1"/>
    <col min="10472" max="10472" width="43.5703125" style="58" bestFit="1" customWidth="1"/>
    <col min="10473" max="10722" width="9.140625" style="58"/>
    <col min="10723" max="10723" width="15.85546875" style="58" customWidth="1"/>
    <col min="10724" max="10724" width="49.28515625" style="58" bestFit="1" customWidth="1"/>
    <col min="10725" max="10725" width="17.7109375" style="58" bestFit="1" customWidth="1"/>
    <col min="10726" max="10726" width="10.85546875" style="58" customWidth="1"/>
    <col min="10727" max="10727" width="11.140625" style="58" customWidth="1"/>
    <col min="10728" max="10728" width="43.5703125" style="58" bestFit="1" customWidth="1"/>
    <col min="10729" max="10978" width="9.140625" style="58"/>
    <col min="10979" max="10979" width="15.85546875" style="58" customWidth="1"/>
    <col min="10980" max="10980" width="49.28515625" style="58" bestFit="1" customWidth="1"/>
    <col min="10981" max="10981" width="17.7109375" style="58" bestFit="1" customWidth="1"/>
    <col min="10982" max="10982" width="10.85546875" style="58" customWidth="1"/>
    <col min="10983" max="10983" width="11.140625" style="58" customWidth="1"/>
    <col min="10984" max="10984" width="43.5703125" style="58" bestFit="1" customWidth="1"/>
    <col min="10985" max="11234" width="9.140625" style="58"/>
    <col min="11235" max="11235" width="15.85546875" style="58" customWidth="1"/>
    <col min="11236" max="11236" width="49.28515625" style="58" bestFit="1" customWidth="1"/>
    <col min="11237" max="11237" width="17.7109375" style="58" bestFit="1" customWidth="1"/>
    <col min="11238" max="11238" width="10.85546875" style="58" customWidth="1"/>
    <col min="11239" max="11239" width="11.140625" style="58" customWidth="1"/>
    <col min="11240" max="11240" width="43.5703125" style="58" bestFit="1" customWidth="1"/>
    <col min="11241" max="11490" width="9.140625" style="58"/>
    <col min="11491" max="11491" width="15.85546875" style="58" customWidth="1"/>
    <col min="11492" max="11492" width="49.28515625" style="58" bestFit="1" customWidth="1"/>
    <col min="11493" max="11493" width="17.7109375" style="58" bestFit="1" customWidth="1"/>
    <col min="11494" max="11494" width="10.85546875" style="58" customWidth="1"/>
    <col min="11495" max="11495" width="11.140625" style="58" customWidth="1"/>
    <col min="11496" max="11496" width="43.5703125" style="58" bestFit="1" customWidth="1"/>
    <col min="11497" max="11746" width="9.140625" style="58"/>
    <col min="11747" max="11747" width="15.85546875" style="58" customWidth="1"/>
    <col min="11748" max="11748" width="49.28515625" style="58" bestFit="1" customWidth="1"/>
    <col min="11749" max="11749" width="17.7109375" style="58" bestFit="1" customWidth="1"/>
    <col min="11750" max="11750" width="10.85546875" style="58" customWidth="1"/>
    <col min="11751" max="11751" width="11.140625" style="58" customWidth="1"/>
    <col min="11752" max="11752" width="43.5703125" style="58" bestFit="1" customWidth="1"/>
    <col min="11753" max="12002" width="9.140625" style="58"/>
    <col min="12003" max="12003" width="15.85546875" style="58" customWidth="1"/>
    <col min="12004" max="12004" width="49.28515625" style="58" bestFit="1" customWidth="1"/>
    <col min="12005" max="12005" width="17.7109375" style="58" bestFit="1" customWidth="1"/>
    <col min="12006" max="12006" width="10.85546875" style="58" customWidth="1"/>
    <col min="12007" max="12007" width="11.140625" style="58" customWidth="1"/>
    <col min="12008" max="12008" width="43.5703125" style="58" bestFit="1" customWidth="1"/>
    <col min="12009" max="12258" width="9.140625" style="58"/>
    <col min="12259" max="12259" width="15.85546875" style="58" customWidth="1"/>
    <col min="12260" max="12260" width="49.28515625" style="58" bestFit="1" customWidth="1"/>
    <col min="12261" max="12261" width="17.7109375" style="58" bestFit="1" customWidth="1"/>
    <col min="12262" max="12262" width="10.85546875" style="58" customWidth="1"/>
    <col min="12263" max="12263" width="11.140625" style="58" customWidth="1"/>
    <col min="12264" max="12264" width="43.5703125" style="58" bestFit="1" customWidth="1"/>
    <col min="12265" max="12514" width="9.140625" style="58"/>
    <col min="12515" max="12515" width="15.85546875" style="58" customWidth="1"/>
    <col min="12516" max="12516" width="49.28515625" style="58" bestFit="1" customWidth="1"/>
    <col min="12517" max="12517" width="17.7109375" style="58" bestFit="1" customWidth="1"/>
    <col min="12518" max="12518" width="10.85546875" style="58" customWidth="1"/>
    <col min="12519" max="12519" width="11.140625" style="58" customWidth="1"/>
    <col min="12520" max="12520" width="43.5703125" style="58" bestFit="1" customWidth="1"/>
    <col min="12521" max="12770" width="9.140625" style="58"/>
    <col min="12771" max="12771" width="15.85546875" style="58" customWidth="1"/>
    <col min="12772" max="12772" width="49.28515625" style="58" bestFit="1" customWidth="1"/>
    <col min="12773" max="12773" width="17.7109375" style="58" bestFit="1" customWidth="1"/>
    <col min="12774" max="12774" width="10.85546875" style="58" customWidth="1"/>
    <col min="12775" max="12775" width="11.140625" style="58" customWidth="1"/>
    <col min="12776" max="12776" width="43.5703125" style="58" bestFit="1" customWidth="1"/>
    <col min="12777" max="13026" width="9.140625" style="58"/>
    <col min="13027" max="13027" width="15.85546875" style="58" customWidth="1"/>
    <col min="13028" max="13028" width="49.28515625" style="58" bestFit="1" customWidth="1"/>
    <col min="13029" max="13029" width="17.7109375" style="58" bestFit="1" customWidth="1"/>
    <col min="13030" max="13030" width="10.85546875" style="58" customWidth="1"/>
    <col min="13031" max="13031" width="11.140625" style="58" customWidth="1"/>
    <col min="13032" max="13032" width="43.5703125" style="58" bestFit="1" customWidth="1"/>
    <col min="13033" max="13282" width="9.140625" style="58"/>
    <col min="13283" max="13283" width="15.85546875" style="58" customWidth="1"/>
    <col min="13284" max="13284" width="49.28515625" style="58" bestFit="1" customWidth="1"/>
    <col min="13285" max="13285" width="17.7109375" style="58" bestFit="1" customWidth="1"/>
    <col min="13286" max="13286" width="10.85546875" style="58" customWidth="1"/>
    <col min="13287" max="13287" width="11.140625" style="58" customWidth="1"/>
    <col min="13288" max="13288" width="43.5703125" style="58" bestFit="1" customWidth="1"/>
    <col min="13289" max="13538" width="9.140625" style="58"/>
    <col min="13539" max="13539" width="15.85546875" style="58" customWidth="1"/>
    <col min="13540" max="13540" width="49.28515625" style="58" bestFit="1" customWidth="1"/>
    <col min="13541" max="13541" width="17.7109375" style="58" bestFit="1" customWidth="1"/>
    <col min="13542" max="13542" width="10.85546875" style="58" customWidth="1"/>
    <col min="13543" max="13543" width="11.140625" style="58" customWidth="1"/>
    <col min="13544" max="13544" width="43.5703125" style="58" bestFit="1" customWidth="1"/>
    <col min="13545" max="13794" width="9.140625" style="58"/>
    <col min="13795" max="13795" width="15.85546875" style="58" customWidth="1"/>
    <col min="13796" max="13796" width="49.28515625" style="58" bestFit="1" customWidth="1"/>
    <col min="13797" max="13797" width="17.7109375" style="58" bestFit="1" customWidth="1"/>
    <col min="13798" max="13798" width="10.85546875" style="58" customWidth="1"/>
    <col min="13799" max="13799" width="11.140625" style="58" customWidth="1"/>
    <col min="13800" max="13800" width="43.5703125" style="58" bestFit="1" customWidth="1"/>
    <col min="13801" max="14050" width="9.140625" style="58"/>
    <col min="14051" max="14051" width="15.85546875" style="58" customWidth="1"/>
    <col min="14052" max="14052" width="49.28515625" style="58" bestFit="1" customWidth="1"/>
    <col min="14053" max="14053" width="17.7109375" style="58" bestFit="1" customWidth="1"/>
    <col min="14054" max="14054" width="10.85546875" style="58" customWidth="1"/>
    <col min="14055" max="14055" width="11.140625" style="58" customWidth="1"/>
    <col min="14056" max="14056" width="43.5703125" style="58" bestFit="1" customWidth="1"/>
    <col min="14057" max="14306" width="9.140625" style="58"/>
    <col min="14307" max="14307" width="15.85546875" style="58" customWidth="1"/>
    <col min="14308" max="14308" width="49.28515625" style="58" bestFit="1" customWidth="1"/>
    <col min="14309" max="14309" width="17.7109375" style="58" bestFit="1" customWidth="1"/>
    <col min="14310" max="14310" width="10.85546875" style="58" customWidth="1"/>
    <col min="14311" max="14311" width="11.140625" style="58" customWidth="1"/>
    <col min="14312" max="14312" width="43.5703125" style="58" bestFit="1" customWidth="1"/>
    <col min="14313" max="14562" width="9.140625" style="58"/>
    <col min="14563" max="14563" width="15.85546875" style="58" customWidth="1"/>
    <col min="14564" max="14564" width="49.28515625" style="58" bestFit="1" customWidth="1"/>
    <col min="14565" max="14565" width="17.7109375" style="58" bestFit="1" customWidth="1"/>
    <col min="14566" max="14566" width="10.85546875" style="58" customWidth="1"/>
    <col min="14567" max="14567" width="11.140625" style="58" customWidth="1"/>
    <col min="14568" max="14568" width="43.5703125" style="58" bestFit="1" customWidth="1"/>
    <col min="14569" max="14818" width="9.140625" style="58"/>
    <col min="14819" max="14819" width="15.85546875" style="58" customWidth="1"/>
    <col min="14820" max="14820" width="49.28515625" style="58" bestFit="1" customWidth="1"/>
    <col min="14821" max="14821" width="17.7109375" style="58" bestFit="1" customWidth="1"/>
    <col min="14822" max="14822" width="10.85546875" style="58" customWidth="1"/>
    <col min="14823" max="14823" width="11.140625" style="58" customWidth="1"/>
    <col min="14824" max="14824" width="43.5703125" style="58" bestFit="1" customWidth="1"/>
    <col min="14825" max="15074" width="9.140625" style="58"/>
    <col min="15075" max="15075" width="15.85546875" style="58" customWidth="1"/>
    <col min="15076" max="15076" width="49.28515625" style="58" bestFit="1" customWidth="1"/>
    <col min="15077" max="15077" width="17.7109375" style="58" bestFit="1" customWidth="1"/>
    <col min="15078" max="15078" width="10.85546875" style="58" customWidth="1"/>
    <col min="15079" max="15079" width="11.140625" style="58" customWidth="1"/>
    <col min="15080" max="15080" width="43.5703125" style="58" bestFit="1" customWidth="1"/>
    <col min="15081" max="15330" width="9.140625" style="58"/>
    <col min="15331" max="15331" width="15.85546875" style="58" customWidth="1"/>
    <col min="15332" max="15332" width="49.28515625" style="58" bestFit="1" customWidth="1"/>
    <col min="15333" max="15333" width="17.7109375" style="58" bestFit="1" customWidth="1"/>
    <col min="15334" max="15334" width="10.85546875" style="58" customWidth="1"/>
    <col min="15335" max="15335" width="11.140625" style="58" customWidth="1"/>
    <col min="15336" max="15336" width="43.5703125" style="58" bestFit="1" customWidth="1"/>
    <col min="15337" max="15586" width="9.140625" style="58"/>
    <col min="15587" max="15587" width="15.85546875" style="58" customWidth="1"/>
    <col min="15588" max="15588" width="49.28515625" style="58" bestFit="1" customWidth="1"/>
    <col min="15589" max="15589" width="17.7109375" style="58" bestFit="1" customWidth="1"/>
    <col min="15590" max="15590" width="10.85546875" style="58" customWidth="1"/>
    <col min="15591" max="15591" width="11.140625" style="58" customWidth="1"/>
    <col min="15592" max="15592" width="43.5703125" style="58" bestFit="1" customWidth="1"/>
    <col min="15593" max="15842" width="9.140625" style="58"/>
    <col min="15843" max="15843" width="15.85546875" style="58" customWidth="1"/>
    <col min="15844" max="15844" width="49.28515625" style="58" bestFit="1" customWidth="1"/>
    <col min="15845" max="15845" width="17.7109375" style="58" bestFit="1" customWidth="1"/>
    <col min="15846" max="15846" width="10.85546875" style="58" customWidth="1"/>
    <col min="15847" max="15847" width="11.140625" style="58" customWidth="1"/>
    <col min="15848" max="15848" width="43.5703125" style="58" bestFit="1" customWidth="1"/>
    <col min="15849" max="16098" width="9.140625" style="58"/>
    <col min="16099" max="16099" width="15.85546875" style="58" customWidth="1"/>
    <col min="16100" max="16100" width="49.28515625" style="58" bestFit="1" customWidth="1"/>
    <col min="16101" max="16101" width="17.7109375" style="58" bestFit="1" customWidth="1"/>
    <col min="16102" max="16102" width="10.85546875" style="58" customWidth="1"/>
    <col min="16103" max="16103" width="11.140625" style="58" customWidth="1"/>
    <col min="16104" max="16104" width="43.5703125" style="58" bestFit="1" customWidth="1"/>
    <col min="16105" max="16384" width="9.140625" style="58"/>
  </cols>
  <sheetData>
    <row r="1" spans="1:12">
      <c r="A1" s="55"/>
      <c r="B1" s="56"/>
      <c r="C1" s="58" t="s">
        <v>354</v>
      </c>
      <c r="D1" s="58" t="s">
        <v>84</v>
      </c>
      <c r="E1" s="57" t="s">
        <v>353</v>
      </c>
      <c r="F1" s="58" t="s">
        <v>355</v>
      </c>
      <c r="G1" s="55"/>
      <c r="H1" s="55"/>
      <c r="I1" s="55"/>
    </row>
    <row r="2" spans="1:12">
      <c r="A2" s="55" t="s">
        <v>123</v>
      </c>
      <c r="B2" s="56" t="s">
        <v>124</v>
      </c>
      <c r="E2" s="57" t="s">
        <v>135</v>
      </c>
      <c r="F2" s="58" t="s">
        <v>356</v>
      </c>
      <c r="G2" s="55" t="s">
        <v>136</v>
      </c>
      <c r="H2" s="55" t="s">
        <v>137</v>
      </c>
      <c r="I2" s="55" t="s">
        <v>138</v>
      </c>
    </row>
    <row r="3" spans="1:12">
      <c r="A3" s="55" t="s">
        <v>114</v>
      </c>
      <c r="B3" s="56" t="s">
        <v>162</v>
      </c>
      <c r="C3" s="57">
        <v>44100000</v>
      </c>
      <c r="D3" s="57">
        <v>30000000</v>
      </c>
      <c r="E3" s="57">
        <v>30000000</v>
      </c>
      <c r="F3" s="57">
        <f>SUM(C3:E3)</f>
        <v>104100000</v>
      </c>
      <c r="G3" s="55" t="s">
        <v>139</v>
      </c>
      <c r="H3" s="59" t="s">
        <v>94</v>
      </c>
      <c r="I3" s="55" t="s">
        <v>29</v>
      </c>
      <c r="K3" s="55"/>
      <c r="L3" s="56"/>
    </row>
    <row r="4" spans="1:12">
      <c r="A4" s="55" t="s">
        <v>108</v>
      </c>
      <c r="B4" s="56" t="s">
        <v>163</v>
      </c>
      <c r="C4" s="57">
        <v>161000000</v>
      </c>
      <c r="D4" s="57">
        <v>170571459</v>
      </c>
      <c r="E4" s="57">
        <v>170571459</v>
      </c>
      <c r="F4" s="57">
        <f t="shared" ref="F4:F20" si="0">SUM(C4:E4)</f>
        <v>502142918</v>
      </c>
      <c r="G4" s="55" t="s">
        <v>139</v>
      </c>
      <c r="H4" s="59" t="s">
        <v>89</v>
      </c>
      <c r="I4" s="55" t="s">
        <v>18</v>
      </c>
      <c r="K4" s="55"/>
      <c r="L4" s="56"/>
    </row>
    <row r="5" spans="1:12">
      <c r="A5" s="55" t="s">
        <v>109</v>
      </c>
      <c r="B5" s="56" t="s">
        <v>164</v>
      </c>
      <c r="C5" s="57">
        <v>69000000</v>
      </c>
      <c r="D5" s="57">
        <v>90000000</v>
      </c>
      <c r="E5" s="57">
        <v>90000000</v>
      </c>
      <c r="F5" s="57">
        <f t="shared" si="0"/>
        <v>249000000</v>
      </c>
      <c r="G5" s="55" t="s">
        <v>139</v>
      </c>
      <c r="H5" s="59" t="s">
        <v>93</v>
      </c>
      <c r="I5" s="55" t="s">
        <v>20</v>
      </c>
      <c r="K5" s="55"/>
      <c r="L5" s="56"/>
    </row>
    <row r="6" spans="1:12">
      <c r="A6" s="55" t="s">
        <v>120</v>
      </c>
      <c r="B6" s="56" t="s">
        <v>165</v>
      </c>
      <c r="C6" s="57">
        <v>25830000</v>
      </c>
      <c r="D6" s="57">
        <v>15000000</v>
      </c>
      <c r="E6" s="57">
        <v>15000000</v>
      </c>
      <c r="F6" s="57">
        <f t="shared" si="0"/>
        <v>55830000</v>
      </c>
      <c r="G6" s="55" t="s">
        <v>139</v>
      </c>
      <c r="H6" s="59" t="s">
        <v>99</v>
      </c>
      <c r="I6" s="55" t="s">
        <v>38</v>
      </c>
      <c r="K6" s="55"/>
      <c r="L6" s="56"/>
    </row>
    <row r="7" spans="1:12">
      <c r="A7" s="55" t="s">
        <v>119</v>
      </c>
      <c r="B7" s="56" t="s">
        <v>166</v>
      </c>
      <c r="C7" s="57">
        <v>770000</v>
      </c>
      <c r="D7" s="57">
        <v>500000</v>
      </c>
      <c r="E7" s="57">
        <v>1200000</v>
      </c>
      <c r="F7" s="57">
        <f t="shared" si="0"/>
        <v>2470000</v>
      </c>
      <c r="G7" s="55" t="s">
        <v>139</v>
      </c>
      <c r="H7" s="59" t="s">
        <v>100</v>
      </c>
      <c r="I7" s="55" t="s">
        <v>37</v>
      </c>
      <c r="K7" s="55"/>
      <c r="L7" s="56"/>
    </row>
    <row r="8" spans="1:12">
      <c r="A8" s="55" t="s">
        <v>117</v>
      </c>
      <c r="B8" s="56" t="s">
        <v>167</v>
      </c>
      <c r="C8" s="57">
        <v>10850000</v>
      </c>
      <c r="D8" s="57">
        <v>9000000</v>
      </c>
      <c r="E8" s="57">
        <v>9000000</v>
      </c>
      <c r="F8" s="57">
        <f t="shared" si="0"/>
        <v>28850000</v>
      </c>
      <c r="G8" s="55" t="s">
        <v>139</v>
      </c>
      <c r="H8" s="59" t="s">
        <v>103</v>
      </c>
      <c r="I8" s="55" t="s">
        <v>34</v>
      </c>
      <c r="K8" s="55"/>
      <c r="L8" s="56"/>
    </row>
    <row r="9" spans="1:12">
      <c r="A9" s="55" t="s">
        <v>112</v>
      </c>
      <c r="B9" s="56" t="s">
        <v>168</v>
      </c>
      <c r="C9" s="57">
        <v>10500000</v>
      </c>
      <c r="D9" s="57">
        <v>1000000</v>
      </c>
      <c r="E9" s="57">
        <v>1000000</v>
      </c>
      <c r="F9" s="57">
        <f t="shared" si="0"/>
        <v>12500000</v>
      </c>
      <c r="G9" s="55" t="s">
        <v>139</v>
      </c>
      <c r="H9" s="59" t="s">
        <v>97</v>
      </c>
      <c r="I9" s="55" t="s">
        <v>98</v>
      </c>
      <c r="K9" s="55"/>
      <c r="L9" s="56"/>
    </row>
    <row r="10" spans="1:12">
      <c r="A10" s="55" t="s">
        <v>115</v>
      </c>
      <c r="B10" s="56" t="s">
        <v>169</v>
      </c>
      <c r="C10" s="57">
        <v>25550000</v>
      </c>
      <c r="D10" s="57">
        <v>20000000</v>
      </c>
      <c r="E10" s="57">
        <v>30000000</v>
      </c>
      <c r="F10" s="57">
        <f t="shared" si="0"/>
        <v>75550000</v>
      </c>
      <c r="G10" s="55" t="s">
        <v>139</v>
      </c>
      <c r="H10" s="59" t="s">
        <v>104</v>
      </c>
      <c r="I10" s="55" t="s">
        <v>32</v>
      </c>
      <c r="K10" s="55"/>
      <c r="L10" s="56"/>
    </row>
    <row r="11" spans="1:12">
      <c r="A11" s="55" t="s">
        <v>116</v>
      </c>
      <c r="B11" s="56" t="s">
        <v>170</v>
      </c>
      <c r="C11" s="57">
        <v>11550000</v>
      </c>
      <c r="D11" s="57">
        <v>8000000</v>
      </c>
      <c r="E11" s="57">
        <v>8000000</v>
      </c>
      <c r="F11" s="57">
        <f t="shared" si="0"/>
        <v>27550000</v>
      </c>
      <c r="G11" s="55" t="s">
        <v>139</v>
      </c>
      <c r="H11" s="59" t="s">
        <v>105</v>
      </c>
      <c r="I11" s="55" t="s">
        <v>33</v>
      </c>
      <c r="K11" s="55"/>
      <c r="L11" s="56"/>
    </row>
    <row r="12" spans="1:12">
      <c r="A12" s="55" t="s">
        <v>113</v>
      </c>
      <c r="B12" s="56" t="s">
        <v>171</v>
      </c>
      <c r="C12" s="57">
        <v>1400000000</v>
      </c>
      <c r="D12" s="57">
        <v>1400000000</v>
      </c>
      <c r="E12" s="57">
        <v>1400000000</v>
      </c>
      <c r="F12" s="57">
        <f t="shared" si="0"/>
        <v>4200000000</v>
      </c>
      <c r="G12" s="55" t="s">
        <v>139</v>
      </c>
      <c r="H12" s="59" t="s">
        <v>86</v>
      </c>
      <c r="I12" s="55" t="s">
        <v>27</v>
      </c>
      <c r="K12" s="55"/>
      <c r="L12" s="56"/>
    </row>
    <row r="13" spans="1:12">
      <c r="A13" s="55" t="s">
        <v>107</v>
      </c>
      <c r="B13" s="56" t="s">
        <v>172</v>
      </c>
      <c r="C13" s="57">
        <v>50400000</v>
      </c>
      <c r="D13" s="57">
        <v>96000000</v>
      </c>
      <c r="E13" s="57">
        <v>96000000</v>
      </c>
      <c r="F13" s="57">
        <f t="shared" si="0"/>
        <v>242400000</v>
      </c>
      <c r="G13" s="55" t="s">
        <v>139</v>
      </c>
      <c r="H13" s="59" t="s">
        <v>87</v>
      </c>
      <c r="I13" s="55" t="s">
        <v>17</v>
      </c>
      <c r="K13" s="55"/>
      <c r="L13" s="56"/>
    </row>
    <row r="14" spans="1:12">
      <c r="A14" s="55" t="s">
        <v>110</v>
      </c>
      <c r="B14" s="56" t="s">
        <v>173</v>
      </c>
      <c r="C14" s="57">
        <v>140000000</v>
      </c>
      <c r="D14" s="57">
        <v>140000000</v>
      </c>
      <c r="E14" s="57">
        <v>140000000</v>
      </c>
      <c r="F14" s="57">
        <f t="shared" si="0"/>
        <v>420000000</v>
      </c>
      <c r="G14" s="55" t="s">
        <v>139</v>
      </c>
      <c r="H14" s="59" t="s">
        <v>91</v>
      </c>
      <c r="I14" s="55" t="s">
        <v>23</v>
      </c>
      <c r="K14" s="55"/>
      <c r="L14" s="56"/>
    </row>
    <row r="15" spans="1:12">
      <c r="A15" s="55" t="s">
        <v>118</v>
      </c>
      <c r="B15" s="56" t="s">
        <v>174</v>
      </c>
      <c r="C15" s="57">
        <v>630000</v>
      </c>
      <c r="D15" s="57">
        <v>500000</v>
      </c>
      <c r="E15" s="57">
        <v>500000</v>
      </c>
      <c r="F15" s="57">
        <f t="shared" si="0"/>
        <v>1630000</v>
      </c>
      <c r="G15" s="55" t="s">
        <v>139</v>
      </c>
      <c r="H15" s="59" t="s">
        <v>101</v>
      </c>
      <c r="I15" s="55" t="s">
        <v>36</v>
      </c>
      <c r="K15" s="55"/>
      <c r="L15" s="56"/>
    </row>
    <row r="16" spans="1:12">
      <c r="A16" s="55" t="s">
        <v>268</v>
      </c>
      <c r="B16" s="56" t="s">
        <v>145</v>
      </c>
      <c r="C16" s="57">
        <v>2520000</v>
      </c>
      <c r="D16" s="57"/>
      <c r="E16" s="57"/>
      <c r="F16" s="57">
        <f t="shared" si="0"/>
        <v>2520000</v>
      </c>
      <c r="G16" s="55" t="s">
        <v>139</v>
      </c>
      <c r="H16" s="59" t="s">
        <v>271</v>
      </c>
      <c r="I16" s="55" t="s">
        <v>39</v>
      </c>
      <c r="K16" s="55"/>
      <c r="L16" s="56"/>
    </row>
    <row r="17" spans="1:12">
      <c r="A17" s="55" t="s">
        <v>121</v>
      </c>
      <c r="B17" s="56" t="s">
        <v>175</v>
      </c>
      <c r="C17" s="57">
        <v>9450000</v>
      </c>
      <c r="D17" s="57">
        <v>8000000</v>
      </c>
      <c r="E17" s="57">
        <v>12250000</v>
      </c>
      <c r="F17" s="57">
        <f t="shared" si="0"/>
        <v>29700000</v>
      </c>
      <c r="G17" s="55" t="s">
        <v>139</v>
      </c>
      <c r="H17" s="59" t="s">
        <v>102</v>
      </c>
      <c r="I17" s="55" t="s">
        <v>51</v>
      </c>
      <c r="K17" s="55"/>
      <c r="L17" s="56"/>
    </row>
    <row r="18" spans="1:12">
      <c r="A18" s="55" t="s">
        <v>111</v>
      </c>
      <c r="B18" s="56" t="s">
        <v>176</v>
      </c>
      <c r="C18" s="57">
        <v>15000000</v>
      </c>
      <c r="D18" s="57">
        <v>5000000</v>
      </c>
      <c r="E18" s="57">
        <v>5000000</v>
      </c>
      <c r="F18" s="57">
        <f t="shared" si="0"/>
        <v>25000000</v>
      </c>
      <c r="G18" s="55" t="s">
        <v>139</v>
      </c>
      <c r="H18" s="59" t="s">
        <v>95</v>
      </c>
      <c r="I18" s="55" t="s">
        <v>140</v>
      </c>
      <c r="K18" s="55"/>
      <c r="L18" s="56"/>
    </row>
    <row r="19" spans="1:12">
      <c r="A19" s="55" t="s">
        <v>122</v>
      </c>
      <c r="B19" s="56" t="s">
        <v>177</v>
      </c>
      <c r="C19" s="57">
        <v>46200000</v>
      </c>
      <c r="D19" s="57">
        <v>5000000</v>
      </c>
      <c r="E19" s="57">
        <v>5000000</v>
      </c>
      <c r="F19" s="57">
        <f t="shared" si="0"/>
        <v>56200000</v>
      </c>
      <c r="G19" s="55" t="s">
        <v>139</v>
      </c>
      <c r="H19" s="59" t="s">
        <v>106</v>
      </c>
      <c r="I19" s="55" t="s">
        <v>54</v>
      </c>
      <c r="K19" s="55"/>
      <c r="L19" s="56"/>
    </row>
    <row r="20" spans="1:12">
      <c r="A20" s="55" t="s">
        <v>161</v>
      </c>
      <c r="B20" s="56" t="s">
        <v>178</v>
      </c>
      <c r="C20" s="57">
        <v>35000000</v>
      </c>
      <c r="E20" s="57">
        <v>37000000</v>
      </c>
      <c r="F20" s="57">
        <f t="shared" si="0"/>
        <v>72000000</v>
      </c>
      <c r="G20" s="55" t="s">
        <v>139</v>
      </c>
      <c r="H20" s="59" t="s">
        <v>179</v>
      </c>
      <c r="I20" s="55" t="s">
        <v>19</v>
      </c>
      <c r="K20" s="55"/>
      <c r="L20" s="56"/>
    </row>
    <row r="21" spans="1:12">
      <c r="A21" s="55"/>
      <c r="B21" s="56"/>
      <c r="C21" s="57">
        <f>SUM(C3:C20)</f>
        <v>2058350000</v>
      </c>
      <c r="D21" s="57">
        <f>SUM(D3:D20)</f>
        <v>1998571459</v>
      </c>
      <c r="E21" s="57">
        <f>SUM(E3:E20)</f>
        <v>2050521459</v>
      </c>
      <c r="F21" s="57">
        <f t="shared" ref="F21" si="1">SUM(F3:F20)</f>
        <v>6107442918</v>
      </c>
      <c r="G21" s="55"/>
      <c r="H21" s="59"/>
      <c r="I21" s="55"/>
    </row>
    <row r="22" spans="1:12">
      <c r="A22" s="55"/>
      <c r="B22" s="56"/>
      <c r="E22" s="57"/>
      <c r="G22" s="55"/>
      <c r="H22" s="59"/>
      <c r="I22" s="55"/>
    </row>
    <row r="23" spans="1:12">
      <c r="A23" s="55"/>
      <c r="B23" s="56"/>
      <c r="E23" s="57"/>
      <c r="G23" s="55"/>
      <c r="H23" s="59"/>
      <c r="I23" s="55"/>
    </row>
    <row r="24" spans="1:12">
      <c r="A24" s="55"/>
      <c r="B24" s="56"/>
      <c r="E24" s="57"/>
      <c r="G24" s="55"/>
      <c r="H24" s="59"/>
      <c r="I24" s="55"/>
    </row>
    <row r="25" spans="1:12">
      <c r="A25" s="55"/>
      <c r="B25" s="56"/>
      <c r="E25" s="57"/>
      <c r="G25" s="55"/>
      <c r="H25" s="59"/>
      <c r="I25" s="55"/>
    </row>
    <row r="26" spans="1:12">
      <c r="I26" s="5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85" orientation="landscape" useFirstPageNumber="1" horizontalDpi="300" verticalDpi="300" r:id="rId1"/>
  <headerFooter alignWithMargins="0">
    <oddHeader>&amp;C&amp;"Times New Roman,Regular"&amp;12&amp;A</oddHeader>
    <oddFooter>&amp;Z&amp;F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6"/>
  <sheetViews>
    <sheetView workbookViewId="0">
      <selection activeCell="E11" sqref="E11"/>
    </sheetView>
  </sheetViews>
  <sheetFormatPr defaultRowHeight="15"/>
  <cols>
    <col min="1" max="1" width="3.42578125" style="260" customWidth="1"/>
    <col min="2" max="2" width="49.42578125" style="260" customWidth="1"/>
    <col min="3" max="3" width="14" style="260" customWidth="1"/>
    <col min="4" max="4" width="16.42578125" style="260" customWidth="1"/>
    <col min="5" max="5" width="15.42578125" style="260" bestFit="1" customWidth="1"/>
    <col min="6" max="6" width="15.28515625" style="260" customWidth="1"/>
    <col min="7" max="7" width="8.140625" style="260" customWidth="1"/>
    <col min="8" max="8" width="15.28515625" style="260" customWidth="1"/>
    <col min="9" max="9" width="8.140625" style="260" customWidth="1"/>
    <col min="10" max="10" width="15.28515625" style="260" customWidth="1"/>
    <col min="11" max="11" width="9.28515625" style="260" customWidth="1"/>
    <col min="12" max="12" width="15.28515625" style="260" customWidth="1"/>
    <col min="13" max="13" width="9.28515625" style="260" customWidth="1"/>
    <col min="14" max="14" width="15.28515625" style="260" customWidth="1"/>
    <col min="15" max="15" width="9.28515625" style="260" customWidth="1"/>
    <col min="16" max="17" width="17.5703125" style="260" customWidth="1"/>
    <col min="18" max="256" width="9.140625" style="260"/>
    <col min="257" max="257" width="3.42578125" style="260" customWidth="1"/>
    <col min="258" max="258" width="49.42578125" style="260" customWidth="1"/>
    <col min="259" max="259" width="14" style="260" customWidth="1"/>
    <col min="260" max="260" width="16.42578125" style="260" customWidth="1"/>
    <col min="261" max="261" width="12.85546875" style="260" customWidth="1"/>
    <col min="262" max="262" width="15.28515625" style="260" customWidth="1"/>
    <col min="263" max="263" width="8.140625" style="260" customWidth="1"/>
    <col min="264" max="264" width="15.28515625" style="260" customWidth="1"/>
    <col min="265" max="265" width="8.140625" style="260" customWidth="1"/>
    <col min="266" max="266" width="15.28515625" style="260" customWidth="1"/>
    <col min="267" max="267" width="9.28515625" style="260" customWidth="1"/>
    <col min="268" max="268" width="15.28515625" style="260" customWidth="1"/>
    <col min="269" max="269" width="9.28515625" style="260" customWidth="1"/>
    <col min="270" max="270" width="15.28515625" style="260" customWidth="1"/>
    <col min="271" max="271" width="9.28515625" style="260" customWidth="1"/>
    <col min="272" max="273" width="17.5703125" style="260" customWidth="1"/>
    <col min="274" max="512" width="9.140625" style="260"/>
    <col min="513" max="513" width="3.42578125" style="260" customWidth="1"/>
    <col min="514" max="514" width="49.42578125" style="260" customWidth="1"/>
    <col min="515" max="515" width="14" style="260" customWidth="1"/>
    <col min="516" max="516" width="16.42578125" style="260" customWidth="1"/>
    <col min="517" max="517" width="12.85546875" style="260" customWidth="1"/>
    <col min="518" max="518" width="15.28515625" style="260" customWidth="1"/>
    <col min="519" max="519" width="8.140625" style="260" customWidth="1"/>
    <col min="520" max="520" width="15.28515625" style="260" customWidth="1"/>
    <col min="521" max="521" width="8.140625" style="260" customWidth="1"/>
    <col min="522" max="522" width="15.28515625" style="260" customWidth="1"/>
    <col min="523" max="523" width="9.28515625" style="260" customWidth="1"/>
    <col min="524" max="524" width="15.28515625" style="260" customWidth="1"/>
    <col min="525" max="525" width="9.28515625" style="260" customWidth="1"/>
    <col min="526" max="526" width="15.28515625" style="260" customWidth="1"/>
    <col min="527" max="527" width="9.28515625" style="260" customWidth="1"/>
    <col min="528" max="529" width="17.5703125" style="260" customWidth="1"/>
    <col min="530" max="768" width="9.140625" style="260"/>
    <col min="769" max="769" width="3.42578125" style="260" customWidth="1"/>
    <col min="770" max="770" width="49.42578125" style="260" customWidth="1"/>
    <col min="771" max="771" width="14" style="260" customWidth="1"/>
    <col min="772" max="772" width="16.42578125" style="260" customWidth="1"/>
    <col min="773" max="773" width="12.85546875" style="260" customWidth="1"/>
    <col min="774" max="774" width="15.28515625" style="260" customWidth="1"/>
    <col min="775" max="775" width="8.140625" style="260" customWidth="1"/>
    <col min="776" max="776" width="15.28515625" style="260" customWidth="1"/>
    <col min="777" max="777" width="8.140625" style="260" customWidth="1"/>
    <col min="778" max="778" width="15.28515625" style="260" customWidth="1"/>
    <col min="779" max="779" width="9.28515625" style="260" customWidth="1"/>
    <col min="780" max="780" width="15.28515625" style="260" customWidth="1"/>
    <col min="781" max="781" width="9.28515625" style="260" customWidth="1"/>
    <col min="782" max="782" width="15.28515625" style="260" customWidth="1"/>
    <col min="783" max="783" width="9.28515625" style="260" customWidth="1"/>
    <col min="784" max="785" width="17.5703125" style="260" customWidth="1"/>
    <col min="786" max="1024" width="9.140625" style="260"/>
    <col min="1025" max="1025" width="3.42578125" style="260" customWidth="1"/>
    <col min="1026" max="1026" width="49.42578125" style="260" customWidth="1"/>
    <col min="1027" max="1027" width="14" style="260" customWidth="1"/>
    <col min="1028" max="1028" width="16.42578125" style="260" customWidth="1"/>
    <col min="1029" max="1029" width="12.85546875" style="260" customWidth="1"/>
    <col min="1030" max="1030" width="15.28515625" style="260" customWidth="1"/>
    <col min="1031" max="1031" width="8.140625" style="260" customWidth="1"/>
    <col min="1032" max="1032" width="15.28515625" style="260" customWidth="1"/>
    <col min="1033" max="1033" width="8.140625" style="260" customWidth="1"/>
    <col min="1034" max="1034" width="15.28515625" style="260" customWidth="1"/>
    <col min="1035" max="1035" width="9.28515625" style="260" customWidth="1"/>
    <col min="1036" max="1036" width="15.28515625" style="260" customWidth="1"/>
    <col min="1037" max="1037" width="9.28515625" style="260" customWidth="1"/>
    <col min="1038" max="1038" width="15.28515625" style="260" customWidth="1"/>
    <col min="1039" max="1039" width="9.28515625" style="260" customWidth="1"/>
    <col min="1040" max="1041" width="17.5703125" style="260" customWidth="1"/>
    <col min="1042" max="1280" width="9.140625" style="260"/>
    <col min="1281" max="1281" width="3.42578125" style="260" customWidth="1"/>
    <col min="1282" max="1282" width="49.42578125" style="260" customWidth="1"/>
    <col min="1283" max="1283" width="14" style="260" customWidth="1"/>
    <col min="1284" max="1284" width="16.42578125" style="260" customWidth="1"/>
    <col min="1285" max="1285" width="12.85546875" style="260" customWidth="1"/>
    <col min="1286" max="1286" width="15.28515625" style="260" customWidth="1"/>
    <col min="1287" max="1287" width="8.140625" style="260" customWidth="1"/>
    <col min="1288" max="1288" width="15.28515625" style="260" customWidth="1"/>
    <col min="1289" max="1289" width="8.140625" style="260" customWidth="1"/>
    <col min="1290" max="1290" width="15.28515625" style="260" customWidth="1"/>
    <col min="1291" max="1291" width="9.28515625" style="260" customWidth="1"/>
    <col min="1292" max="1292" width="15.28515625" style="260" customWidth="1"/>
    <col min="1293" max="1293" width="9.28515625" style="260" customWidth="1"/>
    <col min="1294" max="1294" width="15.28515625" style="260" customWidth="1"/>
    <col min="1295" max="1295" width="9.28515625" style="260" customWidth="1"/>
    <col min="1296" max="1297" width="17.5703125" style="260" customWidth="1"/>
    <col min="1298" max="1536" width="9.140625" style="260"/>
    <col min="1537" max="1537" width="3.42578125" style="260" customWidth="1"/>
    <col min="1538" max="1538" width="49.42578125" style="260" customWidth="1"/>
    <col min="1539" max="1539" width="14" style="260" customWidth="1"/>
    <col min="1540" max="1540" width="16.42578125" style="260" customWidth="1"/>
    <col min="1541" max="1541" width="12.85546875" style="260" customWidth="1"/>
    <col min="1542" max="1542" width="15.28515625" style="260" customWidth="1"/>
    <col min="1543" max="1543" width="8.140625" style="260" customWidth="1"/>
    <col min="1544" max="1544" width="15.28515625" style="260" customWidth="1"/>
    <col min="1545" max="1545" width="8.140625" style="260" customWidth="1"/>
    <col min="1546" max="1546" width="15.28515625" style="260" customWidth="1"/>
    <col min="1547" max="1547" width="9.28515625" style="260" customWidth="1"/>
    <col min="1548" max="1548" width="15.28515625" style="260" customWidth="1"/>
    <col min="1549" max="1549" width="9.28515625" style="260" customWidth="1"/>
    <col min="1550" max="1550" width="15.28515625" style="260" customWidth="1"/>
    <col min="1551" max="1551" width="9.28515625" style="260" customWidth="1"/>
    <col min="1552" max="1553" width="17.5703125" style="260" customWidth="1"/>
    <col min="1554" max="1792" width="9.140625" style="260"/>
    <col min="1793" max="1793" width="3.42578125" style="260" customWidth="1"/>
    <col min="1794" max="1794" width="49.42578125" style="260" customWidth="1"/>
    <col min="1795" max="1795" width="14" style="260" customWidth="1"/>
    <col min="1796" max="1796" width="16.42578125" style="260" customWidth="1"/>
    <col min="1797" max="1797" width="12.85546875" style="260" customWidth="1"/>
    <col min="1798" max="1798" width="15.28515625" style="260" customWidth="1"/>
    <col min="1799" max="1799" width="8.140625" style="260" customWidth="1"/>
    <col min="1800" max="1800" width="15.28515625" style="260" customWidth="1"/>
    <col min="1801" max="1801" width="8.140625" style="260" customWidth="1"/>
    <col min="1802" max="1802" width="15.28515625" style="260" customWidth="1"/>
    <col min="1803" max="1803" width="9.28515625" style="260" customWidth="1"/>
    <col min="1804" max="1804" width="15.28515625" style="260" customWidth="1"/>
    <col min="1805" max="1805" width="9.28515625" style="260" customWidth="1"/>
    <col min="1806" max="1806" width="15.28515625" style="260" customWidth="1"/>
    <col min="1807" max="1807" width="9.28515625" style="260" customWidth="1"/>
    <col min="1808" max="1809" width="17.5703125" style="260" customWidth="1"/>
    <col min="1810" max="2048" width="9.140625" style="260"/>
    <col min="2049" max="2049" width="3.42578125" style="260" customWidth="1"/>
    <col min="2050" max="2050" width="49.42578125" style="260" customWidth="1"/>
    <col min="2051" max="2051" width="14" style="260" customWidth="1"/>
    <col min="2052" max="2052" width="16.42578125" style="260" customWidth="1"/>
    <col min="2053" max="2053" width="12.85546875" style="260" customWidth="1"/>
    <col min="2054" max="2054" width="15.28515625" style="260" customWidth="1"/>
    <col min="2055" max="2055" width="8.140625" style="260" customWidth="1"/>
    <col min="2056" max="2056" width="15.28515625" style="260" customWidth="1"/>
    <col min="2057" max="2057" width="8.140625" style="260" customWidth="1"/>
    <col min="2058" max="2058" width="15.28515625" style="260" customWidth="1"/>
    <col min="2059" max="2059" width="9.28515625" style="260" customWidth="1"/>
    <col min="2060" max="2060" width="15.28515625" style="260" customWidth="1"/>
    <col min="2061" max="2061" width="9.28515625" style="260" customWidth="1"/>
    <col min="2062" max="2062" width="15.28515625" style="260" customWidth="1"/>
    <col min="2063" max="2063" width="9.28515625" style="260" customWidth="1"/>
    <col min="2064" max="2065" width="17.5703125" style="260" customWidth="1"/>
    <col min="2066" max="2304" width="9.140625" style="260"/>
    <col min="2305" max="2305" width="3.42578125" style="260" customWidth="1"/>
    <col min="2306" max="2306" width="49.42578125" style="260" customWidth="1"/>
    <col min="2307" max="2307" width="14" style="260" customWidth="1"/>
    <col min="2308" max="2308" width="16.42578125" style="260" customWidth="1"/>
    <col min="2309" max="2309" width="12.85546875" style="260" customWidth="1"/>
    <col min="2310" max="2310" width="15.28515625" style="260" customWidth="1"/>
    <col min="2311" max="2311" width="8.140625" style="260" customWidth="1"/>
    <col min="2312" max="2312" width="15.28515625" style="260" customWidth="1"/>
    <col min="2313" max="2313" width="8.140625" style="260" customWidth="1"/>
    <col min="2314" max="2314" width="15.28515625" style="260" customWidth="1"/>
    <col min="2315" max="2315" width="9.28515625" style="260" customWidth="1"/>
    <col min="2316" max="2316" width="15.28515625" style="260" customWidth="1"/>
    <col min="2317" max="2317" width="9.28515625" style="260" customWidth="1"/>
    <col min="2318" max="2318" width="15.28515625" style="260" customWidth="1"/>
    <col min="2319" max="2319" width="9.28515625" style="260" customWidth="1"/>
    <col min="2320" max="2321" width="17.5703125" style="260" customWidth="1"/>
    <col min="2322" max="2560" width="9.140625" style="260"/>
    <col min="2561" max="2561" width="3.42578125" style="260" customWidth="1"/>
    <col min="2562" max="2562" width="49.42578125" style="260" customWidth="1"/>
    <col min="2563" max="2563" width="14" style="260" customWidth="1"/>
    <col min="2564" max="2564" width="16.42578125" style="260" customWidth="1"/>
    <col min="2565" max="2565" width="12.85546875" style="260" customWidth="1"/>
    <col min="2566" max="2566" width="15.28515625" style="260" customWidth="1"/>
    <col min="2567" max="2567" width="8.140625" style="260" customWidth="1"/>
    <col min="2568" max="2568" width="15.28515625" style="260" customWidth="1"/>
    <col min="2569" max="2569" width="8.140625" style="260" customWidth="1"/>
    <col min="2570" max="2570" width="15.28515625" style="260" customWidth="1"/>
    <col min="2571" max="2571" width="9.28515625" style="260" customWidth="1"/>
    <col min="2572" max="2572" width="15.28515625" style="260" customWidth="1"/>
    <col min="2573" max="2573" width="9.28515625" style="260" customWidth="1"/>
    <col min="2574" max="2574" width="15.28515625" style="260" customWidth="1"/>
    <col min="2575" max="2575" width="9.28515625" style="260" customWidth="1"/>
    <col min="2576" max="2577" width="17.5703125" style="260" customWidth="1"/>
    <col min="2578" max="2816" width="9.140625" style="260"/>
    <col min="2817" max="2817" width="3.42578125" style="260" customWidth="1"/>
    <col min="2818" max="2818" width="49.42578125" style="260" customWidth="1"/>
    <col min="2819" max="2819" width="14" style="260" customWidth="1"/>
    <col min="2820" max="2820" width="16.42578125" style="260" customWidth="1"/>
    <col min="2821" max="2821" width="12.85546875" style="260" customWidth="1"/>
    <col min="2822" max="2822" width="15.28515625" style="260" customWidth="1"/>
    <col min="2823" max="2823" width="8.140625" style="260" customWidth="1"/>
    <col min="2824" max="2824" width="15.28515625" style="260" customWidth="1"/>
    <col min="2825" max="2825" width="8.140625" style="260" customWidth="1"/>
    <col min="2826" max="2826" width="15.28515625" style="260" customWidth="1"/>
    <col min="2827" max="2827" width="9.28515625" style="260" customWidth="1"/>
    <col min="2828" max="2828" width="15.28515625" style="260" customWidth="1"/>
    <col min="2829" max="2829" width="9.28515625" style="260" customWidth="1"/>
    <col min="2830" max="2830" width="15.28515625" style="260" customWidth="1"/>
    <col min="2831" max="2831" width="9.28515625" style="260" customWidth="1"/>
    <col min="2832" max="2833" width="17.5703125" style="260" customWidth="1"/>
    <col min="2834" max="3072" width="9.140625" style="260"/>
    <col min="3073" max="3073" width="3.42578125" style="260" customWidth="1"/>
    <col min="3074" max="3074" width="49.42578125" style="260" customWidth="1"/>
    <col min="3075" max="3075" width="14" style="260" customWidth="1"/>
    <col min="3076" max="3076" width="16.42578125" style="260" customWidth="1"/>
    <col min="3077" max="3077" width="12.85546875" style="260" customWidth="1"/>
    <col min="3078" max="3078" width="15.28515625" style="260" customWidth="1"/>
    <col min="3079" max="3079" width="8.140625" style="260" customWidth="1"/>
    <col min="3080" max="3080" width="15.28515625" style="260" customWidth="1"/>
    <col min="3081" max="3081" width="8.140625" style="260" customWidth="1"/>
    <col min="3082" max="3082" width="15.28515625" style="260" customWidth="1"/>
    <col min="3083" max="3083" width="9.28515625" style="260" customWidth="1"/>
    <col min="3084" max="3084" width="15.28515625" style="260" customWidth="1"/>
    <col min="3085" max="3085" width="9.28515625" style="260" customWidth="1"/>
    <col min="3086" max="3086" width="15.28515625" style="260" customWidth="1"/>
    <col min="3087" max="3087" width="9.28515625" style="260" customWidth="1"/>
    <col min="3088" max="3089" width="17.5703125" style="260" customWidth="1"/>
    <col min="3090" max="3328" width="9.140625" style="260"/>
    <col min="3329" max="3329" width="3.42578125" style="260" customWidth="1"/>
    <col min="3330" max="3330" width="49.42578125" style="260" customWidth="1"/>
    <col min="3331" max="3331" width="14" style="260" customWidth="1"/>
    <col min="3332" max="3332" width="16.42578125" style="260" customWidth="1"/>
    <col min="3333" max="3333" width="12.85546875" style="260" customWidth="1"/>
    <col min="3334" max="3334" width="15.28515625" style="260" customWidth="1"/>
    <col min="3335" max="3335" width="8.140625" style="260" customWidth="1"/>
    <col min="3336" max="3336" width="15.28515625" style="260" customWidth="1"/>
    <col min="3337" max="3337" width="8.140625" style="260" customWidth="1"/>
    <col min="3338" max="3338" width="15.28515625" style="260" customWidth="1"/>
    <col min="3339" max="3339" width="9.28515625" style="260" customWidth="1"/>
    <col min="3340" max="3340" width="15.28515625" style="260" customWidth="1"/>
    <col min="3341" max="3341" width="9.28515625" style="260" customWidth="1"/>
    <col min="3342" max="3342" width="15.28515625" style="260" customWidth="1"/>
    <col min="3343" max="3343" width="9.28515625" style="260" customWidth="1"/>
    <col min="3344" max="3345" width="17.5703125" style="260" customWidth="1"/>
    <col min="3346" max="3584" width="9.140625" style="260"/>
    <col min="3585" max="3585" width="3.42578125" style="260" customWidth="1"/>
    <col min="3586" max="3586" width="49.42578125" style="260" customWidth="1"/>
    <col min="3587" max="3587" width="14" style="260" customWidth="1"/>
    <col min="3588" max="3588" width="16.42578125" style="260" customWidth="1"/>
    <col min="3589" max="3589" width="12.85546875" style="260" customWidth="1"/>
    <col min="3590" max="3590" width="15.28515625" style="260" customWidth="1"/>
    <col min="3591" max="3591" width="8.140625" style="260" customWidth="1"/>
    <col min="3592" max="3592" width="15.28515625" style="260" customWidth="1"/>
    <col min="3593" max="3593" width="8.140625" style="260" customWidth="1"/>
    <col min="3594" max="3594" width="15.28515625" style="260" customWidth="1"/>
    <col min="3595" max="3595" width="9.28515625" style="260" customWidth="1"/>
    <col min="3596" max="3596" width="15.28515625" style="260" customWidth="1"/>
    <col min="3597" max="3597" width="9.28515625" style="260" customWidth="1"/>
    <col min="3598" max="3598" width="15.28515625" style="260" customWidth="1"/>
    <col min="3599" max="3599" width="9.28515625" style="260" customWidth="1"/>
    <col min="3600" max="3601" width="17.5703125" style="260" customWidth="1"/>
    <col min="3602" max="3840" width="9.140625" style="260"/>
    <col min="3841" max="3841" width="3.42578125" style="260" customWidth="1"/>
    <col min="3842" max="3842" width="49.42578125" style="260" customWidth="1"/>
    <col min="3843" max="3843" width="14" style="260" customWidth="1"/>
    <col min="3844" max="3844" width="16.42578125" style="260" customWidth="1"/>
    <col min="3845" max="3845" width="12.85546875" style="260" customWidth="1"/>
    <col min="3846" max="3846" width="15.28515625" style="260" customWidth="1"/>
    <col min="3847" max="3847" width="8.140625" style="260" customWidth="1"/>
    <col min="3848" max="3848" width="15.28515625" style="260" customWidth="1"/>
    <col min="3849" max="3849" width="8.140625" style="260" customWidth="1"/>
    <col min="3850" max="3850" width="15.28515625" style="260" customWidth="1"/>
    <col min="3851" max="3851" width="9.28515625" style="260" customWidth="1"/>
    <col min="3852" max="3852" width="15.28515625" style="260" customWidth="1"/>
    <col min="3853" max="3853" width="9.28515625" style="260" customWidth="1"/>
    <col min="3854" max="3854" width="15.28515625" style="260" customWidth="1"/>
    <col min="3855" max="3855" width="9.28515625" style="260" customWidth="1"/>
    <col min="3856" max="3857" width="17.5703125" style="260" customWidth="1"/>
    <col min="3858" max="4096" width="9.140625" style="260"/>
    <col min="4097" max="4097" width="3.42578125" style="260" customWidth="1"/>
    <col min="4098" max="4098" width="49.42578125" style="260" customWidth="1"/>
    <col min="4099" max="4099" width="14" style="260" customWidth="1"/>
    <col min="4100" max="4100" width="16.42578125" style="260" customWidth="1"/>
    <col min="4101" max="4101" width="12.85546875" style="260" customWidth="1"/>
    <col min="4102" max="4102" width="15.28515625" style="260" customWidth="1"/>
    <col min="4103" max="4103" width="8.140625" style="260" customWidth="1"/>
    <col min="4104" max="4104" width="15.28515625" style="260" customWidth="1"/>
    <col min="4105" max="4105" width="8.140625" style="260" customWidth="1"/>
    <col min="4106" max="4106" width="15.28515625" style="260" customWidth="1"/>
    <col min="4107" max="4107" width="9.28515625" style="260" customWidth="1"/>
    <col min="4108" max="4108" width="15.28515625" style="260" customWidth="1"/>
    <col min="4109" max="4109" width="9.28515625" style="260" customWidth="1"/>
    <col min="4110" max="4110" width="15.28515625" style="260" customWidth="1"/>
    <col min="4111" max="4111" width="9.28515625" style="260" customWidth="1"/>
    <col min="4112" max="4113" width="17.5703125" style="260" customWidth="1"/>
    <col min="4114" max="4352" width="9.140625" style="260"/>
    <col min="4353" max="4353" width="3.42578125" style="260" customWidth="1"/>
    <col min="4354" max="4354" width="49.42578125" style="260" customWidth="1"/>
    <col min="4355" max="4355" width="14" style="260" customWidth="1"/>
    <col min="4356" max="4356" width="16.42578125" style="260" customWidth="1"/>
    <col min="4357" max="4357" width="12.85546875" style="260" customWidth="1"/>
    <col min="4358" max="4358" width="15.28515625" style="260" customWidth="1"/>
    <col min="4359" max="4359" width="8.140625" style="260" customWidth="1"/>
    <col min="4360" max="4360" width="15.28515625" style="260" customWidth="1"/>
    <col min="4361" max="4361" width="8.140625" style="260" customWidth="1"/>
    <col min="4362" max="4362" width="15.28515625" style="260" customWidth="1"/>
    <col min="4363" max="4363" width="9.28515625" style="260" customWidth="1"/>
    <col min="4364" max="4364" width="15.28515625" style="260" customWidth="1"/>
    <col min="4365" max="4365" width="9.28515625" style="260" customWidth="1"/>
    <col min="4366" max="4366" width="15.28515625" style="260" customWidth="1"/>
    <col min="4367" max="4367" width="9.28515625" style="260" customWidth="1"/>
    <col min="4368" max="4369" width="17.5703125" style="260" customWidth="1"/>
    <col min="4370" max="4608" width="9.140625" style="260"/>
    <col min="4609" max="4609" width="3.42578125" style="260" customWidth="1"/>
    <col min="4610" max="4610" width="49.42578125" style="260" customWidth="1"/>
    <col min="4611" max="4611" width="14" style="260" customWidth="1"/>
    <col min="4612" max="4612" width="16.42578125" style="260" customWidth="1"/>
    <col min="4613" max="4613" width="12.85546875" style="260" customWidth="1"/>
    <col min="4614" max="4614" width="15.28515625" style="260" customWidth="1"/>
    <col min="4615" max="4615" width="8.140625" style="260" customWidth="1"/>
    <col min="4616" max="4616" width="15.28515625" style="260" customWidth="1"/>
    <col min="4617" max="4617" width="8.140625" style="260" customWidth="1"/>
    <col min="4618" max="4618" width="15.28515625" style="260" customWidth="1"/>
    <col min="4619" max="4619" width="9.28515625" style="260" customWidth="1"/>
    <col min="4620" max="4620" width="15.28515625" style="260" customWidth="1"/>
    <col min="4621" max="4621" width="9.28515625" style="260" customWidth="1"/>
    <col min="4622" max="4622" width="15.28515625" style="260" customWidth="1"/>
    <col min="4623" max="4623" width="9.28515625" style="260" customWidth="1"/>
    <col min="4624" max="4625" width="17.5703125" style="260" customWidth="1"/>
    <col min="4626" max="4864" width="9.140625" style="260"/>
    <col min="4865" max="4865" width="3.42578125" style="260" customWidth="1"/>
    <col min="4866" max="4866" width="49.42578125" style="260" customWidth="1"/>
    <col min="4867" max="4867" width="14" style="260" customWidth="1"/>
    <col min="4868" max="4868" width="16.42578125" style="260" customWidth="1"/>
    <col min="4869" max="4869" width="12.85546875" style="260" customWidth="1"/>
    <col min="4870" max="4870" width="15.28515625" style="260" customWidth="1"/>
    <col min="4871" max="4871" width="8.140625" style="260" customWidth="1"/>
    <col min="4872" max="4872" width="15.28515625" style="260" customWidth="1"/>
    <col min="4873" max="4873" width="8.140625" style="260" customWidth="1"/>
    <col min="4874" max="4874" width="15.28515625" style="260" customWidth="1"/>
    <col min="4875" max="4875" width="9.28515625" style="260" customWidth="1"/>
    <col min="4876" max="4876" width="15.28515625" style="260" customWidth="1"/>
    <col min="4877" max="4877" width="9.28515625" style="260" customWidth="1"/>
    <col min="4878" max="4878" width="15.28515625" style="260" customWidth="1"/>
    <col min="4879" max="4879" width="9.28515625" style="260" customWidth="1"/>
    <col min="4880" max="4881" width="17.5703125" style="260" customWidth="1"/>
    <col min="4882" max="5120" width="9.140625" style="260"/>
    <col min="5121" max="5121" width="3.42578125" style="260" customWidth="1"/>
    <col min="5122" max="5122" width="49.42578125" style="260" customWidth="1"/>
    <col min="5123" max="5123" width="14" style="260" customWidth="1"/>
    <col min="5124" max="5124" width="16.42578125" style="260" customWidth="1"/>
    <col min="5125" max="5125" width="12.85546875" style="260" customWidth="1"/>
    <col min="5126" max="5126" width="15.28515625" style="260" customWidth="1"/>
    <col min="5127" max="5127" width="8.140625" style="260" customWidth="1"/>
    <col min="5128" max="5128" width="15.28515625" style="260" customWidth="1"/>
    <col min="5129" max="5129" width="8.140625" style="260" customWidth="1"/>
    <col min="5130" max="5130" width="15.28515625" style="260" customWidth="1"/>
    <col min="5131" max="5131" width="9.28515625" style="260" customWidth="1"/>
    <col min="5132" max="5132" width="15.28515625" style="260" customWidth="1"/>
    <col min="5133" max="5133" width="9.28515625" style="260" customWidth="1"/>
    <col min="5134" max="5134" width="15.28515625" style="260" customWidth="1"/>
    <col min="5135" max="5135" width="9.28515625" style="260" customWidth="1"/>
    <col min="5136" max="5137" width="17.5703125" style="260" customWidth="1"/>
    <col min="5138" max="5376" width="9.140625" style="260"/>
    <col min="5377" max="5377" width="3.42578125" style="260" customWidth="1"/>
    <col min="5378" max="5378" width="49.42578125" style="260" customWidth="1"/>
    <col min="5379" max="5379" width="14" style="260" customWidth="1"/>
    <col min="5380" max="5380" width="16.42578125" style="260" customWidth="1"/>
    <col min="5381" max="5381" width="12.85546875" style="260" customWidth="1"/>
    <col min="5382" max="5382" width="15.28515625" style="260" customWidth="1"/>
    <col min="5383" max="5383" width="8.140625" style="260" customWidth="1"/>
    <col min="5384" max="5384" width="15.28515625" style="260" customWidth="1"/>
    <col min="5385" max="5385" width="8.140625" style="260" customWidth="1"/>
    <col min="5386" max="5386" width="15.28515625" style="260" customWidth="1"/>
    <col min="5387" max="5387" width="9.28515625" style="260" customWidth="1"/>
    <col min="5388" max="5388" width="15.28515625" style="260" customWidth="1"/>
    <col min="5389" max="5389" width="9.28515625" style="260" customWidth="1"/>
    <col min="5390" max="5390" width="15.28515625" style="260" customWidth="1"/>
    <col min="5391" max="5391" width="9.28515625" style="260" customWidth="1"/>
    <col min="5392" max="5393" width="17.5703125" style="260" customWidth="1"/>
    <col min="5394" max="5632" width="9.140625" style="260"/>
    <col min="5633" max="5633" width="3.42578125" style="260" customWidth="1"/>
    <col min="5634" max="5634" width="49.42578125" style="260" customWidth="1"/>
    <col min="5635" max="5635" width="14" style="260" customWidth="1"/>
    <col min="5636" max="5636" width="16.42578125" style="260" customWidth="1"/>
    <col min="5637" max="5637" width="12.85546875" style="260" customWidth="1"/>
    <col min="5638" max="5638" width="15.28515625" style="260" customWidth="1"/>
    <col min="5639" max="5639" width="8.140625" style="260" customWidth="1"/>
    <col min="5640" max="5640" width="15.28515625" style="260" customWidth="1"/>
    <col min="5641" max="5641" width="8.140625" style="260" customWidth="1"/>
    <col min="5642" max="5642" width="15.28515625" style="260" customWidth="1"/>
    <col min="5643" max="5643" width="9.28515625" style="260" customWidth="1"/>
    <col min="5644" max="5644" width="15.28515625" style="260" customWidth="1"/>
    <col min="5645" max="5645" width="9.28515625" style="260" customWidth="1"/>
    <col min="5646" max="5646" width="15.28515625" style="260" customWidth="1"/>
    <col min="5647" max="5647" width="9.28515625" style="260" customWidth="1"/>
    <col min="5648" max="5649" width="17.5703125" style="260" customWidth="1"/>
    <col min="5650" max="5888" width="9.140625" style="260"/>
    <col min="5889" max="5889" width="3.42578125" style="260" customWidth="1"/>
    <col min="5890" max="5890" width="49.42578125" style="260" customWidth="1"/>
    <col min="5891" max="5891" width="14" style="260" customWidth="1"/>
    <col min="5892" max="5892" width="16.42578125" style="260" customWidth="1"/>
    <col min="5893" max="5893" width="12.85546875" style="260" customWidth="1"/>
    <col min="5894" max="5894" width="15.28515625" style="260" customWidth="1"/>
    <col min="5895" max="5895" width="8.140625" style="260" customWidth="1"/>
    <col min="5896" max="5896" width="15.28515625" style="260" customWidth="1"/>
    <col min="5897" max="5897" width="8.140625" style="260" customWidth="1"/>
    <col min="5898" max="5898" width="15.28515625" style="260" customWidth="1"/>
    <col min="5899" max="5899" width="9.28515625" style="260" customWidth="1"/>
    <col min="5900" max="5900" width="15.28515625" style="260" customWidth="1"/>
    <col min="5901" max="5901" width="9.28515625" style="260" customWidth="1"/>
    <col min="5902" max="5902" width="15.28515625" style="260" customWidth="1"/>
    <col min="5903" max="5903" width="9.28515625" style="260" customWidth="1"/>
    <col min="5904" max="5905" width="17.5703125" style="260" customWidth="1"/>
    <col min="5906" max="6144" width="9.140625" style="260"/>
    <col min="6145" max="6145" width="3.42578125" style="260" customWidth="1"/>
    <col min="6146" max="6146" width="49.42578125" style="260" customWidth="1"/>
    <col min="6147" max="6147" width="14" style="260" customWidth="1"/>
    <col min="6148" max="6148" width="16.42578125" style="260" customWidth="1"/>
    <col min="6149" max="6149" width="12.85546875" style="260" customWidth="1"/>
    <col min="6150" max="6150" width="15.28515625" style="260" customWidth="1"/>
    <col min="6151" max="6151" width="8.140625" style="260" customWidth="1"/>
    <col min="6152" max="6152" width="15.28515625" style="260" customWidth="1"/>
    <col min="6153" max="6153" width="8.140625" style="260" customWidth="1"/>
    <col min="6154" max="6154" width="15.28515625" style="260" customWidth="1"/>
    <col min="6155" max="6155" width="9.28515625" style="260" customWidth="1"/>
    <col min="6156" max="6156" width="15.28515625" style="260" customWidth="1"/>
    <col min="6157" max="6157" width="9.28515625" style="260" customWidth="1"/>
    <col min="6158" max="6158" width="15.28515625" style="260" customWidth="1"/>
    <col min="6159" max="6159" width="9.28515625" style="260" customWidth="1"/>
    <col min="6160" max="6161" width="17.5703125" style="260" customWidth="1"/>
    <col min="6162" max="6400" width="9.140625" style="260"/>
    <col min="6401" max="6401" width="3.42578125" style="260" customWidth="1"/>
    <col min="6402" max="6402" width="49.42578125" style="260" customWidth="1"/>
    <col min="6403" max="6403" width="14" style="260" customWidth="1"/>
    <col min="6404" max="6404" width="16.42578125" style="260" customWidth="1"/>
    <col min="6405" max="6405" width="12.85546875" style="260" customWidth="1"/>
    <col min="6406" max="6406" width="15.28515625" style="260" customWidth="1"/>
    <col min="6407" max="6407" width="8.140625" style="260" customWidth="1"/>
    <col min="6408" max="6408" width="15.28515625" style="260" customWidth="1"/>
    <col min="6409" max="6409" width="8.140625" style="260" customWidth="1"/>
    <col min="6410" max="6410" width="15.28515625" style="260" customWidth="1"/>
    <col min="6411" max="6411" width="9.28515625" style="260" customWidth="1"/>
    <col min="6412" max="6412" width="15.28515625" style="260" customWidth="1"/>
    <col min="6413" max="6413" width="9.28515625" style="260" customWidth="1"/>
    <col min="6414" max="6414" width="15.28515625" style="260" customWidth="1"/>
    <col min="6415" max="6415" width="9.28515625" style="260" customWidth="1"/>
    <col min="6416" max="6417" width="17.5703125" style="260" customWidth="1"/>
    <col min="6418" max="6656" width="9.140625" style="260"/>
    <col min="6657" max="6657" width="3.42578125" style="260" customWidth="1"/>
    <col min="6658" max="6658" width="49.42578125" style="260" customWidth="1"/>
    <col min="6659" max="6659" width="14" style="260" customWidth="1"/>
    <col min="6660" max="6660" width="16.42578125" style="260" customWidth="1"/>
    <col min="6661" max="6661" width="12.85546875" style="260" customWidth="1"/>
    <col min="6662" max="6662" width="15.28515625" style="260" customWidth="1"/>
    <col min="6663" max="6663" width="8.140625" style="260" customWidth="1"/>
    <col min="6664" max="6664" width="15.28515625" style="260" customWidth="1"/>
    <col min="6665" max="6665" width="8.140625" style="260" customWidth="1"/>
    <col min="6666" max="6666" width="15.28515625" style="260" customWidth="1"/>
    <col min="6667" max="6667" width="9.28515625" style="260" customWidth="1"/>
    <col min="6668" max="6668" width="15.28515625" style="260" customWidth="1"/>
    <col min="6669" max="6669" width="9.28515625" style="260" customWidth="1"/>
    <col min="6670" max="6670" width="15.28515625" style="260" customWidth="1"/>
    <col min="6671" max="6671" width="9.28515625" style="260" customWidth="1"/>
    <col min="6672" max="6673" width="17.5703125" style="260" customWidth="1"/>
    <col min="6674" max="6912" width="9.140625" style="260"/>
    <col min="6913" max="6913" width="3.42578125" style="260" customWidth="1"/>
    <col min="6914" max="6914" width="49.42578125" style="260" customWidth="1"/>
    <col min="6915" max="6915" width="14" style="260" customWidth="1"/>
    <col min="6916" max="6916" width="16.42578125" style="260" customWidth="1"/>
    <col min="6917" max="6917" width="12.85546875" style="260" customWidth="1"/>
    <col min="6918" max="6918" width="15.28515625" style="260" customWidth="1"/>
    <col min="6919" max="6919" width="8.140625" style="260" customWidth="1"/>
    <col min="6920" max="6920" width="15.28515625" style="260" customWidth="1"/>
    <col min="6921" max="6921" width="8.140625" style="260" customWidth="1"/>
    <col min="6922" max="6922" width="15.28515625" style="260" customWidth="1"/>
    <col min="6923" max="6923" width="9.28515625" style="260" customWidth="1"/>
    <col min="6924" max="6924" width="15.28515625" style="260" customWidth="1"/>
    <col min="6925" max="6925" width="9.28515625" style="260" customWidth="1"/>
    <col min="6926" max="6926" width="15.28515625" style="260" customWidth="1"/>
    <col min="6927" max="6927" width="9.28515625" style="260" customWidth="1"/>
    <col min="6928" max="6929" width="17.5703125" style="260" customWidth="1"/>
    <col min="6930" max="7168" width="9.140625" style="260"/>
    <col min="7169" max="7169" width="3.42578125" style="260" customWidth="1"/>
    <col min="7170" max="7170" width="49.42578125" style="260" customWidth="1"/>
    <col min="7171" max="7171" width="14" style="260" customWidth="1"/>
    <col min="7172" max="7172" width="16.42578125" style="260" customWidth="1"/>
    <col min="7173" max="7173" width="12.85546875" style="260" customWidth="1"/>
    <col min="7174" max="7174" width="15.28515625" style="260" customWidth="1"/>
    <col min="7175" max="7175" width="8.140625" style="260" customWidth="1"/>
    <col min="7176" max="7176" width="15.28515625" style="260" customWidth="1"/>
    <col min="7177" max="7177" width="8.140625" style="260" customWidth="1"/>
    <col min="7178" max="7178" width="15.28515625" style="260" customWidth="1"/>
    <col min="7179" max="7179" width="9.28515625" style="260" customWidth="1"/>
    <col min="7180" max="7180" width="15.28515625" style="260" customWidth="1"/>
    <col min="7181" max="7181" width="9.28515625" style="260" customWidth="1"/>
    <col min="7182" max="7182" width="15.28515625" style="260" customWidth="1"/>
    <col min="7183" max="7183" width="9.28515625" style="260" customWidth="1"/>
    <col min="7184" max="7185" width="17.5703125" style="260" customWidth="1"/>
    <col min="7186" max="7424" width="9.140625" style="260"/>
    <col min="7425" max="7425" width="3.42578125" style="260" customWidth="1"/>
    <col min="7426" max="7426" width="49.42578125" style="260" customWidth="1"/>
    <col min="7427" max="7427" width="14" style="260" customWidth="1"/>
    <col min="7428" max="7428" width="16.42578125" style="260" customWidth="1"/>
    <col min="7429" max="7429" width="12.85546875" style="260" customWidth="1"/>
    <col min="7430" max="7430" width="15.28515625" style="260" customWidth="1"/>
    <col min="7431" max="7431" width="8.140625" style="260" customWidth="1"/>
    <col min="7432" max="7432" width="15.28515625" style="260" customWidth="1"/>
    <col min="7433" max="7433" width="8.140625" style="260" customWidth="1"/>
    <col min="7434" max="7434" width="15.28515625" style="260" customWidth="1"/>
    <col min="7435" max="7435" width="9.28515625" style="260" customWidth="1"/>
    <col min="7436" max="7436" width="15.28515625" style="260" customWidth="1"/>
    <col min="7437" max="7437" width="9.28515625" style="260" customWidth="1"/>
    <col min="7438" max="7438" width="15.28515625" style="260" customWidth="1"/>
    <col min="7439" max="7439" width="9.28515625" style="260" customWidth="1"/>
    <col min="7440" max="7441" width="17.5703125" style="260" customWidth="1"/>
    <col min="7442" max="7680" width="9.140625" style="260"/>
    <col min="7681" max="7681" width="3.42578125" style="260" customWidth="1"/>
    <col min="7682" max="7682" width="49.42578125" style="260" customWidth="1"/>
    <col min="7683" max="7683" width="14" style="260" customWidth="1"/>
    <col min="7684" max="7684" width="16.42578125" style="260" customWidth="1"/>
    <col min="7685" max="7685" width="12.85546875" style="260" customWidth="1"/>
    <col min="7686" max="7686" width="15.28515625" style="260" customWidth="1"/>
    <col min="7687" max="7687" width="8.140625" style="260" customWidth="1"/>
    <col min="7688" max="7688" width="15.28515625" style="260" customWidth="1"/>
    <col min="7689" max="7689" width="8.140625" style="260" customWidth="1"/>
    <col min="7690" max="7690" width="15.28515625" style="260" customWidth="1"/>
    <col min="7691" max="7691" width="9.28515625" style="260" customWidth="1"/>
    <col min="7692" max="7692" width="15.28515625" style="260" customWidth="1"/>
    <col min="7693" max="7693" width="9.28515625" style="260" customWidth="1"/>
    <col min="7694" max="7694" width="15.28515625" style="260" customWidth="1"/>
    <col min="7695" max="7695" width="9.28515625" style="260" customWidth="1"/>
    <col min="7696" max="7697" width="17.5703125" style="260" customWidth="1"/>
    <col min="7698" max="7936" width="9.140625" style="260"/>
    <col min="7937" max="7937" width="3.42578125" style="260" customWidth="1"/>
    <col min="7938" max="7938" width="49.42578125" style="260" customWidth="1"/>
    <col min="7939" max="7939" width="14" style="260" customWidth="1"/>
    <col min="7940" max="7940" width="16.42578125" style="260" customWidth="1"/>
    <col min="7941" max="7941" width="12.85546875" style="260" customWidth="1"/>
    <col min="7942" max="7942" width="15.28515625" style="260" customWidth="1"/>
    <col min="7943" max="7943" width="8.140625" style="260" customWidth="1"/>
    <col min="7944" max="7944" width="15.28515625" style="260" customWidth="1"/>
    <col min="7945" max="7945" width="8.140625" style="260" customWidth="1"/>
    <col min="7946" max="7946" width="15.28515625" style="260" customWidth="1"/>
    <col min="7947" max="7947" width="9.28515625" style="260" customWidth="1"/>
    <col min="7948" max="7948" width="15.28515625" style="260" customWidth="1"/>
    <col min="7949" max="7949" width="9.28515625" style="260" customWidth="1"/>
    <col min="7950" max="7950" width="15.28515625" style="260" customWidth="1"/>
    <col min="7951" max="7951" width="9.28515625" style="260" customWidth="1"/>
    <col min="7952" max="7953" width="17.5703125" style="260" customWidth="1"/>
    <col min="7954" max="8192" width="9.140625" style="260"/>
    <col min="8193" max="8193" width="3.42578125" style="260" customWidth="1"/>
    <col min="8194" max="8194" width="49.42578125" style="260" customWidth="1"/>
    <col min="8195" max="8195" width="14" style="260" customWidth="1"/>
    <col min="8196" max="8196" width="16.42578125" style="260" customWidth="1"/>
    <col min="8197" max="8197" width="12.85546875" style="260" customWidth="1"/>
    <col min="8198" max="8198" width="15.28515625" style="260" customWidth="1"/>
    <col min="8199" max="8199" width="8.140625" style="260" customWidth="1"/>
    <col min="8200" max="8200" width="15.28515625" style="260" customWidth="1"/>
    <col min="8201" max="8201" width="8.140625" style="260" customWidth="1"/>
    <col min="8202" max="8202" width="15.28515625" style="260" customWidth="1"/>
    <col min="8203" max="8203" width="9.28515625" style="260" customWidth="1"/>
    <col min="8204" max="8204" width="15.28515625" style="260" customWidth="1"/>
    <col min="8205" max="8205" width="9.28515625" style="260" customWidth="1"/>
    <col min="8206" max="8206" width="15.28515625" style="260" customWidth="1"/>
    <col min="8207" max="8207" width="9.28515625" style="260" customWidth="1"/>
    <col min="8208" max="8209" width="17.5703125" style="260" customWidth="1"/>
    <col min="8210" max="8448" width="9.140625" style="260"/>
    <col min="8449" max="8449" width="3.42578125" style="260" customWidth="1"/>
    <col min="8450" max="8450" width="49.42578125" style="260" customWidth="1"/>
    <col min="8451" max="8451" width="14" style="260" customWidth="1"/>
    <col min="8452" max="8452" width="16.42578125" style="260" customWidth="1"/>
    <col min="8453" max="8453" width="12.85546875" style="260" customWidth="1"/>
    <col min="8454" max="8454" width="15.28515625" style="260" customWidth="1"/>
    <col min="8455" max="8455" width="8.140625" style="260" customWidth="1"/>
    <col min="8456" max="8456" width="15.28515625" style="260" customWidth="1"/>
    <col min="8457" max="8457" width="8.140625" style="260" customWidth="1"/>
    <col min="8458" max="8458" width="15.28515625" style="260" customWidth="1"/>
    <col min="8459" max="8459" width="9.28515625" style="260" customWidth="1"/>
    <col min="8460" max="8460" width="15.28515625" style="260" customWidth="1"/>
    <col min="8461" max="8461" width="9.28515625" style="260" customWidth="1"/>
    <col min="8462" max="8462" width="15.28515625" style="260" customWidth="1"/>
    <col min="8463" max="8463" width="9.28515625" style="260" customWidth="1"/>
    <col min="8464" max="8465" width="17.5703125" style="260" customWidth="1"/>
    <col min="8466" max="8704" width="9.140625" style="260"/>
    <col min="8705" max="8705" width="3.42578125" style="260" customWidth="1"/>
    <col min="8706" max="8706" width="49.42578125" style="260" customWidth="1"/>
    <col min="8707" max="8707" width="14" style="260" customWidth="1"/>
    <col min="8708" max="8708" width="16.42578125" style="260" customWidth="1"/>
    <col min="8709" max="8709" width="12.85546875" style="260" customWidth="1"/>
    <col min="8710" max="8710" width="15.28515625" style="260" customWidth="1"/>
    <col min="8711" max="8711" width="8.140625" style="260" customWidth="1"/>
    <col min="8712" max="8712" width="15.28515625" style="260" customWidth="1"/>
    <col min="8713" max="8713" width="8.140625" style="260" customWidth="1"/>
    <col min="8714" max="8714" width="15.28515625" style="260" customWidth="1"/>
    <col min="8715" max="8715" width="9.28515625" style="260" customWidth="1"/>
    <col min="8716" max="8716" width="15.28515625" style="260" customWidth="1"/>
    <col min="8717" max="8717" width="9.28515625" style="260" customWidth="1"/>
    <col min="8718" max="8718" width="15.28515625" style="260" customWidth="1"/>
    <col min="8719" max="8719" width="9.28515625" style="260" customWidth="1"/>
    <col min="8720" max="8721" width="17.5703125" style="260" customWidth="1"/>
    <col min="8722" max="8960" width="9.140625" style="260"/>
    <col min="8961" max="8961" width="3.42578125" style="260" customWidth="1"/>
    <col min="8962" max="8962" width="49.42578125" style="260" customWidth="1"/>
    <col min="8963" max="8963" width="14" style="260" customWidth="1"/>
    <col min="8964" max="8964" width="16.42578125" style="260" customWidth="1"/>
    <col min="8965" max="8965" width="12.85546875" style="260" customWidth="1"/>
    <col min="8966" max="8966" width="15.28515625" style="260" customWidth="1"/>
    <col min="8967" max="8967" width="8.140625" style="260" customWidth="1"/>
    <col min="8968" max="8968" width="15.28515625" style="260" customWidth="1"/>
    <col min="8969" max="8969" width="8.140625" style="260" customWidth="1"/>
    <col min="8970" max="8970" width="15.28515625" style="260" customWidth="1"/>
    <col min="8971" max="8971" width="9.28515625" style="260" customWidth="1"/>
    <col min="8972" max="8972" width="15.28515625" style="260" customWidth="1"/>
    <col min="8973" max="8973" width="9.28515625" style="260" customWidth="1"/>
    <col min="8974" max="8974" width="15.28515625" style="260" customWidth="1"/>
    <col min="8975" max="8975" width="9.28515625" style="260" customWidth="1"/>
    <col min="8976" max="8977" width="17.5703125" style="260" customWidth="1"/>
    <col min="8978" max="9216" width="9.140625" style="260"/>
    <col min="9217" max="9217" width="3.42578125" style="260" customWidth="1"/>
    <col min="9218" max="9218" width="49.42578125" style="260" customWidth="1"/>
    <col min="9219" max="9219" width="14" style="260" customWidth="1"/>
    <col min="9220" max="9220" width="16.42578125" style="260" customWidth="1"/>
    <col min="9221" max="9221" width="12.85546875" style="260" customWidth="1"/>
    <col min="9222" max="9222" width="15.28515625" style="260" customWidth="1"/>
    <col min="9223" max="9223" width="8.140625" style="260" customWidth="1"/>
    <col min="9224" max="9224" width="15.28515625" style="260" customWidth="1"/>
    <col min="9225" max="9225" width="8.140625" style="260" customWidth="1"/>
    <col min="9226" max="9226" width="15.28515625" style="260" customWidth="1"/>
    <col min="9227" max="9227" width="9.28515625" style="260" customWidth="1"/>
    <col min="9228" max="9228" width="15.28515625" style="260" customWidth="1"/>
    <col min="9229" max="9229" width="9.28515625" style="260" customWidth="1"/>
    <col min="9230" max="9230" width="15.28515625" style="260" customWidth="1"/>
    <col min="9231" max="9231" width="9.28515625" style="260" customWidth="1"/>
    <col min="9232" max="9233" width="17.5703125" style="260" customWidth="1"/>
    <col min="9234" max="9472" width="9.140625" style="260"/>
    <col min="9473" max="9473" width="3.42578125" style="260" customWidth="1"/>
    <col min="9474" max="9474" width="49.42578125" style="260" customWidth="1"/>
    <col min="9475" max="9475" width="14" style="260" customWidth="1"/>
    <col min="9476" max="9476" width="16.42578125" style="260" customWidth="1"/>
    <col min="9477" max="9477" width="12.85546875" style="260" customWidth="1"/>
    <col min="9478" max="9478" width="15.28515625" style="260" customWidth="1"/>
    <col min="9479" max="9479" width="8.140625" style="260" customWidth="1"/>
    <col min="9480" max="9480" width="15.28515625" style="260" customWidth="1"/>
    <col min="9481" max="9481" width="8.140625" style="260" customWidth="1"/>
    <col min="9482" max="9482" width="15.28515625" style="260" customWidth="1"/>
    <col min="9483" max="9483" width="9.28515625" style="260" customWidth="1"/>
    <col min="9484" max="9484" width="15.28515625" style="260" customWidth="1"/>
    <col min="9485" max="9485" width="9.28515625" style="260" customWidth="1"/>
    <col min="9486" max="9486" width="15.28515625" style="260" customWidth="1"/>
    <col min="9487" max="9487" width="9.28515625" style="260" customWidth="1"/>
    <col min="9488" max="9489" width="17.5703125" style="260" customWidth="1"/>
    <col min="9490" max="9728" width="9.140625" style="260"/>
    <col min="9729" max="9729" width="3.42578125" style="260" customWidth="1"/>
    <col min="9730" max="9730" width="49.42578125" style="260" customWidth="1"/>
    <col min="9731" max="9731" width="14" style="260" customWidth="1"/>
    <col min="9732" max="9732" width="16.42578125" style="260" customWidth="1"/>
    <col min="9733" max="9733" width="12.85546875" style="260" customWidth="1"/>
    <col min="9734" max="9734" width="15.28515625" style="260" customWidth="1"/>
    <col min="9735" max="9735" width="8.140625" style="260" customWidth="1"/>
    <col min="9736" max="9736" width="15.28515625" style="260" customWidth="1"/>
    <col min="9737" max="9737" width="8.140625" style="260" customWidth="1"/>
    <col min="9738" max="9738" width="15.28515625" style="260" customWidth="1"/>
    <col min="9739" max="9739" width="9.28515625" style="260" customWidth="1"/>
    <col min="9740" max="9740" width="15.28515625" style="260" customWidth="1"/>
    <col min="9741" max="9741" width="9.28515625" style="260" customWidth="1"/>
    <col min="9742" max="9742" width="15.28515625" style="260" customWidth="1"/>
    <col min="9743" max="9743" width="9.28515625" style="260" customWidth="1"/>
    <col min="9744" max="9745" width="17.5703125" style="260" customWidth="1"/>
    <col min="9746" max="9984" width="9.140625" style="260"/>
    <col min="9985" max="9985" width="3.42578125" style="260" customWidth="1"/>
    <col min="9986" max="9986" width="49.42578125" style="260" customWidth="1"/>
    <col min="9987" max="9987" width="14" style="260" customWidth="1"/>
    <col min="9988" max="9988" width="16.42578125" style="260" customWidth="1"/>
    <col min="9989" max="9989" width="12.85546875" style="260" customWidth="1"/>
    <col min="9990" max="9990" width="15.28515625" style="260" customWidth="1"/>
    <col min="9991" max="9991" width="8.140625" style="260" customWidth="1"/>
    <col min="9992" max="9992" width="15.28515625" style="260" customWidth="1"/>
    <col min="9993" max="9993" width="8.140625" style="260" customWidth="1"/>
    <col min="9994" max="9994" width="15.28515625" style="260" customWidth="1"/>
    <col min="9995" max="9995" width="9.28515625" style="260" customWidth="1"/>
    <col min="9996" max="9996" width="15.28515625" style="260" customWidth="1"/>
    <col min="9997" max="9997" width="9.28515625" style="260" customWidth="1"/>
    <col min="9998" max="9998" width="15.28515625" style="260" customWidth="1"/>
    <col min="9999" max="9999" width="9.28515625" style="260" customWidth="1"/>
    <col min="10000" max="10001" width="17.5703125" style="260" customWidth="1"/>
    <col min="10002" max="10240" width="9.140625" style="260"/>
    <col min="10241" max="10241" width="3.42578125" style="260" customWidth="1"/>
    <col min="10242" max="10242" width="49.42578125" style="260" customWidth="1"/>
    <col min="10243" max="10243" width="14" style="260" customWidth="1"/>
    <col min="10244" max="10244" width="16.42578125" style="260" customWidth="1"/>
    <col min="10245" max="10245" width="12.85546875" style="260" customWidth="1"/>
    <col min="10246" max="10246" width="15.28515625" style="260" customWidth="1"/>
    <col min="10247" max="10247" width="8.140625" style="260" customWidth="1"/>
    <col min="10248" max="10248" width="15.28515625" style="260" customWidth="1"/>
    <col min="10249" max="10249" width="8.140625" style="260" customWidth="1"/>
    <col min="10250" max="10250" width="15.28515625" style="260" customWidth="1"/>
    <col min="10251" max="10251" width="9.28515625" style="260" customWidth="1"/>
    <col min="10252" max="10252" width="15.28515625" style="260" customWidth="1"/>
    <col min="10253" max="10253" width="9.28515625" style="260" customWidth="1"/>
    <col min="10254" max="10254" width="15.28515625" style="260" customWidth="1"/>
    <col min="10255" max="10255" width="9.28515625" style="260" customWidth="1"/>
    <col min="10256" max="10257" width="17.5703125" style="260" customWidth="1"/>
    <col min="10258" max="10496" width="9.140625" style="260"/>
    <col min="10497" max="10497" width="3.42578125" style="260" customWidth="1"/>
    <col min="10498" max="10498" width="49.42578125" style="260" customWidth="1"/>
    <col min="10499" max="10499" width="14" style="260" customWidth="1"/>
    <col min="10500" max="10500" width="16.42578125" style="260" customWidth="1"/>
    <col min="10501" max="10501" width="12.85546875" style="260" customWidth="1"/>
    <col min="10502" max="10502" width="15.28515625" style="260" customWidth="1"/>
    <col min="10503" max="10503" width="8.140625" style="260" customWidth="1"/>
    <col min="10504" max="10504" width="15.28515625" style="260" customWidth="1"/>
    <col min="10505" max="10505" width="8.140625" style="260" customWidth="1"/>
    <col min="10506" max="10506" width="15.28515625" style="260" customWidth="1"/>
    <col min="10507" max="10507" width="9.28515625" style="260" customWidth="1"/>
    <col min="10508" max="10508" width="15.28515625" style="260" customWidth="1"/>
    <col min="10509" max="10509" width="9.28515625" style="260" customWidth="1"/>
    <col min="10510" max="10510" width="15.28515625" style="260" customWidth="1"/>
    <col min="10511" max="10511" width="9.28515625" style="260" customWidth="1"/>
    <col min="10512" max="10513" width="17.5703125" style="260" customWidth="1"/>
    <col min="10514" max="10752" width="9.140625" style="260"/>
    <col min="10753" max="10753" width="3.42578125" style="260" customWidth="1"/>
    <col min="10754" max="10754" width="49.42578125" style="260" customWidth="1"/>
    <col min="10755" max="10755" width="14" style="260" customWidth="1"/>
    <col min="10756" max="10756" width="16.42578125" style="260" customWidth="1"/>
    <col min="10757" max="10757" width="12.85546875" style="260" customWidth="1"/>
    <col min="10758" max="10758" width="15.28515625" style="260" customWidth="1"/>
    <col min="10759" max="10759" width="8.140625" style="260" customWidth="1"/>
    <col min="10760" max="10760" width="15.28515625" style="260" customWidth="1"/>
    <col min="10761" max="10761" width="8.140625" style="260" customWidth="1"/>
    <col min="10762" max="10762" width="15.28515625" style="260" customWidth="1"/>
    <col min="10763" max="10763" width="9.28515625" style="260" customWidth="1"/>
    <col min="10764" max="10764" width="15.28515625" style="260" customWidth="1"/>
    <col min="10765" max="10765" width="9.28515625" style="260" customWidth="1"/>
    <col min="10766" max="10766" width="15.28515625" style="260" customWidth="1"/>
    <col min="10767" max="10767" width="9.28515625" style="260" customWidth="1"/>
    <col min="10768" max="10769" width="17.5703125" style="260" customWidth="1"/>
    <col min="10770" max="11008" width="9.140625" style="260"/>
    <col min="11009" max="11009" width="3.42578125" style="260" customWidth="1"/>
    <col min="11010" max="11010" width="49.42578125" style="260" customWidth="1"/>
    <col min="11011" max="11011" width="14" style="260" customWidth="1"/>
    <col min="11012" max="11012" width="16.42578125" style="260" customWidth="1"/>
    <col min="11013" max="11013" width="12.85546875" style="260" customWidth="1"/>
    <col min="11014" max="11014" width="15.28515625" style="260" customWidth="1"/>
    <col min="11015" max="11015" width="8.140625" style="260" customWidth="1"/>
    <col min="11016" max="11016" width="15.28515625" style="260" customWidth="1"/>
    <col min="11017" max="11017" width="8.140625" style="260" customWidth="1"/>
    <col min="11018" max="11018" width="15.28515625" style="260" customWidth="1"/>
    <col min="11019" max="11019" width="9.28515625" style="260" customWidth="1"/>
    <col min="11020" max="11020" width="15.28515625" style="260" customWidth="1"/>
    <col min="11021" max="11021" width="9.28515625" style="260" customWidth="1"/>
    <col min="11022" max="11022" width="15.28515625" style="260" customWidth="1"/>
    <col min="11023" max="11023" width="9.28515625" style="260" customWidth="1"/>
    <col min="11024" max="11025" width="17.5703125" style="260" customWidth="1"/>
    <col min="11026" max="11264" width="9.140625" style="260"/>
    <col min="11265" max="11265" width="3.42578125" style="260" customWidth="1"/>
    <col min="11266" max="11266" width="49.42578125" style="260" customWidth="1"/>
    <col min="11267" max="11267" width="14" style="260" customWidth="1"/>
    <col min="11268" max="11268" width="16.42578125" style="260" customWidth="1"/>
    <col min="11269" max="11269" width="12.85546875" style="260" customWidth="1"/>
    <col min="11270" max="11270" width="15.28515625" style="260" customWidth="1"/>
    <col min="11271" max="11271" width="8.140625" style="260" customWidth="1"/>
    <col min="11272" max="11272" width="15.28515625" style="260" customWidth="1"/>
    <col min="11273" max="11273" width="8.140625" style="260" customWidth="1"/>
    <col min="11274" max="11274" width="15.28515625" style="260" customWidth="1"/>
    <col min="11275" max="11275" width="9.28515625" style="260" customWidth="1"/>
    <col min="11276" max="11276" width="15.28515625" style="260" customWidth="1"/>
    <col min="11277" max="11277" width="9.28515625" style="260" customWidth="1"/>
    <col min="11278" max="11278" width="15.28515625" style="260" customWidth="1"/>
    <col min="11279" max="11279" width="9.28515625" style="260" customWidth="1"/>
    <col min="11280" max="11281" width="17.5703125" style="260" customWidth="1"/>
    <col min="11282" max="11520" width="9.140625" style="260"/>
    <col min="11521" max="11521" width="3.42578125" style="260" customWidth="1"/>
    <col min="11522" max="11522" width="49.42578125" style="260" customWidth="1"/>
    <col min="11523" max="11523" width="14" style="260" customWidth="1"/>
    <col min="11524" max="11524" width="16.42578125" style="260" customWidth="1"/>
    <col min="11525" max="11525" width="12.85546875" style="260" customWidth="1"/>
    <col min="11526" max="11526" width="15.28515625" style="260" customWidth="1"/>
    <col min="11527" max="11527" width="8.140625" style="260" customWidth="1"/>
    <col min="11528" max="11528" width="15.28515625" style="260" customWidth="1"/>
    <col min="11529" max="11529" width="8.140625" style="260" customWidth="1"/>
    <col min="11530" max="11530" width="15.28515625" style="260" customWidth="1"/>
    <col min="11531" max="11531" width="9.28515625" style="260" customWidth="1"/>
    <col min="11532" max="11532" width="15.28515625" style="260" customWidth="1"/>
    <col min="11533" max="11533" width="9.28515625" style="260" customWidth="1"/>
    <col min="11534" max="11534" width="15.28515625" style="260" customWidth="1"/>
    <col min="11535" max="11535" width="9.28515625" style="260" customWidth="1"/>
    <col min="11536" max="11537" width="17.5703125" style="260" customWidth="1"/>
    <col min="11538" max="11776" width="9.140625" style="260"/>
    <col min="11777" max="11777" width="3.42578125" style="260" customWidth="1"/>
    <col min="11778" max="11778" width="49.42578125" style="260" customWidth="1"/>
    <col min="11779" max="11779" width="14" style="260" customWidth="1"/>
    <col min="11780" max="11780" width="16.42578125" style="260" customWidth="1"/>
    <col min="11781" max="11781" width="12.85546875" style="260" customWidth="1"/>
    <col min="11782" max="11782" width="15.28515625" style="260" customWidth="1"/>
    <col min="11783" max="11783" width="8.140625" style="260" customWidth="1"/>
    <col min="11784" max="11784" width="15.28515625" style="260" customWidth="1"/>
    <col min="11785" max="11785" width="8.140625" style="260" customWidth="1"/>
    <col min="11786" max="11786" width="15.28515625" style="260" customWidth="1"/>
    <col min="11787" max="11787" width="9.28515625" style="260" customWidth="1"/>
    <col min="11788" max="11788" width="15.28515625" style="260" customWidth="1"/>
    <col min="11789" max="11789" width="9.28515625" style="260" customWidth="1"/>
    <col min="11790" max="11790" width="15.28515625" style="260" customWidth="1"/>
    <col min="11791" max="11791" width="9.28515625" style="260" customWidth="1"/>
    <col min="11792" max="11793" width="17.5703125" style="260" customWidth="1"/>
    <col min="11794" max="12032" width="9.140625" style="260"/>
    <col min="12033" max="12033" width="3.42578125" style="260" customWidth="1"/>
    <col min="12034" max="12034" width="49.42578125" style="260" customWidth="1"/>
    <col min="12035" max="12035" width="14" style="260" customWidth="1"/>
    <col min="12036" max="12036" width="16.42578125" style="260" customWidth="1"/>
    <col min="12037" max="12037" width="12.85546875" style="260" customWidth="1"/>
    <col min="12038" max="12038" width="15.28515625" style="260" customWidth="1"/>
    <col min="12039" max="12039" width="8.140625" style="260" customWidth="1"/>
    <col min="12040" max="12040" width="15.28515625" style="260" customWidth="1"/>
    <col min="12041" max="12041" width="8.140625" style="260" customWidth="1"/>
    <col min="12042" max="12042" width="15.28515625" style="260" customWidth="1"/>
    <col min="12043" max="12043" width="9.28515625" style="260" customWidth="1"/>
    <col min="12044" max="12044" width="15.28515625" style="260" customWidth="1"/>
    <col min="12045" max="12045" width="9.28515625" style="260" customWidth="1"/>
    <col min="12046" max="12046" width="15.28515625" style="260" customWidth="1"/>
    <col min="12047" max="12047" width="9.28515625" style="260" customWidth="1"/>
    <col min="12048" max="12049" width="17.5703125" style="260" customWidth="1"/>
    <col min="12050" max="12288" width="9.140625" style="260"/>
    <col min="12289" max="12289" width="3.42578125" style="260" customWidth="1"/>
    <col min="12290" max="12290" width="49.42578125" style="260" customWidth="1"/>
    <col min="12291" max="12291" width="14" style="260" customWidth="1"/>
    <col min="12292" max="12292" width="16.42578125" style="260" customWidth="1"/>
    <col min="12293" max="12293" width="12.85546875" style="260" customWidth="1"/>
    <col min="12294" max="12294" width="15.28515625" style="260" customWidth="1"/>
    <col min="12295" max="12295" width="8.140625" style="260" customWidth="1"/>
    <col min="12296" max="12296" width="15.28515625" style="260" customWidth="1"/>
    <col min="12297" max="12297" width="8.140625" style="260" customWidth="1"/>
    <col min="12298" max="12298" width="15.28515625" style="260" customWidth="1"/>
    <col min="12299" max="12299" width="9.28515625" style="260" customWidth="1"/>
    <col min="12300" max="12300" width="15.28515625" style="260" customWidth="1"/>
    <col min="12301" max="12301" width="9.28515625" style="260" customWidth="1"/>
    <col min="12302" max="12302" width="15.28515625" style="260" customWidth="1"/>
    <col min="12303" max="12303" width="9.28515625" style="260" customWidth="1"/>
    <col min="12304" max="12305" width="17.5703125" style="260" customWidth="1"/>
    <col min="12306" max="12544" width="9.140625" style="260"/>
    <col min="12545" max="12545" width="3.42578125" style="260" customWidth="1"/>
    <col min="12546" max="12546" width="49.42578125" style="260" customWidth="1"/>
    <col min="12547" max="12547" width="14" style="260" customWidth="1"/>
    <col min="12548" max="12548" width="16.42578125" style="260" customWidth="1"/>
    <col min="12549" max="12549" width="12.85546875" style="260" customWidth="1"/>
    <col min="12550" max="12550" width="15.28515625" style="260" customWidth="1"/>
    <col min="12551" max="12551" width="8.140625" style="260" customWidth="1"/>
    <col min="12552" max="12552" width="15.28515625" style="260" customWidth="1"/>
    <col min="12553" max="12553" width="8.140625" style="260" customWidth="1"/>
    <col min="12554" max="12554" width="15.28515625" style="260" customWidth="1"/>
    <col min="12555" max="12555" width="9.28515625" style="260" customWidth="1"/>
    <col min="12556" max="12556" width="15.28515625" style="260" customWidth="1"/>
    <col min="12557" max="12557" width="9.28515625" style="260" customWidth="1"/>
    <col min="12558" max="12558" width="15.28515625" style="260" customWidth="1"/>
    <col min="12559" max="12559" width="9.28515625" style="260" customWidth="1"/>
    <col min="12560" max="12561" width="17.5703125" style="260" customWidth="1"/>
    <col min="12562" max="12800" width="9.140625" style="260"/>
    <col min="12801" max="12801" width="3.42578125" style="260" customWidth="1"/>
    <col min="12802" max="12802" width="49.42578125" style="260" customWidth="1"/>
    <col min="12803" max="12803" width="14" style="260" customWidth="1"/>
    <col min="12804" max="12804" width="16.42578125" style="260" customWidth="1"/>
    <col min="12805" max="12805" width="12.85546875" style="260" customWidth="1"/>
    <col min="12806" max="12806" width="15.28515625" style="260" customWidth="1"/>
    <col min="12807" max="12807" width="8.140625" style="260" customWidth="1"/>
    <col min="12808" max="12808" width="15.28515625" style="260" customWidth="1"/>
    <col min="12809" max="12809" width="8.140625" style="260" customWidth="1"/>
    <col min="12810" max="12810" width="15.28515625" style="260" customWidth="1"/>
    <col min="12811" max="12811" width="9.28515625" style="260" customWidth="1"/>
    <col min="12812" max="12812" width="15.28515625" style="260" customWidth="1"/>
    <col min="12813" max="12813" width="9.28515625" style="260" customWidth="1"/>
    <col min="12814" max="12814" width="15.28515625" style="260" customWidth="1"/>
    <col min="12815" max="12815" width="9.28515625" style="260" customWidth="1"/>
    <col min="12816" max="12817" width="17.5703125" style="260" customWidth="1"/>
    <col min="12818" max="13056" width="9.140625" style="260"/>
    <col min="13057" max="13057" width="3.42578125" style="260" customWidth="1"/>
    <col min="13058" max="13058" width="49.42578125" style="260" customWidth="1"/>
    <col min="13059" max="13059" width="14" style="260" customWidth="1"/>
    <col min="13060" max="13060" width="16.42578125" style="260" customWidth="1"/>
    <col min="13061" max="13061" width="12.85546875" style="260" customWidth="1"/>
    <col min="13062" max="13062" width="15.28515625" style="260" customWidth="1"/>
    <col min="13063" max="13063" width="8.140625" style="260" customWidth="1"/>
    <col min="13064" max="13064" width="15.28515625" style="260" customWidth="1"/>
    <col min="13065" max="13065" width="8.140625" style="260" customWidth="1"/>
    <col min="13066" max="13066" width="15.28515625" style="260" customWidth="1"/>
    <col min="13067" max="13067" width="9.28515625" style="260" customWidth="1"/>
    <col min="13068" max="13068" width="15.28515625" style="260" customWidth="1"/>
    <col min="13069" max="13069" width="9.28515625" style="260" customWidth="1"/>
    <col min="13070" max="13070" width="15.28515625" style="260" customWidth="1"/>
    <col min="13071" max="13071" width="9.28515625" style="260" customWidth="1"/>
    <col min="13072" max="13073" width="17.5703125" style="260" customWidth="1"/>
    <col min="13074" max="13312" width="9.140625" style="260"/>
    <col min="13313" max="13313" width="3.42578125" style="260" customWidth="1"/>
    <col min="13314" max="13314" width="49.42578125" style="260" customWidth="1"/>
    <col min="13315" max="13315" width="14" style="260" customWidth="1"/>
    <col min="13316" max="13316" width="16.42578125" style="260" customWidth="1"/>
    <col min="13317" max="13317" width="12.85546875" style="260" customWidth="1"/>
    <col min="13318" max="13318" width="15.28515625" style="260" customWidth="1"/>
    <col min="13319" max="13319" width="8.140625" style="260" customWidth="1"/>
    <col min="13320" max="13320" width="15.28515625" style="260" customWidth="1"/>
    <col min="13321" max="13321" width="8.140625" style="260" customWidth="1"/>
    <col min="13322" max="13322" width="15.28515625" style="260" customWidth="1"/>
    <col min="13323" max="13323" width="9.28515625" style="260" customWidth="1"/>
    <col min="13324" max="13324" width="15.28515625" style="260" customWidth="1"/>
    <col min="13325" max="13325" width="9.28515625" style="260" customWidth="1"/>
    <col min="13326" max="13326" width="15.28515625" style="260" customWidth="1"/>
    <col min="13327" max="13327" width="9.28515625" style="260" customWidth="1"/>
    <col min="13328" max="13329" width="17.5703125" style="260" customWidth="1"/>
    <col min="13330" max="13568" width="9.140625" style="260"/>
    <col min="13569" max="13569" width="3.42578125" style="260" customWidth="1"/>
    <col min="13570" max="13570" width="49.42578125" style="260" customWidth="1"/>
    <col min="13571" max="13571" width="14" style="260" customWidth="1"/>
    <col min="13572" max="13572" width="16.42578125" style="260" customWidth="1"/>
    <col min="13573" max="13573" width="12.85546875" style="260" customWidth="1"/>
    <col min="13574" max="13574" width="15.28515625" style="260" customWidth="1"/>
    <col min="13575" max="13575" width="8.140625" style="260" customWidth="1"/>
    <col min="13576" max="13576" width="15.28515625" style="260" customWidth="1"/>
    <col min="13577" max="13577" width="8.140625" style="260" customWidth="1"/>
    <col min="13578" max="13578" width="15.28515625" style="260" customWidth="1"/>
    <col min="13579" max="13579" width="9.28515625" style="260" customWidth="1"/>
    <col min="13580" max="13580" width="15.28515625" style="260" customWidth="1"/>
    <col min="13581" max="13581" width="9.28515625" style="260" customWidth="1"/>
    <col min="13582" max="13582" width="15.28515625" style="260" customWidth="1"/>
    <col min="13583" max="13583" width="9.28515625" style="260" customWidth="1"/>
    <col min="13584" max="13585" width="17.5703125" style="260" customWidth="1"/>
    <col min="13586" max="13824" width="9.140625" style="260"/>
    <col min="13825" max="13825" width="3.42578125" style="260" customWidth="1"/>
    <col min="13826" max="13826" width="49.42578125" style="260" customWidth="1"/>
    <col min="13827" max="13827" width="14" style="260" customWidth="1"/>
    <col min="13828" max="13828" width="16.42578125" style="260" customWidth="1"/>
    <col min="13829" max="13829" width="12.85546875" style="260" customWidth="1"/>
    <col min="13830" max="13830" width="15.28515625" style="260" customWidth="1"/>
    <col min="13831" max="13831" width="8.140625" style="260" customWidth="1"/>
    <col min="13832" max="13832" width="15.28515625" style="260" customWidth="1"/>
    <col min="13833" max="13833" width="8.140625" style="260" customWidth="1"/>
    <col min="13834" max="13834" width="15.28515625" style="260" customWidth="1"/>
    <col min="13835" max="13835" width="9.28515625" style="260" customWidth="1"/>
    <col min="13836" max="13836" width="15.28515625" style="260" customWidth="1"/>
    <col min="13837" max="13837" width="9.28515625" style="260" customWidth="1"/>
    <col min="13838" max="13838" width="15.28515625" style="260" customWidth="1"/>
    <col min="13839" max="13839" width="9.28515625" style="260" customWidth="1"/>
    <col min="13840" max="13841" width="17.5703125" style="260" customWidth="1"/>
    <col min="13842" max="14080" width="9.140625" style="260"/>
    <col min="14081" max="14081" width="3.42578125" style="260" customWidth="1"/>
    <col min="14082" max="14082" width="49.42578125" style="260" customWidth="1"/>
    <col min="14083" max="14083" width="14" style="260" customWidth="1"/>
    <col min="14084" max="14084" width="16.42578125" style="260" customWidth="1"/>
    <col min="14085" max="14085" width="12.85546875" style="260" customWidth="1"/>
    <col min="14086" max="14086" width="15.28515625" style="260" customWidth="1"/>
    <col min="14087" max="14087" width="8.140625" style="260" customWidth="1"/>
    <col min="14088" max="14088" width="15.28515625" style="260" customWidth="1"/>
    <col min="14089" max="14089" width="8.140625" style="260" customWidth="1"/>
    <col min="14090" max="14090" width="15.28515625" style="260" customWidth="1"/>
    <col min="14091" max="14091" width="9.28515625" style="260" customWidth="1"/>
    <col min="14092" max="14092" width="15.28515625" style="260" customWidth="1"/>
    <col min="14093" max="14093" width="9.28515625" style="260" customWidth="1"/>
    <col min="14094" max="14094" width="15.28515625" style="260" customWidth="1"/>
    <col min="14095" max="14095" width="9.28515625" style="260" customWidth="1"/>
    <col min="14096" max="14097" width="17.5703125" style="260" customWidth="1"/>
    <col min="14098" max="14336" width="9.140625" style="260"/>
    <col min="14337" max="14337" width="3.42578125" style="260" customWidth="1"/>
    <col min="14338" max="14338" width="49.42578125" style="260" customWidth="1"/>
    <col min="14339" max="14339" width="14" style="260" customWidth="1"/>
    <col min="14340" max="14340" width="16.42578125" style="260" customWidth="1"/>
    <col min="14341" max="14341" width="12.85546875" style="260" customWidth="1"/>
    <col min="14342" max="14342" width="15.28515625" style="260" customWidth="1"/>
    <col min="14343" max="14343" width="8.140625" style="260" customWidth="1"/>
    <col min="14344" max="14344" width="15.28515625" style="260" customWidth="1"/>
    <col min="14345" max="14345" width="8.140625" style="260" customWidth="1"/>
    <col min="14346" max="14346" width="15.28515625" style="260" customWidth="1"/>
    <col min="14347" max="14347" width="9.28515625" style="260" customWidth="1"/>
    <col min="14348" max="14348" width="15.28515625" style="260" customWidth="1"/>
    <col min="14349" max="14349" width="9.28515625" style="260" customWidth="1"/>
    <col min="14350" max="14350" width="15.28515625" style="260" customWidth="1"/>
    <col min="14351" max="14351" width="9.28515625" style="260" customWidth="1"/>
    <col min="14352" max="14353" width="17.5703125" style="260" customWidth="1"/>
    <col min="14354" max="14592" width="9.140625" style="260"/>
    <col min="14593" max="14593" width="3.42578125" style="260" customWidth="1"/>
    <col min="14594" max="14594" width="49.42578125" style="260" customWidth="1"/>
    <col min="14595" max="14595" width="14" style="260" customWidth="1"/>
    <col min="14596" max="14596" width="16.42578125" style="260" customWidth="1"/>
    <col min="14597" max="14597" width="12.85546875" style="260" customWidth="1"/>
    <col min="14598" max="14598" width="15.28515625" style="260" customWidth="1"/>
    <col min="14599" max="14599" width="8.140625" style="260" customWidth="1"/>
    <col min="14600" max="14600" width="15.28515625" style="260" customWidth="1"/>
    <col min="14601" max="14601" width="8.140625" style="260" customWidth="1"/>
    <col min="14602" max="14602" width="15.28515625" style="260" customWidth="1"/>
    <col min="14603" max="14603" width="9.28515625" style="260" customWidth="1"/>
    <col min="14604" max="14604" width="15.28515625" style="260" customWidth="1"/>
    <col min="14605" max="14605" width="9.28515625" style="260" customWidth="1"/>
    <col min="14606" max="14606" width="15.28515625" style="260" customWidth="1"/>
    <col min="14607" max="14607" width="9.28515625" style="260" customWidth="1"/>
    <col min="14608" max="14609" width="17.5703125" style="260" customWidth="1"/>
    <col min="14610" max="14848" width="9.140625" style="260"/>
    <col min="14849" max="14849" width="3.42578125" style="260" customWidth="1"/>
    <col min="14850" max="14850" width="49.42578125" style="260" customWidth="1"/>
    <col min="14851" max="14851" width="14" style="260" customWidth="1"/>
    <col min="14852" max="14852" width="16.42578125" style="260" customWidth="1"/>
    <col min="14853" max="14853" width="12.85546875" style="260" customWidth="1"/>
    <col min="14854" max="14854" width="15.28515625" style="260" customWidth="1"/>
    <col min="14855" max="14855" width="8.140625" style="260" customWidth="1"/>
    <col min="14856" max="14856" width="15.28515625" style="260" customWidth="1"/>
    <col min="14857" max="14857" width="8.140625" style="260" customWidth="1"/>
    <col min="14858" max="14858" width="15.28515625" style="260" customWidth="1"/>
    <col min="14859" max="14859" width="9.28515625" style="260" customWidth="1"/>
    <col min="14860" max="14860" width="15.28515625" style="260" customWidth="1"/>
    <col min="14861" max="14861" width="9.28515625" style="260" customWidth="1"/>
    <col min="14862" max="14862" width="15.28515625" style="260" customWidth="1"/>
    <col min="14863" max="14863" width="9.28515625" style="260" customWidth="1"/>
    <col min="14864" max="14865" width="17.5703125" style="260" customWidth="1"/>
    <col min="14866" max="15104" width="9.140625" style="260"/>
    <col min="15105" max="15105" width="3.42578125" style="260" customWidth="1"/>
    <col min="15106" max="15106" width="49.42578125" style="260" customWidth="1"/>
    <col min="15107" max="15107" width="14" style="260" customWidth="1"/>
    <col min="15108" max="15108" width="16.42578125" style="260" customWidth="1"/>
    <col min="15109" max="15109" width="12.85546875" style="260" customWidth="1"/>
    <col min="15110" max="15110" width="15.28515625" style="260" customWidth="1"/>
    <col min="15111" max="15111" width="8.140625" style="260" customWidth="1"/>
    <col min="15112" max="15112" width="15.28515625" style="260" customWidth="1"/>
    <col min="15113" max="15113" width="8.140625" style="260" customWidth="1"/>
    <col min="15114" max="15114" width="15.28515625" style="260" customWidth="1"/>
    <col min="15115" max="15115" width="9.28515625" style="260" customWidth="1"/>
    <col min="15116" max="15116" width="15.28515625" style="260" customWidth="1"/>
    <col min="15117" max="15117" width="9.28515625" style="260" customWidth="1"/>
    <col min="15118" max="15118" width="15.28515625" style="260" customWidth="1"/>
    <col min="15119" max="15119" width="9.28515625" style="260" customWidth="1"/>
    <col min="15120" max="15121" width="17.5703125" style="260" customWidth="1"/>
    <col min="15122" max="15360" width="9.140625" style="260"/>
    <col min="15361" max="15361" width="3.42578125" style="260" customWidth="1"/>
    <col min="15362" max="15362" width="49.42578125" style="260" customWidth="1"/>
    <col min="15363" max="15363" width="14" style="260" customWidth="1"/>
    <col min="15364" max="15364" width="16.42578125" style="260" customWidth="1"/>
    <col min="15365" max="15365" width="12.85546875" style="260" customWidth="1"/>
    <col min="15366" max="15366" width="15.28515625" style="260" customWidth="1"/>
    <col min="15367" max="15367" width="8.140625" style="260" customWidth="1"/>
    <col min="15368" max="15368" width="15.28515625" style="260" customWidth="1"/>
    <col min="15369" max="15369" width="8.140625" style="260" customWidth="1"/>
    <col min="15370" max="15370" width="15.28515625" style="260" customWidth="1"/>
    <col min="15371" max="15371" width="9.28515625" style="260" customWidth="1"/>
    <col min="15372" max="15372" width="15.28515625" style="260" customWidth="1"/>
    <col min="15373" max="15373" width="9.28515625" style="260" customWidth="1"/>
    <col min="15374" max="15374" width="15.28515625" style="260" customWidth="1"/>
    <col min="15375" max="15375" width="9.28515625" style="260" customWidth="1"/>
    <col min="15376" max="15377" width="17.5703125" style="260" customWidth="1"/>
    <col min="15378" max="15616" width="9.140625" style="260"/>
    <col min="15617" max="15617" width="3.42578125" style="260" customWidth="1"/>
    <col min="15618" max="15618" width="49.42578125" style="260" customWidth="1"/>
    <col min="15619" max="15619" width="14" style="260" customWidth="1"/>
    <col min="15620" max="15620" width="16.42578125" style="260" customWidth="1"/>
    <col min="15621" max="15621" width="12.85546875" style="260" customWidth="1"/>
    <col min="15622" max="15622" width="15.28515625" style="260" customWidth="1"/>
    <col min="15623" max="15623" width="8.140625" style="260" customWidth="1"/>
    <col min="15624" max="15624" width="15.28515625" style="260" customWidth="1"/>
    <col min="15625" max="15625" width="8.140625" style="260" customWidth="1"/>
    <col min="15626" max="15626" width="15.28515625" style="260" customWidth="1"/>
    <col min="15627" max="15627" width="9.28515625" style="260" customWidth="1"/>
    <col min="15628" max="15628" width="15.28515625" style="260" customWidth="1"/>
    <col min="15629" max="15629" width="9.28515625" style="260" customWidth="1"/>
    <col min="15630" max="15630" width="15.28515625" style="260" customWidth="1"/>
    <col min="15631" max="15631" width="9.28515625" style="260" customWidth="1"/>
    <col min="15632" max="15633" width="17.5703125" style="260" customWidth="1"/>
    <col min="15634" max="15872" width="9.140625" style="260"/>
    <col min="15873" max="15873" width="3.42578125" style="260" customWidth="1"/>
    <col min="15874" max="15874" width="49.42578125" style="260" customWidth="1"/>
    <col min="15875" max="15875" width="14" style="260" customWidth="1"/>
    <col min="15876" max="15876" width="16.42578125" style="260" customWidth="1"/>
    <col min="15877" max="15877" width="12.85546875" style="260" customWidth="1"/>
    <col min="15878" max="15878" width="15.28515625" style="260" customWidth="1"/>
    <col min="15879" max="15879" width="8.140625" style="260" customWidth="1"/>
    <col min="15880" max="15880" width="15.28515625" style="260" customWidth="1"/>
    <col min="15881" max="15881" width="8.140625" style="260" customWidth="1"/>
    <col min="15882" max="15882" width="15.28515625" style="260" customWidth="1"/>
    <col min="15883" max="15883" width="9.28515625" style="260" customWidth="1"/>
    <col min="15884" max="15884" width="15.28515625" style="260" customWidth="1"/>
    <col min="15885" max="15885" width="9.28515625" style="260" customWidth="1"/>
    <col min="15886" max="15886" width="15.28515625" style="260" customWidth="1"/>
    <col min="15887" max="15887" width="9.28515625" style="260" customWidth="1"/>
    <col min="15888" max="15889" width="17.5703125" style="260" customWidth="1"/>
    <col min="15890" max="16128" width="9.140625" style="260"/>
    <col min="16129" max="16129" width="3.42578125" style="260" customWidth="1"/>
    <col min="16130" max="16130" width="49.42578125" style="260" customWidth="1"/>
    <col min="16131" max="16131" width="14" style="260" customWidth="1"/>
    <col min="16132" max="16132" width="16.42578125" style="260" customWidth="1"/>
    <col min="16133" max="16133" width="12.85546875" style="260" customWidth="1"/>
    <col min="16134" max="16134" width="15.28515625" style="260" customWidth="1"/>
    <col min="16135" max="16135" width="8.140625" style="260" customWidth="1"/>
    <col min="16136" max="16136" width="15.28515625" style="260" customWidth="1"/>
    <col min="16137" max="16137" width="8.140625" style="260" customWidth="1"/>
    <col min="16138" max="16138" width="15.28515625" style="260" customWidth="1"/>
    <col min="16139" max="16139" width="9.28515625" style="260" customWidth="1"/>
    <col min="16140" max="16140" width="15.28515625" style="260" customWidth="1"/>
    <col min="16141" max="16141" width="9.28515625" style="260" customWidth="1"/>
    <col min="16142" max="16142" width="15.28515625" style="260" customWidth="1"/>
    <col min="16143" max="16143" width="9.28515625" style="260" customWidth="1"/>
    <col min="16144" max="16145" width="17.5703125" style="260" customWidth="1"/>
    <col min="16146" max="16384" width="9.140625" style="260"/>
  </cols>
  <sheetData>
    <row r="1" spans="1:17">
      <c r="A1" s="259" t="s">
        <v>370</v>
      </c>
      <c r="B1" s="259" t="s">
        <v>124</v>
      </c>
      <c r="C1" s="259" t="s">
        <v>123</v>
      </c>
      <c r="D1" s="259" t="s">
        <v>371</v>
      </c>
      <c r="E1" s="259" t="s">
        <v>372</v>
      </c>
      <c r="F1" s="259" t="s">
        <v>373</v>
      </c>
      <c r="G1" s="259" t="s">
        <v>374</v>
      </c>
      <c r="H1" s="259" t="s">
        <v>375</v>
      </c>
      <c r="I1" s="259" t="s">
        <v>376</v>
      </c>
      <c r="J1" s="259" t="s">
        <v>377</v>
      </c>
      <c r="K1" s="259" t="s">
        <v>378</v>
      </c>
      <c r="L1" s="259" t="s">
        <v>379</v>
      </c>
      <c r="M1" s="259" t="s">
        <v>380</v>
      </c>
      <c r="N1" s="259" t="s">
        <v>381</v>
      </c>
      <c r="O1" s="259" t="s">
        <v>382</v>
      </c>
      <c r="P1" s="259" t="s">
        <v>383</v>
      </c>
      <c r="Q1" s="259" t="s">
        <v>384</v>
      </c>
    </row>
    <row r="2" spans="1:17">
      <c r="A2" s="260" t="s">
        <v>385</v>
      </c>
      <c r="B2" s="260" t="s">
        <v>125</v>
      </c>
      <c r="C2" s="260" t="s">
        <v>386</v>
      </c>
      <c r="D2" s="261">
        <v>44100000</v>
      </c>
      <c r="E2" s="261">
        <v>0</v>
      </c>
      <c r="F2" s="261">
        <v>8323060</v>
      </c>
      <c r="G2" s="261">
        <v>0</v>
      </c>
      <c r="H2" s="261">
        <v>8323060</v>
      </c>
      <c r="I2" s="261">
        <v>0</v>
      </c>
      <c r="J2" s="261">
        <v>8323060</v>
      </c>
      <c r="K2" s="261">
        <v>0</v>
      </c>
      <c r="L2" s="261">
        <v>7135096</v>
      </c>
      <c r="M2" s="261">
        <v>0</v>
      </c>
      <c r="N2" s="261">
        <v>6760316</v>
      </c>
      <c r="O2" s="261">
        <v>0</v>
      </c>
      <c r="P2" s="261">
        <v>374780</v>
      </c>
      <c r="Q2" s="261">
        <v>0</v>
      </c>
    </row>
    <row r="3" spans="1:17">
      <c r="A3" s="260" t="s">
        <v>387</v>
      </c>
      <c r="B3" s="260" t="s">
        <v>126</v>
      </c>
      <c r="C3" s="260" t="s">
        <v>388</v>
      </c>
      <c r="D3" s="261">
        <v>161000000</v>
      </c>
      <c r="E3" s="261">
        <v>0</v>
      </c>
      <c r="F3" s="261">
        <v>153352727.58000001</v>
      </c>
      <c r="G3" s="261">
        <v>0</v>
      </c>
      <c r="H3" s="261">
        <v>153352727.58000001</v>
      </c>
      <c r="I3" s="261">
        <v>0</v>
      </c>
      <c r="J3" s="261">
        <v>153352727.58000001</v>
      </c>
      <c r="K3" s="261">
        <v>0</v>
      </c>
      <c r="L3" s="261">
        <v>0</v>
      </c>
      <c r="M3" s="261">
        <v>0</v>
      </c>
      <c r="N3" s="261">
        <v>0</v>
      </c>
      <c r="O3" s="261">
        <v>0</v>
      </c>
      <c r="P3" s="261">
        <v>0</v>
      </c>
      <c r="Q3" s="261">
        <v>0</v>
      </c>
    </row>
    <row r="4" spans="1:17">
      <c r="A4" s="260" t="s">
        <v>389</v>
      </c>
      <c r="B4" s="260" t="s">
        <v>127</v>
      </c>
      <c r="C4" s="260" t="s">
        <v>390</v>
      </c>
      <c r="D4" s="261">
        <v>69000000</v>
      </c>
      <c r="E4" s="261">
        <v>0</v>
      </c>
      <c r="F4" s="261">
        <v>0</v>
      </c>
      <c r="G4" s="261">
        <v>0</v>
      </c>
      <c r="H4" s="261">
        <v>0</v>
      </c>
      <c r="I4" s="261">
        <v>0</v>
      </c>
      <c r="J4" s="261">
        <v>0</v>
      </c>
      <c r="K4" s="261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</row>
    <row r="5" spans="1:17">
      <c r="A5" s="260" t="s">
        <v>391</v>
      </c>
      <c r="B5" s="260" t="s">
        <v>128</v>
      </c>
      <c r="C5" s="260" t="s">
        <v>392</v>
      </c>
      <c r="D5" s="261">
        <v>25830000</v>
      </c>
      <c r="E5" s="261">
        <v>0</v>
      </c>
      <c r="F5" s="261">
        <v>25239000</v>
      </c>
      <c r="G5" s="261">
        <v>0</v>
      </c>
      <c r="H5" s="261">
        <v>24789000</v>
      </c>
      <c r="I5" s="261">
        <v>0</v>
      </c>
      <c r="J5" s="261">
        <v>16239000</v>
      </c>
      <c r="K5" s="261">
        <v>0</v>
      </c>
      <c r="L5" s="261">
        <v>591000</v>
      </c>
      <c r="M5" s="261">
        <v>0</v>
      </c>
      <c r="N5" s="261">
        <v>587881</v>
      </c>
      <c r="O5" s="261">
        <v>0</v>
      </c>
      <c r="P5" s="261">
        <v>3119</v>
      </c>
      <c r="Q5" s="261">
        <v>0</v>
      </c>
    </row>
    <row r="6" spans="1:17">
      <c r="A6" s="260" t="s">
        <v>393</v>
      </c>
      <c r="B6" s="260" t="s">
        <v>129</v>
      </c>
      <c r="C6" s="260" t="s">
        <v>394</v>
      </c>
      <c r="D6" s="261">
        <v>770000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770000</v>
      </c>
      <c r="M6" s="261">
        <v>0</v>
      </c>
      <c r="N6" s="261">
        <v>770000</v>
      </c>
      <c r="O6" s="261">
        <v>0</v>
      </c>
      <c r="P6" s="261">
        <v>0</v>
      </c>
      <c r="Q6" s="261">
        <v>0</v>
      </c>
    </row>
    <row r="7" spans="1:17">
      <c r="A7" s="260" t="s">
        <v>395</v>
      </c>
      <c r="B7" s="260" t="s">
        <v>130</v>
      </c>
      <c r="C7" s="260" t="s">
        <v>396</v>
      </c>
      <c r="D7" s="261">
        <v>10850000</v>
      </c>
      <c r="E7" s="261">
        <v>0</v>
      </c>
      <c r="F7" s="261">
        <v>0</v>
      </c>
      <c r="G7" s="261">
        <v>0</v>
      </c>
      <c r="H7" s="261">
        <v>0</v>
      </c>
      <c r="I7" s="261">
        <v>0</v>
      </c>
      <c r="J7" s="261">
        <v>0</v>
      </c>
      <c r="K7" s="261">
        <v>0</v>
      </c>
      <c r="L7" s="261">
        <v>11227837</v>
      </c>
      <c r="M7" s="261">
        <v>0</v>
      </c>
      <c r="N7" s="261">
        <v>10826775</v>
      </c>
      <c r="O7" s="261">
        <v>0</v>
      </c>
      <c r="P7" s="261">
        <v>401062</v>
      </c>
      <c r="Q7" s="261">
        <v>0</v>
      </c>
    </row>
    <row r="8" spans="1:17">
      <c r="A8" s="260" t="s">
        <v>397</v>
      </c>
      <c r="B8" s="260" t="s">
        <v>398</v>
      </c>
      <c r="C8" s="260" t="s">
        <v>399</v>
      </c>
      <c r="D8" s="261">
        <v>10500000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500000</v>
      </c>
      <c r="M8" s="261">
        <v>0</v>
      </c>
      <c r="N8" s="261">
        <v>500000</v>
      </c>
      <c r="O8" s="261">
        <v>0</v>
      </c>
      <c r="P8" s="261">
        <v>0</v>
      </c>
      <c r="Q8" s="261">
        <v>0</v>
      </c>
    </row>
    <row r="9" spans="1:17">
      <c r="A9" s="260" t="s">
        <v>400</v>
      </c>
      <c r="B9" s="260" t="s">
        <v>143</v>
      </c>
      <c r="C9" s="260" t="s">
        <v>401</v>
      </c>
      <c r="D9" s="261">
        <v>25550000</v>
      </c>
      <c r="E9" s="261">
        <v>0</v>
      </c>
      <c r="F9" s="261">
        <v>0</v>
      </c>
      <c r="G9" s="261">
        <v>0</v>
      </c>
      <c r="H9" s="261">
        <v>0</v>
      </c>
      <c r="I9" s="261">
        <v>0</v>
      </c>
      <c r="J9" s="261">
        <v>0</v>
      </c>
      <c r="K9" s="261">
        <v>0</v>
      </c>
      <c r="L9" s="261">
        <v>24542500</v>
      </c>
      <c r="M9" s="261">
        <v>0</v>
      </c>
      <c r="N9" s="261">
        <v>24492225</v>
      </c>
      <c r="O9" s="261">
        <v>0</v>
      </c>
      <c r="P9" s="261">
        <v>50275</v>
      </c>
      <c r="Q9" s="261">
        <v>0</v>
      </c>
    </row>
    <row r="10" spans="1:17">
      <c r="A10" s="260" t="s">
        <v>402</v>
      </c>
      <c r="B10" s="260" t="s">
        <v>403</v>
      </c>
      <c r="C10" s="260" t="s">
        <v>404</v>
      </c>
      <c r="D10" s="261">
        <v>11550000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261">
        <v>0</v>
      </c>
      <c r="K10" s="261">
        <v>0</v>
      </c>
      <c r="L10" s="261">
        <v>11159800</v>
      </c>
      <c r="M10" s="261">
        <v>0</v>
      </c>
      <c r="N10" s="261">
        <v>10096749</v>
      </c>
      <c r="O10" s="261">
        <v>0</v>
      </c>
      <c r="P10" s="261">
        <v>1063051</v>
      </c>
      <c r="Q10" s="261">
        <v>0</v>
      </c>
    </row>
    <row r="11" spans="1:17">
      <c r="A11" s="260" t="s">
        <v>405</v>
      </c>
      <c r="B11" s="260" t="s">
        <v>131</v>
      </c>
      <c r="C11" s="260" t="s">
        <v>406</v>
      </c>
      <c r="D11" s="261">
        <v>1400000000</v>
      </c>
      <c r="E11" s="261">
        <f>'Emp. Insurance &amp; OH'!K9</f>
        <v>926499426.83242416</v>
      </c>
      <c r="F11" s="261">
        <v>0</v>
      </c>
      <c r="G11" s="261">
        <v>0</v>
      </c>
      <c r="H11" s="261">
        <v>0</v>
      </c>
      <c r="I11" s="261">
        <v>0</v>
      </c>
      <c r="J11" s="261">
        <v>0</v>
      </c>
      <c r="K11" s="261">
        <v>0</v>
      </c>
      <c r="L11" s="261">
        <v>0</v>
      </c>
      <c r="M11" s="261">
        <v>0</v>
      </c>
      <c r="N11" s="261">
        <v>0</v>
      </c>
      <c r="O11" s="261">
        <v>0</v>
      </c>
      <c r="P11" s="261">
        <v>0</v>
      </c>
      <c r="Q11" s="261">
        <v>0</v>
      </c>
    </row>
    <row r="12" spans="1:17">
      <c r="A12" s="260" t="s">
        <v>407</v>
      </c>
      <c r="B12" s="260" t="s">
        <v>132</v>
      </c>
      <c r="C12" s="260" t="s">
        <v>408</v>
      </c>
      <c r="D12" s="261">
        <v>50400000</v>
      </c>
      <c r="E12" s="261">
        <v>0</v>
      </c>
      <c r="F12" s="261">
        <v>0</v>
      </c>
      <c r="G12" s="261">
        <v>0</v>
      </c>
      <c r="H12" s="261">
        <v>0</v>
      </c>
      <c r="I12" s="261">
        <v>0</v>
      </c>
      <c r="J12" s="261">
        <v>0</v>
      </c>
      <c r="K12" s="261">
        <v>0</v>
      </c>
      <c r="L12" s="261">
        <v>0</v>
      </c>
      <c r="M12" s="261">
        <v>0</v>
      </c>
      <c r="N12" s="261">
        <v>0</v>
      </c>
      <c r="O12" s="261">
        <v>0</v>
      </c>
      <c r="P12" s="261">
        <v>0</v>
      </c>
      <c r="Q12" s="261">
        <v>0</v>
      </c>
    </row>
    <row r="13" spans="1:17">
      <c r="A13" s="260" t="s">
        <v>409</v>
      </c>
      <c r="B13" s="260" t="s">
        <v>133</v>
      </c>
      <c r="C13" s="260" t="s">
        <v>410</v>
      </c>
      <c r="D13" s="261">
        <v>140000000</v>
      </c>
      <c r="E13" s="261">
        <f>'Emp. Insurance &amp; OH'!K29</f>
        <v>196386760.10500002</v>
      </c>
      <c r="F13" s="261">
        <v>0</v>
      </c>
      <c r="G13" s="261">
        <v>0</v>
      </c>
      <c r="H13" s="261">
        <v>0</v>
      </c>
      <c r="I13" s="261">
        <v>0</v>
      </c>
      <c r="J13" s="261">
        <v>0</v>
      </c>
      <c r="K13" s="261">
        <v>0</v>
      </c>
      <c r="L13" s="261">
        <v>0</v>
      </c>
      <c r="M13" s="261">
        <v>0</v>
      </c>
      <c r="N13" s="261">
        <v>0</v>
      </c>
      <c r="O13" s="261">
        <v>0</v>
      </c>
      <c r="P13" s="261">
        <v>0</v>
      </c>
      <c r="Q13" s="261">
        <v>0</v>
      </c>
    </row>
    <row r="14" spans="1:17">
      <c r="A14" s="260" t="s">
        <v>411</v>
      </c>
      <c r="B14" s="260" t="s">
        <v>134</v>
      </c>
      <c r="C14" s="260" t="s">
        <v>412</v>
      </c>
      <c r="D14" s="261">
        <v>630000</v>
      </c>
      <c r="E14" s="261">
        <v>0</v>
      </c>
      <c r="F14" s="261">
        <v>0</v>
      </c>
      <c r="G14" s="261">
        <v>0</v>
      </c>
      <c r="H14" s="261">
        <v>0</v>
      </c>
      <c r="I14" s="261">
        <v>0</v>
      </c>
      <c r="J14" s="261">
        <v>0</v>
      </c>
      <c r="K14" s="261">
        <v>0</v>
      </c>
      <c r="L14" s="261">
        <v>630000</v>
      </c>
      <c r="M14" s="261">
        <v>0</v>
      </c>
      <c r="N14" s="261">
        <v>630000</v>
      </c>
      <c r="O14" s="261">
        <v>0</v>
      </c>
      <c r="P14" s="261">
        <v>0</v>
      </c>
      <c r="Q14" s="261">
        <v>0</v>
      </c>
    </row>
    <row r="15" spans="1:17">
      <c r="A15" s="260" t="s">
        <v>413</v>
      </c>
      <c r="B15" s="260" t="s">
        <v>145</v>
      </c>
      <c r="C15" s="260" t="s">
        <v>414</v>
      </c>
      <c r="D15" s="261">
        <v>2520000</v>
      </c>
      <c r="E15" s="261">
        <v>0</v>
      </c>
      <c r="F15" s="261">
        <v>0</v>
      </c>
      <c r="G15" s="261">
        <v>0</v>
      </c>
      <c r="H15" s="261">
        <v>0</v>
      </c>
      <c r="I15" s="261">
        <v>0</v>
      </c>
      <c r="J15" s="261">
        <v>0</v>
      </c>
      <c r="K15" s="261">
        <v>0</v>
      </c>
      <c r="L15" s="261">
        <v>2550000</v>
      </c>
      <c r="M15" s="261">
        <v>0</v>
      </c>
      <c r="N15" s="261">
        <v>2520000</v>
      </c>
      <c r="O15" s="261">
        <v>0</v>
      </c>
      <c r="P15" s="261">
        <v>30000</v>
      </c>
      <c r="Q15" s="261">
        <v>0</v>
      </c>
    </row>
    <row r="16" spans="1:17">
      <c r="A16" s="260" t="s">
        <v>415</v>
      </c>
      <c r="B16" s="260" t="s">
        <v>146</v>
      </c>
      <c r="C16" s="260" t="s">
        <v>416</v>
      </c>
      <c r="D16" s="261">
        <v>9450000</v>
      </c>
      <c r="E16" s="261">
        <v>0</v>
      </c>
      <c r="F16" s="261">
        <v>4313020</v>
      </c>
      <c r="G16" s="261">
        <v>0</v>
      </c>
      <c r="H16" s="261">
        <v>4313020</v>
      </c>
      <c r="I16" s="261">
        <v>0</v>
      </c>
      <c r="J16" s="261">
        <v>4313020</v>
      </c>
      <c r="K16" s="261">
        <v>0</v>
      </c>
      <c r="L16" s="261">
        <v>5143870</v>
      </c>
      <c r="M16" s="261">
        <v>0</v>
      </c>
      <c r="N16" s="261">
        <v>5136980</v>
      </c>
      <c r="O16" s="261">
        <v>0</v>
      </c>
      <c r="P16" s="261">
        <v>6890</v>
      </c>
      <c r="Q16" s="261">
        <v>0</v>
      </c>
    </row>
    <row r="17" spans="1:17">
      <c r="A17" s="260" t="s">
        <v>417</v>
      </c>
      <c r="B17" s="260" t="s">
        <v>418</v>
      </c>
      <c r="C17" s="260" t="s">
        <v>419</v>
      </c>
      <c r="D17" s="261">
        <v>15000000</v>
      </c>
      <c r="E17" s="261">
        <v>0</v>
      </c>
      <c r="F17" s="261">
        <v>1430760</v>
      </c>
      <c r="G17" s="261">
        <v>0</v>
      </c>
      <c r="H17" s="261">
        <v>1430760</v>
      </c>
      <c r="I17" s="261">
        <v>0</v>
      </c>
      <c r="J17" s="261">
        <v>1430760</v>
      </c>
      <c r="K17" s="261">
        <v>0</v>
      </c>
      <c r="L17" s="261">
        <v>15073057</v>
      </c>
      <c r="M17" s="261">
        <v>0</v>
      </c>
      <c r="N17" s="261">
        <v>13566710</v>
      </c>
      <c r="O17" s="261">
        <v>0</v>
      </c>
      <c r="P17" s="261">
        <v>1506347</v>
      </c>
      <c r="Q17" s="261">
        <v>0</v>
      </c>
    </row>
    <row r="18" spans="1:17">
      <c r="A18" s="260" t="s">
        <v>420</v>
      </c>
      <c r="B18" s="260" t="s">
        <v>148</v>
      </c>
      <c r="C18" s="260" t="s">
        <v>421</v>
      </c>
      <c r="D18" s="261">
        <v>46200000</v>
      </c>
      <c r="E18" s="261">
        <v>0</v>
      </c>
      <c r="F18" s="261">
        <v>4639240</v>
      </c>
      <c r="G18" s="261">
        <v>0</v>
      </c>
      <c r="H18" s="261">
        <v>4639240</v>
      </c>
      <c r="I18" s="261">
        <v>0</v>
      </c>
      <c r="J18" s="261">
        <v>4639240</v>
      </c>
      <c r="K18" s="261">
        <v>0</v>
      </c>
      <c r="L18" s="261">
        <v>42415760</v>
      </c>
      <c r="M18" s="261">
        <v>0</v>
      </c>
      <c r="N18" s="261">
        <v>41446488</v>
      </c>
      <c r="O18" s="261">
        <v>0</v>
      </c>
      <c r="P18" s="261">
        <v>969271</v>
      </c>
      <c r="Q18" s="261">
        <v>0</v>
      </c>
    </row>
    <row r="19" spans="1:17">
      <c r="A19" s="260" t="s">
        <v>422</v>
      </c>
      <c r="B19" s="260" t="s">
        <v>141</v>
      </c>
      <c r="C19" s="260" t="s">
        <v>423</v>
      </c>
      <c r="D19" s="261">
        <v>35000000</v>
      </c>
      <c r="E19" s="261">
        <v>0</v>
      </c>
      <c r="F19" s="261">
        <v>5591500</v>
      </c>
      <c r="G19" s="261">
        <v>0</v>
      </c>
      <c r="H19" s="261">
        <v>0</v>
      </c>
      <c r="I19" s="261">
        <v>0</v>
      </c>
      <c r="J19" s="261">
        <v>0</v>
      </c>
      <c r="K19" s="261">
        <v>0</v>
      </c>
      <c r="L19" s="261">
        <v>21174650</v>
      </c>
      <c r="M19" s="261">
        <v>0</v>
      </c>
      <c r="N19" s="261">
        <v>16215172</v>
      </c>
      <c r="O19" s="261">
        <v>0</v>
      </c>
      <c r="P19" s="261">
        <v>4959478</v>
      </c>
      <c r="Q19" s="261">
        <v>0</v>
      </c>
    </row>
    <row r="20" spans="1:17">
      <c r="B20" s="260" t="s">
        <v>355</v>
      </c>
      <c r="D20" s="261">
        <f>SUM(D2:D19)</f>
        <v>2058350000</v>
      </c>
      <c r="E20" s="261">
        <f t="shared" ref="E20:L20" si="0">SUM(E2:E19)</f>
        <v>1122886186.9374242</v>
      </c>
      <c r="F20" s="261">
        <f t="shared" si="0"/>
        <v>202889307.58000001</v>
      </c>
      <c r="G20" s="261">
        <f t="shared" si="0"/>
        <v>0</v>
      </c>
      <c r="H20" s="261">
        <f t="shared" si="0"/>
        <v>196847807.58000001</v>
      </c>
      <c r="I20" s="261">
        <f t="shared" si="0"/>
        <v>0</v>
      </c>
      <c r="J20" s="261">
        <f t="shared" si="0"/>
        <v>188297807.58000001</v>
      </c>
      <c r="K20" s="261">
        <f t="shared" si="0"/>
        <v>0</v>
      </c>
      <c r="L20" s="261">
        <f t="shared" si="0"/>
        <v>142913570</v>
      </c>
      <c r="M20" s="261">
        <v>0</v>
      </c>
      <c r="N20" s="261">
        <v>133549296</v>
      </c>
      <c r="O20" s="261">
        <v>0</v>
      </c>
      <c r="P20" s="261">
        <v>9364273</v>
      </c>
      <c r="Q20" s="261">
        <v>0</v>
      </c>
    </row>
    <row r="22" spans="1:17">
      <c r="A22" s="628" t="s">
        <v>424</v>
      </c>
      <c r="B22" s="628"/>
      <c r="C22" s="628"/>
      <c r="D22" s="628"/>
      <c r="E22" s="628"/>
    </row>
    <row r="23" spans="1:17">
      <c r="J23" s="261"/>
    </row>
    <row r="24" spans="1:17">
      <c r="J24" s="261"/>
    </row>
    <row r="25" spans="1:17">
      <c r="J25" s="261"/>
    </row>
    <row r="26" spans="1:17">
      <c r="J26" s="261"/>
    </row>
  </sheetData>
  <sheetProtection formatCells="0" formatColumns="0" formatRows="0" insertColumns="0" insertRows="0" insertHyperlinks="0" deleteColumns="0" deleteRows="0" sort="0" autoFilter="0" pivotTables="0"/>
  <mergeCells count="1">
    <mergeCell ref="A22:E22"/>
  </mergeCells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"/>
  <sheetViews>
    <sheetView workbookViewId="0">
      <selection activeCell="E11" sqref="E11"/>
    </sheetView>
  </sheetViews>
  <sheetFormatPr defaultRowHeight="15"/>
  <cols>
    <col min="1" max="1" width="3.42578125" style="260" customWidth="1"/>
    <col min="2" max="2" width="49.42578125" style="260" customWidth="1"/>
    <col min="3" max="3" width="14" style="260" customWidth="1"/>
    <col min="4" max="4" width="16.42578125" style="260" customWidth="1"/>
    <col min="5" max="5" width="13.85546875" style="260" bestFit="1" customWidth="1"/>
    <col min="6" max="6" width="15.28515625" style="260" customWidth="1"/>
    <col min="7" max="7" width="8.140625" style="260" customWidth="1"/>
    <col min="8" max="8" width="15.28515625" style="260" customWidth="1"/>
    <col min="9" max="9" width="8.140625" style="260" customWidth="1"/>
    <col min="10" max="10" width="15.28515625" style="260" customWidth="1"/>
    <col min="11" max="11" width="9.28515625" style="260" customWidth="1"/>
    <col min="12" max="12" width="14" style="260" customWidth="1"/>
    <col min="13" max="13" width="9.28515625" style="260" customWidth="1"/>
    <col min="14" max="14" width="14" style="260" customWidth="1"/>
    <col min="15" max="15" width="9.28515625" style="260" customWidth="1"/>
    <col min="16" max="17" width="17.5703125" style="260" customWidth="1"/>
    <col min="18" max="256" width="9.140625" style="260"/>
    <col min="257" max="257" width="3.42578125" style="260" customWidth="1"/>
    <col min="258" max="258" width="49.42578125" style="260" customWidth="1"/>
    <col min="259" max="259" width="14" style="260" customWidth="1"/>
    <col min="260" max="260" width="16.42578125" style="260" customWidth="1"/>
    <col min="261" max="261" width="12.85546875" style="260" customWidth="1"/>
    <col min="262" max="262" width="15.28515625" style="260" customWidth="1"/>
    <col min="263" max="263" width="8.140625" style="260" customWidth="1"/>
    <col min="264" max="264" width="15.28515625" style="260" customWidth="1"/>
    <col min="265" max="265" width="8.140625" style="260" customWidth="1"/>
    <col min="266" max="266" width="15.28515625" style="260" customWidth="1"/>
    <col min="267" max="267" width="9.28515625" style="260" customWidth="1"/>
    <col min="268" max="268" width="14" style="260" customWidth="1"/>
    <col min="269" max="269" width="9.28515625" style="260" customWidth="1"/>
    <col min="270" max="270" width="14" style="260" customWidth="1"/>
    <col min="271" max="271" width="9.28515625" style="260" customWidth="1"/>
    <col min="272" max="273" width="17.5703125" style="260" customWidth="1"/>
    <col min="274" max="512" width="9.140625" style="260"/>
    <col min="513" max="513" width="3.42578125" style="260" customWidth="1"/>
    <col min="514" max="514" width="49.42578125" style="260" customWidth="1"/>
    <col min="515" max="515" width="14" style="260" customWidth="1"/>
    <col min="516" max="516" width="16.42578125" style="260" customWidth="1"/>
    <col min="517" max="517" width="12.85546875" style="260" customWidth="1"/>
    <col min="518" max="518" width="15.28515625" style="260" customWidth="1"/>
    <col min="519" max="519" width="8.140625" style="260" customWidth="1"/>
    <col min="520" max="520" width="15.28515625" style="260" customWidth="1"/>
    <col min="521" max="521" width="8.140625" style="260" customWidth="1"/>
    <col min="522" max="522" width="15.28515625" style="260" customWidth="1"/>
    <col min="523" max="523" width="9.28515625" style="260" customWidth="1"/>
    <col min="524" max="524" width="14" style="260" customWidth="1"/>
    <col min="525" max="525" width="9.28515625" style="260" customWidth="1"/>
    <col min="526" max="526" width="14" style="260" customWidth="1"/>
    <col min="527" max="527" width="9.28515625" style="260" customWidth="1"/>
    <col min="528" max="529" width="17.5703125" style="260" customWidth="1"/>
    <col min="530" max="768" width="9.140625" style="260"/>
    <col min="769" max="769" width="3.42578125" style="260" customWidth="1"/>
    <col min="770" max="770" width="49.42578125" style="260" customWidth="1"/>
    <col min="771" max="771" width="14" style="260" customWidth="1"/>
    <col min="772" max="772" width="16.42578125" style="260" customWidth="1"/>
    <col min="773" max="773" width="12.85546875" style="260" customWidth="1"/>
    <col min="774" max="774" width="15.28515625" style="260" customWidth="1"/>
    <col min="775" max="775" width="8.140625" style="260" customWidth="1"/>
    <col min="776" max="776" width="15.28515625" style="260" customWidth="1"/>
    <col min="777" max="777" width="8.140625" style="260" customWidth="1"/>
    <col min="778" max="778" width="15.28515625" style="260" customWidth="1"/>
    <col min="779" max="779" width="9.28515625" style="260" customWidth="1"/>
    <col min="780" max="780" width="14" style="260" customWidth="1"/>
    <col min="781" max="781" width="9.28515625" style="260" customWidth="1"/>
    <col min="782" max="782" width="14" style="260" customWidth="1"/>
    <col min="783" max="783" width="9.28515625" style="260" customWidth="1"/>
    <col min="784" max="785" width="17.5703125" style="260" customWidth="1"/>
    <col min="786" max="1024" width="9.140625" style="260"/>
    <col min="1025" max="1025" width="3.42578125" style="260" customWidth="1"/>
    <col min="1026" max="1026" width="49.42578125" style="260" customWidth="1"/>
    <col min="1027" max="1027" width="14" style="260" customWidth="1"/>
    <col min="1028" max="1028" width="16.42578125" style="260" customWidth="1"/>
    <col min="1029" max="1029" width="12.85546875" style="260" customWidth="1"/>
    <col min="1030" max="1030" width="15.28515625" style="260" customWidth="1"/>
    <col min="1031" max="1031" width="8.140625" style="260" customWidth="1"/>
    <col min="1032" max="1032" width="15.28515625" style="260" customWidth="1"/>
    <col min="1033" max="1033" width="8.140625" style="260" customWidth="1"/>
    <col min="1034" max="1034" width="15.28515625" style="260" customWidth="1"/>
    <col min="1035" max="1035" width="9.28515625" style="260" customWidth="1"/>
    <col min="1036" max="1036" width="14" style="260" customWidth="1"/>
    <col min="1037" max="1037" width="9.28515625" style="260" customWidth="1"/>
    <col min="1038" max="1038" width="14" style="260" customWidth="1"/>
    <col min="1039" max="1039" width="9.28515625" style="260" customWidth="1"/>
    <col min="1040" max="1041" width="17.5703125" style="260" customWidth="1"/>
    <col min="1042" max="1280" width="9.140625" style="260"/>
    <col min="1281" max="1281" width="3.42578125" style="260" customWidth="1"/>
    <col min="1282" max="1282" width="49.42578125" style="260" customWidth="1"/>
    <col min="1283" max="1283" width="14" style="260" customWidth="1"/>
    <col min="1284" max="1284" width="16.42578125" style="260" customWidth="1"/>
    <col min="1285" max="1285" width="12.85546875" style="260" customWidth="1"/>
    <col min="1286" max="1286" width="15.28515625" style="260" customWidth="1"/>
    <col min="1287" max="1287" width="8.140625" style="260" customWidth="1"/>
    <col min="1288" max="1288" width="15.28515625" style="260" customWidth="1"/>
    <col min="1289" max="1289" width="8.140625" style="260" customWidth="1"/>
    <col min="1290" max="1290" width="15.28515625" style="260" customWidth="1"/>
    <col min="1291" max="1291" width="9.28515625" style="260" customWidth="1"/>
    <col min="1292" max="1292" width="14" style="260" customWidth="1"/>
    <col min="1293" max="1293" width="9.28515625" style="260" customWidth="1"/>
    <col min="1294" max="1294" width="14" style="260" customWidth="1"/>
    <col min="1295" max="1295" width="9.28515625" style="260" customWidth="1"/>
    <col min="1296" max="1297" width="17.5703125" style="260" customWidth="1"/>
    <col min="1298" max="1536" width="9.140625" style="260"/>
    <col min="1537" max="1537" width="3.42578125" style="260" customWidth="1"/>
    <col min="1538" max="1538" width="49.42578125" style="260" customWidth="1"/>
    <col min="1539" max="1539" width="14" style="260" customWidth="1"/>
    <col min="1540" max="1540" width="16.42578125" style="260" customWidth="1"/>
    <col min="1541" max="1541" width="12.85546875" style="260" customWidth="1"/>
    <col min="1542" max="1542" width="15.28515625" style="260" customWidth="1"/>
    <col min="1543" max="1543" width="8.140625" style="260" customWidth="1"/>
    <col min="1544" max="1544" width="15.28515625" style="260" customWidth="1"/>
    <col min="1545" max="1545" width="8.140625" style="260" customWidth="1"/>
    <col min="1546" max="1546" width="15.28515625" style="260" customWidth="1"/>
    <col min="1547" max="1547" width="9.28515625" style="260" customWidth="1"/>
    <col min="1548" max="1548" width="14" style="260" customWidth="1"/>
    <col min="1549" max="1549" width="9.28515625" style="260" customWidth="1"/>
    <col min="1550" max="1550" width="14" style="260" customWidth="1"/>
    <col min="1551" max="1551" width="9.28515625" style="260" customWidth="1"/>
    <col min="1552" max="1553" width="17.5703125" style="260" customWidth="1"/>
    <col min="1554" max="1792" width="9.140625" style="260"/>
    <col min="1793" max="1793" width="3.42578125" style="260" customWidth="1"/>
    <col min="1794" max="1794" width="49.42578125" style="260" customWidth="1"/>
    <col min="1795" max="1795" width="14" style="260" customWidth="1"/>
    <col min="1796" max="1796" width="16.42578125" style="260" customWidth="1"/>
    <col min="1797" max="1797" width="12.85546875" style="260" customWidth="1"/>
    <col min="1798" max="1798" width="15.28515625" style="260" customWidth="1"/>
    <col min="1799" max="1799" width="8.140625" style="260" customWidth="1"/>
    <col min="1800" max="1800" width="15.28515625" style="260" customWidth="1"/>
    <col min="1801" max="1801" width="8.140625" style="260" customWidth="1"/>
    <col min="1802" max="1802" width="15.28515625" style="260" customWidth="1"/>
    <col min="1803" max="1803" width="9.28515625" style="260" customWidth="1"/>
    <col min="1804" max="1804" width="14" style="260" customWidth="1"/>
    <col min="1805" max="1805" width="9.28515625" style="260" customWidth="1"/>
    <col min="1806" max="1806" width="14" style="260" customWidth="1"/>
    <col min="1807" max="1807" width="9.28515625" style="260" customWidth="1"/>
    <col min="1808" max="1809" width="17.5703125" style="260" customWidth="1"/>
    <col min="1810" max="2048" width="9.140625" style="260"/>
    <col min="2049" max="2049" width="3.42578125" style="260" customWidth="1"/>
    <col min="2050" max="2050" width="49.42578125" style="260" customWidth="1"/>
    <col min="2051" max="2051" width="14" style="260" customWidth="1"/>
    <col min="2052" max="2052" width="16.42578125" style="260" customWidth="1"/>
    <col min="2053" max="2053" width="12.85546875" style="260" customWidth="1"/>
    <col min="2054" max="2054" width="15.28515625" style="260" customWidth="1"/>
    <col min="2055" max="2055" width="8.140625" style="260" customWidth="1"/>
    <col min="2056" max="2056" width="15.28515625" style="260" customWidth="1"/>
    <col min="2057" max="2057" width="8.140625" style="260" customWidth="1"/>
    <col min="2058" max="2058" width="15.28515625" style="260" customWidth="1"/>
    <col min="2059" max="2059" width="9.28515625" style="260" customWidth="1"/>
    <col min="2060" max="2060" width="14" style="260" customWidth="1"/>
    <col min="2061" max="2061" width="9.28515625" style="260" customWidth="1"/>
    <col min="2062" max="2062" width="14" style="260" customWidth="1"/>
    <col min="2063" max="2063" width="9.28515625" style="260" customWidth="1"/>
    <col min="2064" max="2065" width="17.5703125" style="260" customWidth="1"/>
    <col min="2066" max="2304" width="9.140625" style="260"/>
    <col min="2305" max="2305" width="3.42578125" style="260" customWidth="1"/>
    <col min="2306" max="2306" width="49.42578125" style="260" customWidth="1"/>
    <col min="2307" max="2307" width="14" style="260" customWidth="1"/>
    <col min="2308" max="2308" width="16.42578125" style="260" customWidth="1"/>
    <col min="2309" max="2309" width="12.85546875" style="260" customWidth="1"/>
    <col min="2310" max="2310" width="15.28515625" style="260" customWidth="1"/>
    <col min="2311" max="2311" width="8.140625" style="260" customWidth="1"/>
    <col min="2312" max="2312" width="15.28515625" style="260" customWidth="1"/>
    <col min="2313" max="2313" width="8.140625" style="260" customWidth="1"/>
    <col min="2314" max="2314" width="15.28515625" style="260" customWidth="1"/>
    <col min="2315" max="2315" width="9.28515625" style="260" customWidth="1"/>
    <col min="2316" max="2316" width="14" style="260" customWidth="1"/>
    <col min="2317" max="2317" width="9.28515625" style="260" customWidth="1"/>
    <col min="2318" max="2318" width="14" style="260" customWidth="1"/>
    <col min="2319" max="2319" width="9.28515625" style="260" customWidth="1"/>
    <col min="2320" max="2321" width="17.5703125" style="260" customWidth="1"/>
    <col min="2322" max="2560" width="9.140625" style="260"/>
    <col min="2561" max="2561" width="3.42578125" style="260" customWidth="1"/>
    <col min="2562" max="2562" width="49.42578125" style="260" customWidth="1"/>
    <col min="2563" max="2563" width="14" style="260" customWidth="1"/>
    <col min="2564" max="2564" width="16.42578125" style="260" customWidth="1"/>
    <col min="2565" max="2565" width="12.85546875" style="260" customWidth="1"/>
    <col min="2566" max="2566" width="15.28515625" style="260" customWidth="1"/>
    <col min="2567" max="2567" width="8.140625" style="260" customWidth="1"/>
    <col min="2568" max="2568" width="15.28515625" style="260" customWidth="1"/>
    <col min="2569" max="2569" width="8.140625" style="260" customWidth="1"/>
    <col min="2570" max="2570" width="15.28515625" style="260" customWidth="1"/>
    <col min="2571" max="2571" width="9.28515625" style="260" customWidth="1"/>
    <col min="2572" max="2572" width="14" style="260" customWidth="1"/>
    <col min="2573" max="2573" width="9.28515625" style="260" customWidth="1"/>
    <col min="2574" max="2574" width="14" style="260" customWidth="1"/>
    <col min="2575" max="2575" width="9.28515625" style="260" customWidth="1"/>
    <col min="2576" max="2577" width="17.5703125" style="260" customWidth="1"/>
    <col min="2578" max="2816" width="9.140625" style="260"/>
    <col min="2817" max="2817" width="3.42578125" style="260" customWidth="1"/>
    <col min="2818" max="2818" width="49.42578125" style="260" customWidth="1"/>
    <col min="2819" max="2819" width="14" style="260" customWidth="1"/>
    <col min="2820" max="2820" width="16.42578125" style="260" customWidth="1"/>
    <col min="2821" max="2821" width="12.85546875" style="260" customWidth="1"/>
    <col min="2822" max="2822" width="15.28515625" style="260" customWidth="1"/>
    <col min="2823" max="2823" width="8.140625" style="260" customWidth="1"/>
    <col min="2824" max="2824" width="15.28515625" style="260" customWidth="1"/>
    <col min="2825" max="2825" width="8.140625" style="260" customWidth="1"/>
    <col min="2826" max="2826" width="15.28515625" style="260" customWidth="1"/>
    <col min="2827" max="2827" width="9.28515625" style="260" customWidth="1"/>
    <col min="2828" max="2828" width="14" style="260" customWidth="1"/>
    <col min="2829" max="2829" width="9.28515625" style="260" customWidth="1"/>
    <col min="2830" max="2830" width="14" style="260" customWidth="1"/>
    <col min="2831" max="2831" width="9.28515625" style="260" customWidth="1"/>
    <col min="2832" max="2833" width="17.5703125" style="260" customWidth="1"/>
    <col min="2834" max="3072" width="9.140625" style="260"/>
    <col min="3073" max="3073" width="3.42578125" style="260" customWidth="1"/>
    <col min="3074" max="3074" width="49.42578125" style="260" customWidth="1"/>
    <col min="3075" max="3075" width="14" style="260" customWidth="1"/>
    <col min="3076" max="3076" width="16.42578125" style="260" customWidth="1"/>
    <col min="3077" max="3077" width="12.85546875" style="260" customWidth="1"/>
    <col min="3078" max="3078" width="15.28515625" style="260" customWidth="1"/>
    <col min="3079" max="3079" width="8.140625" style="260" customWidth="1"/>
    <col min="3080" max="3080" width="15.28515625" style="260" customWidth="1"/>
    <col min="3081" max="3081" width="8.140625" style="260" customWidth="1"/>
    <col min="3082" max="3082" width="15.28515625" style="260" customWidth="1"/>
    <col min="3083" max="3083" width="9.28515625" style="260" customWidth="1"/>
    <col min="3084" max="3084" width="14" style="260" customWidth="1"/>
    <col min="3085" max="3085" width="9.28515625" style="260" customWidth="1"/>
    <col min="3086" max="3086" width="14" style="260" customWidth="1"/>
    <col min="3087" max="3087" width="9.28515625" style="260" customWidth="1"/>
    <col min="3088" max="3089" width="17.5703125" style="260" customWidth="1"/>
    <col min="3090" max="3328" width="9.140625" style="260"/>
    <col min="3329" max="3329" width="3.42578125" style="260" customWidth="1"/>
    <col min="3330" max="3330" width="49.42578125" style="260" customWidth="1"/>
    <col min="3331" max="3331" width="14" style="260" customWidth="1"/>
    <col min="3332" max="3332" width="16.42578125" style="260" customWidth="1"/>
    <col min="3333" max="3333" width="12.85546875" style="260" customWidth="1"/>
    <col min="3334" max="3334" width="15.28515625" style="260" customWidth="1"/>
    <col min="3335" max="3335" width="8.140625" style="260" customWidth="1"/>
    <col min="3336" max="3336" width="15.28515625" style="260" customWidth="1"/>
    <col min="3337" max="3337" width="8.140625" style="260" customWidth="1"/>
    <col min="3338" max="3338" width="15.28515625" style="260" customWidth="1"/>
    <col min="3339" max="3339" width="9.28515625" style="260" customWidth="1"/>
    <col min="3340" max="3340" width="14" style="260" customWidth="1"/>
    <col min="3341" max="3341" width="9.28515625" style="260" customWidth="1"/>
    <col min="3342" max="3342" width="14" style="260" customWidth="1"/>
    <col min="3343" max="3343" width="9.28515625" style="260" customWidth="1"/>
    <col min="3344" max="3345" width="17.5703125" style="260" customWidth="1"/>
    <col min="3346" max="3584" width="9.140625" style="260"/>
    <col min="3585" max="3585" width="3.42578125" style="260" customWidth="1"/>
    <col min="3586" max="3586" width="49.42578125" style="260" customWidth="1"/>
    <col min="3587" max="3587" width="14" style="260" customWidth="1"/>
    <col min="3588" max="3588" width="16.42578125" style="260" customWidth="1"/>
    <col min="3589" max="3589" width="12.85546875" style="260" customWidth="1"/>
    <col min="3590" max="3590" width="15.28515625" style="260" customWidth="1"/>
    <col min="3591" max="3591" width="8.140625" style="260" customWidth="1"/>
    <col min="3592" max="3592" width="15.28515625" style="260" customWidth="1"/>
    <col min="3593" max="3593" width="8.140625" style="260" customWidth="1"/>
    <col min="3594" max="3594" width="15.28515625" style="260" customWidth="1"/>
    <col min="3595" max="3595" width="9.28515625" style="260" customWidth="1"/>
    <col min="3596" max="3596" width="14" style="260" customWidth="1"/>
    <col min="3597" max="3597" width="9.28515625" style="260" customWidth="1"/>
    <col min="3598" max="3598" width="14" style="260" customWidth="1"/>
    <col min="3599" max="3599" width="9.28515625" style="260" customWidth="1"/>
    <col min="3600" max="3601" width="17.5703125" style="260" customWidth="1"/>
    <col min="3602" max="3840" width="9.140625" style="260"/>
    <col min="3841" max="3841" width="3.42578125" style="260" customWidth="1"/>
    <col min="3842" max="3842" width="49.42578125" style="260" customWidth="1"/>
    <col min="3843" max="3843" width="14" style="260" customWidth="1"/>
    <col min="3844" max="3844" width="16.42578125" style="260" customWidth="1"/>
    <col min="3845" max="3845" width="12.85546875" style="260" customWidth="1"/>
    <col min="3846" max="3846" width="15.28515625" style="260" customWidth="1"/>
    <col min="3847" max="3847" width="8.140625" style="260" customWidth="1"/>
    <col min="3848" max="3848" width="15.28515625" style="260" customWidth="1"/>
    <col min="3849" max="3849" width="8.140625" style="260" customWidth="1"/>
    <col min="3850" max="3850" width="15.28515625" style="260" customWidth="1"/>
    <col min="3851" max="3851" width="9.28515625" style="260" customWidth="1"/>
    <col min="3852" max="3852" width="14" style="260" customWidth="1"/>
    <col min="3853" max="3853" width="9.28515625" style="260" customWidth="1"/>
    <col min="3854" max="3854" width="14" style="260" customWidth="1"/>
    <col min="3855" max="3855" width="9.28515625" style="260" customWidth="1"/>
    <col min="3856" max="3857" width="17.5703125" style="260" customWidth="1"/>
    <col min="3858" max="4096" width="9.140625" style="260"/>
    <col min="4097" max="4097" width="3.42578125" style="260" customWidth="1"/>
    <col min="4098" max="4098" width="49.42578125" style="260" customWidth="1"/>
    <col min="4099" max="4099" width="14" style="260" customWidth="1"/>
    <col min="4100" max="4100" width="16.42578125" style="260" customWidth="1"/>
    <col min="4101" max="4101" width="12.85546875" style="260" customWidth="1"/>
    <col min="4102" max="4102" width="15.28515625" style="260" customWidth="1"/>
    <col min="4103" max="4103" width="8.140625" style="260" customWidth="1"/>
    <col min="4104" max="4104" width="15.28515625" style="260" customWidth="1"/>
    <col min="4105" max="4105" width="8.140625" style="260" customWidth="1"/>
    <col min="4106" max="4106" width="15.28515625" style="260" customWidth="1"/>
    <col min="4107" max="4107" width="9.28515625" style="260" customWidth="1"/>
    <col min="4108" max="4108" width="14" style="260" customWidth="1"/>
    <col min="4109" max="4109" width="9.28515625" style="260" customWidth="1"/>
    <col min="4110" max="4110" width="14" style="260" customWidth="1"/>
    <col min="4111" max="4111" width="9.28515625" style="260" customWidth="1"/>
    <col min="4112" max="4113" width="17.5703125" style="260" customWidth="1"/>
    <col min="4114" max="4352" width="9.140625" style="260"/>
    <col min="4353" max="4353" width="3.42578125" style="260" customWidth="1"/>
    <col min="4354" max="4354" width="49.42578125" style="260" customWidth="1"/>
    <col min="4355" max="4355" width="14" style="260" customWidth="1"/>
    <col min="4356" max="4356" width="16.42578125" style="260" customWidth="1"/>
    <col min="4357" max="4357" width="12.85546875" style="260" customWidth="1"/>
    <col min="4358" max="4358" width="15.28515625" style="260" customWidth="1"/>
    <col min="4359" max="4359" width="8.140625" style="260" customWidth="1"/>
    <col min="4360" max="4360" width="15.28515625" style="260" customWidth="1"/>
    <col min="4361" max="4361" width="8.140625" style="260" customWidth="1"/>
    <col min="4362" max="4362" width="15.28515625" style="260" customWidth="1"/>
    <col min="4363" max="4363" width="9.28515625" style="260" customWidth="1"/>
    <col min="4364" max="4364" width="14" style="260" customWidth="1"/>
    <col min="4365" max="4365" width="9.28515625" style="260" customWidth="1"/>
    <col min="4366" max="4366" width="14" style="260" customWidth="1"/>
    <col min="4367" max="4367" width="9.28515625" style="260" customWidth="1"/>
    <col min="4368" max="4369" width="17.5703125" style="260" customWidth="1"/>
    <col min="4370" max="4608" width="9.140625" style="260"/>
    <col min="4609" max="4609" width="3.42578125" style="260" customWidth="1"/>
    <col min="4610" max="4610" width="49.42578125" style="260" customWidth="1"/>
    <col min="4611" max="4611" width="14" style="260" customWidth="1"/>
    <col min="4612" max="4612" width="16.42578125" style="260" customWidth="1"/>
    <col min="4613" max="4613" width="12.85546875" style="260" customWidth="1"/>
    <col min="4614" max="4614" width="15.28515625" style="260" customWidth="1"/>
    <col min="4615" max="4615" width="8.140625" style="260" customWidth="1"/>
    <col min="4616" max="4616" width="15.28515625" style="260" customWidth="1"/>
    <col min="4617" max="4617" width="8.140625" style="260" customWidth="1"/>
    <col min="4618" max="4618" width="15.28515625" style="260" customWidth="1"/>
    <col min="4619" max="4619" width="9.28515625" style="260" customWidth="1"/>
    <col min="4620" max="4620" width="14" style="260" customWidth="1"/>
    <col min="4621" max="4621" width="9.28515625" style="260" customWidth="1"/>
    <col min="4622" max="4622" width="14" style="260" customWidth="1"/>
    <col min="4623" max="4623" width="9.28515625" style="260" customWidth="1"/>
    <col min="4624" max="4625" width="17.5703125" style="260" customWidth="1"/>
    <col min="4626" max="4864" width="9.140625" style="260"/>
    <col min="4865" max="4865" width="3.42578125" style="260" customWidth="1"/>
    <col min="4866" max="4866" width="49.42578125" style="260" customWidth="1"/>
    <col min="4867" max="4867" width="14" style="260" customWidth="1"/>
    <col min="4868" max="4868" width="16.42578125" style="260" customWidth="1"/>
    <col min="4869" max="4869" width="12.85546875" style="260" customWidth="1"/>
    <col min="4870" max="4870" width="15.28515625" style="260" customWidth="1"/>
    <col min="4871" max="4871" width="8.140625" style="260" customWidth="1"/>
    <col min="4872" max="4872" width="15.28515625" style="260" customWidth="1"/>
    <col min="4873" max="4873" width="8.140625" style="260" customWidth="1"/>
    <col min="4874" max="4874" width="15.28515625" style="260" customWidth="1"/>
    <col min="4875" max="4875" width="9.28515625" style="260" customWidth="1"/>
    <col min="4876" max="4876" width="14" style="260" customWidth="1"/>
    <col min="4877" max="4877" width="9.28515625" style="260" customWidth="1"/>
    <col min="4878" max="4878" width="14" style="260" customWidth="1"/>
    <col min="4879" max="4879" width="9.28515625" style="260" customWidth="1"/>
    <col min="4880" max="4881" width="17.5703125" style="260" customWidth="1"/>
    <col min="4882" max="5120" width="9.140625" style="260"/>
    <col min="5121" max="5121" width="3.42578125" style="260" customWidth="1"/>
    <col min="5122" max="5122" width="49.42578125" style="260" customWidth="1"/>
    <col min="5123" max="5123" width="14" style="260" customWidth="1"/>
    <col min="5124" max="5124" width="16.42578125" style="260" customWidth="1"/>
    <col min="5125" max="5125" width="12.85546875" style="260" customWidth="1"/>
    <col min="5126" max="5126" width="15.28515625" style="260" customWidth="1"/>
    <col min="5127" max="5127" width="8.140625" style="260" customWidth="1"/>
    <col min="5128" max="5128" width="15.28515625" style="260" customWidth="1"/>
    <col min="5129" max="5129" width="8.140625" style="260" customWidth="1"/>
    <col min="5130" max="5130" width="15.28515625" style="260" customWidth="1"/>
    <col min="5131" max="5131" width="9.28515625" style="260" customWidth="1"/>
    <col min="5132" max="5132" width="14" style="260" customWidth="1"/>
    <col min="5133" max="5133" width="9.28515625" style="260" customWidth="1"/>
    <col min="5134" max="5134" width="14" style="260" customWidth="1"/>
    <col min="5135" max="5135" width="9.28515625" style="260" customWidth="1"/>
    <col min="5136" max="5137" width="17.5703125" style="260" customWidth="1"/>
    <col min="5138" max="5376" width="9.140625" style="260"/>
    <col min="5377" max="5377" width="3.42578125" style="260" customWidth="1"/>
    <col min="5378" max="5378" width="49.42578125" style="260" customWidth="1"/>
    <col min="5379" max="5379" width="14" style="260" customWidth="1"/>
    <col min="5380" max="5380" width="16.42578125" style="260" customWidth="1"/>
    <col min="5381" max="5381" width="12.85546875" style="260" customWidth="1"/>
    <col min="5382" max="5382" width="15.28515625" style="260" customWidth="1"/>
    <col min="5383" max="5383" width="8.140625" style="260" customWidth="1"/>
    <col min="5384" max="5384" width="15.28515625" style="260" customWidth="1"/>
    <col min="5385" max="5385" width="8.140625" style="260" customWidth="1"/>
    <col min="5386" max="5386" width="15.28515625" style="260" customWidth="1"/>
    <col min="5387" max="5387" width="9.28515625" style="260" customWidth="1"/>
    <col min="5388" max="5388" width="14" style="260" customWidth="1"/>
    <col min="5389" max="5389" width="9.28515625" style="260" customWidth="1"/>
    <col min="5390" max="5390" width="14" style="260" customWidth="1"/>
    <col min="5391" max="5391" width="9.28515625" style="260" customWidth="1"/>
    <col min="5392" max="5393" width="17.5703125" style="260" customWidth="1"/>
    <col min="5394" max="5632" width="9.140625" style="260"/>
    <col min="5633" max="5633" width="3.42578125" style="260" customWidth="1"/>
    <col min="5634" max="5634" width="49.42578125" style="260" customWidth="1"/>
    <col min="5635" max="5635" width="14" style="260" customWidth="1"/>
    <col min="5636" max="5636" width="16.42578125" style="260" customWidth="1"/>
    <col min="5637" max="5637" width="12.85546875" style="260" customWidth="1"/>
    <col min="5638" max="5638" width="15.28515625" style="260" customWidth="1"/>
    <col min="5639" max="5639" width="8.140625" style="260" customWidth="1"/>
    <col min="5640" max="5640" width="15.28515625" style="260" customWidth="1"/>
    <col min="5641" max="5641" width="8.140625" style="260" customWidth="1"/>
    <col min="5642" max="5642" width="15.28515625" style="260" customWidth="1"/>
    <col min="5643" max="5643" width="9.28515625" style="260" customWidth="1"/>
    <col min="5644" max="5644" width="14" style="260" customWidth="1"/>
    <col min="5645" max="5645" width="9.28515625" style="260" customWidth="1"/>
    <col min="5646" max="5646" width="14" style="260" customWidth="1"/>
    <col min="5647" max="5647" width="9.28515625" style="260" customWidth="1"/>
    <col min="5648" max="5649" width="17.5703125" style="260" customWidth="1"/>
    <col min="5650" max="5888" width="9.140625" style="260"/>
    <col min="5889" max="5889" width="3.42578125" style="260" customWidth="1"/>
    <col min="5890" max="5890" width="49.42578125" style="260" customWidth="1"/>
    <col min="5891" max="5891" width="14" style="260" customWidth="1"/>
    <col min="5892" max="5892" width="16.42578125" style="260" customWidth="1"/>
    <col min="5893" max="5893" width="12.85546875" style="260" customWidth="1"/>
    <col min="5894" max="5894" width="15.28515625" style="260" customWidth="1"/>
    <col min="5895" max="5895" width="8.140625" style="260" customWidth="1"/>
    <col min="5896" max="5896" width="15.28515625" style="260" customWidth="1"/>
    <col min="5897" max="5897" width="8.140625" style="260" customWidth="1"/>
    <col min="5898" max="5898" width="15.28515625" style="260" customWidth="1"/>
    <col min="5899" max="5899" width="9.28515625" style="260" customWidth="1"/>
    <col min="5900" max="5900" width="14" style="260" customWidth="1"/>
    <col min="5901" max="5901" width="9.28515625" style="260" customWidth="1"/>
    <col min="5902" max="5902" width="14" style="260" customWidth="1"/>
    <col min="5903" max="5903" width="9.28515625" style="260" customWidth="1"/>
    <col min="5904" max="5905" width="17.5703125" style="260" customWidth="1"/>
    <col min="5906" max="6144" width="9.140625" style="260"/>
    <col min="6145" max="6145" width="3.42578125" style="260" customWidth="1"/>
    <col min="6146" max="6146" width="49.42578125" style="260" customWidth="1"/>
    <col min="6147" max="6147" width="14" style="260" customWidth="1"/>
    <col min="6148" max="6148" width="16.42578125" style="260" customWidth="1"/>
    <col min="6149" max="6149" width="12.85546875" style="260" customWidth="1"/>
    <col min="6150" max="6150" width="15.28515625" style="260" customWidth="1"/>
    <col min="6151" max="6151" width="8.140625" style="260" customWidth="1"/>
    <col min="6152" max="6152" width="15.28515625" style="260" customWidth="1"/>
    <col min="6153" max="6153" width="8.140625" style="260" customWidth="1"/>
    <col min="6154" max="6154" width="15.28515625" style="260" customWidth="1"/>
    <col min="6155" max="6155" width="9.28515625" style="260" customWidth="1"/>
    <col min="6156" max="6156" width="14" style="260" customWidth="1"/>
    <col min="6157" max="6157" width="9.28515625" style="260" customWidth="1"/>
    <col min="6158" max="6158" width="14" style="260" customWidth="1"/>
    <col min="6159" max="6159" width="9.28515625" style="260" customWidth="1"/>
    <col min="6160" max="6161" width="17.5703125" style="260" customWidth="1"/>
    <col min="6162" max="6400" width="9.140625" style="260"/>
    <col min="6401" max="6401" width="3.42578125" style="260" customWidth="1"/>
    <col min="6402" max="6402" width="49.42578125" style="260" customWidth="1"/>
    <col min="6403" max="6403" width="14" style="260" customWidth="1"/>
    <col min="6404" max="6404" width="16.42578125" style="260" customWidth="1"/>
    <col min="6405" max="6405" width="12.85546875" style="260" customWidth="1"/>
    <col min="6406" max="6406" width="15.28515625" style="260" customWidth="1"/>
    <col min="6407" max="6407" width="8.140625" style="260" customWidth="1"/>
    <col min="6408" max="6408" width="15.28515625" style="260" customWidth="1"/>
    <col min="6409" max="6409" width="8.140625" style="260" customWidth="1"/>
    <col min="6410" max="6410" width="15.28515625" style="260" customWidth="1"/>
    <col min="6411" max="6411" width="9.28515625" style="260" customWidth="1"/>
    <col min="6412" max="6412" width="14" style="260" customWidth="1"/>
    <col min="6413" max="6413" width="9.28515625" style="260" customWidth="1"/>
    <col min="6414" max="6414" width="14" style="260" customWidth="1"/>
    <col min="6415" max="6415" width="9.28515625" style="260" customWidth="1"/>
    <col min="6416" max="6417" width="17.5703125" style="260" customWidth="1"/>
    <col min="6418" max="6656" width="9.140625" style="260"/>
    <col min="6657" max="6657" width="3.42578125" style="260" customWidth="1"/>
    <col min="6658" max="6658" width="49.42578125" style="260" customWidth="1"/>
    <col min="6659" max="6659" width="14" style="260" customWidth="1"/>
    <col min="6660" max="6660" width="16.42578125" style="260" customWidth="1"/>
    <col min="6661" max="6661" width="12.85546875" style="260" customWidth="1"/>
    <col min="6662" max="6662" width="15.28515625" style="260" customWidth="1"/>
    <col min="6663" max="6663" width="8.140625" style="260" customWidth="1"/>
    <col min="6664" max="6664" width="15.28515625" style="260" customWidth="1"/>
    <col min="6665" max="6665" width="8.140625" style="260" customWidth="1"/>
    <col min="6666" max="6666" width="15.28515625" style="260" customWidth="1"/>
    <col min="6667" max="6667" width="9.28515625" style="260" customWidth="1"/>
    <col min="6668" max="6668" width="14" style="260" customWidth="1"/>
    <col min="6669" max="6669" width="9.28515625" style="260" customWidth="1"/>
    <col min="6670" max="6670" width="14" style="260" customWidth="1"/>
    <col min="6671" max="6671" width="9.28515625" style="260" customWidth="1"/>
    <col min="6672" max="6673" width="17.5703125" style="260" customWidth="1"/>
    <col min="6674" max="6912" width="9.140625" style="260"/>
    <col min="6913" max="6913" width="3.42578125" style="260" customWidth="1"/>
    <col min="6914" max="6914" width="49.42578125" style="260" customWidth="1"/>
    <col min="6915" max="6915" width="14" style="260" customWidth="1"/>
    <col min="6916" max="6916" width="16.42578125" style="260" customWidth="1"/>
    <col min="6917" max="6917" width="12.85546875" style="260" customWidth="1"/>
    <col min="6918" max="6918" width="15.28515625" style="260" customWidth="1"/>
    <col min="6919" max="6919" width="8.140625" style="260" customWidth="1"/>
    <col min="6920" max="6920" width="15.28515625" style="260" customWidth="1"/>
    <col min="6921" max="6921" width="8.140625" style="260" customWidth="1"/>
    <col min="6922" max="6922" width="15.28515625" style="260" customWidth="1"/>
    <col min="6923" max="6923" width="9.28515625" style="260" customWidth="1"/>
    <col min="6924" max="6924" width="14" style="260" customWidth="1"/>
    <col min="6925" max="6925" width="9.28515625" style="260" customWidth="1"/>
    <col min="6926" max="6926" width="14" style="260" customWidth="1"/>
    <col min="6927" max="6927" width="9.28515625" style="260" customWidth="1"/>
    <col min="6928" max="6929" width="17.5703125" style="260" customWidth="1"/>
    <col min="6930" max="7168" width="9.140625" style="260"/>
    <col min="7169" max="7169" width="3.42578125" style="260" customWidth="1"/>
    <col min="7170" max="7170" width="49.42578125" style="260" customWidth="1"/>
    <col min="7171" max="7171" width="14" style="260" customWidth="1"/>
    <col min="7172" max="7172" width="16.42578125" style="260" customWidth="1"/>
    <col min="7173" max="7173" width="12.85546875" style="260" customWidth="1"/>
    <col min="7174" max="7174" width="15.28515625" style="260" customWidth="1"/>
    <col min="7175" max="7175" width="8.140625" style="260" customWidth="1"/>
    <col min="7176" max="7176" width="15.28515625" style="260" customWidth="1"/>
    <col min="7177" max="7177" width="8.140625" style="260" customWidth="1"/>
    <col min="7178" max="7178" width="15.28515625" style="260" customWidth="1"/>
    <col min="7179" max="7179" width="9.28515625" style="260" customWidth="1"/>
    <col min="7180" max="7180" width="14" style="260" customWidth="1"/>
    <col min="7181" max="7181" width="9.28515625" style="260" customWidth="1"/>
    <col min="7182" max="7182" width="14" style="260" customWidth="1"/>
    <col min="7183" max="7183" width="9.28515625" style="260" customWidth="1"/>
    <col min="7184" max="7185" width="17.5703125" style="260" customWidth="1"/>
    <col min="7186" max="7424" width="9.140625" style="260"/>
    <col min="7425" max="7425" width="3.42578125" style="260" customWidth="1"/>
    <col min="7426" max="7426" width="49.42578125" style="260" customWidth="1"/>
    <col min="7427" max="7427" width="14" style="260" customWidth="1"/>
    <col min="7428" max="7428" width="16.42578125" style="260" customWidth="1"/>
    <col min="7429" max="7429" width="12.85546875" style="260" customWidth="1"/>
    <col min="7430" max="7430" width="15.28515625" style="260" customWidth="1"/>
    <col min="7431" max="7431" width="8.140625" style="260" customWidth="1"/>
    <col min="7432" max="7432" width="15.28515625" style="260" customWidth="1"/>
    <col min="7433" max="7433" width="8.140625" style="260" customWidth="1"/>
    <col min="7434" max="7434" width="15.28515625" style="260" customWidth="1"/>
    <col min="7435" max="7435" width="9.28515625" style="260" customWidth="1"/>
    <col min="7436" max="7436" width="14" style="260" customWidth="1"/>
    <col min="7437" max="7437" width="9.28515625" style="260" customWidth="1"/>
    <col min="7438" max="7438" width="14" style="260" customWidth="1"/>
    <col min="7439" max="7439" width="9.28515625" style="260" customWidth="1"/>
    <col min="7440" max="7441" width="17.5703125" style="260" customWidth="1"/>
    <col min="7442" max="7680" width="9.140625" style="260"/>
    <col min="7681" max="7681" width="3.42578125" style="260" customWidth="1"/>
    <col min="7682" max="7682" width="49.42578125" style="260" customWidth="1"/>
    <col min="7683" max="7683" width="14" style="260" customWidth="1"/>
    <col min="7684" max="7684" width="16.42578125" style="260" customWidth="1"/>
    <col min="7685" max="7685" width="12.85546875" style="260" customWidth="1"/>
    <col min="7686" max="7686" width="15.28515625" style="260" customWidth="1"/>
    <col min="7687" max="7687" width="8.140625" style="260" customWidth="1"/>
    <col min="7688" max="7688" width="15.28515625" style="260" customWidth="1"/>
    <col min="7689" max="7689" width="8.140625" style="260" customWidth="1"/>
    <col min="7690" max="7690" width="15.28515625" style="260" customWidth="1"/>
    <col min="7691" max="7691" width="9.28515625" style="260" customWidth="1"/>
    <col min="7692" max="7692" width="14" style="260" customWidth="1"/>
    <col min="7693" max="7693" width="9.28515625" style="260" customWidth="1"/>
    <col min="7694" max="7694" width="14" style="260" customWidth="1"/>
    <col min="7695" max="7695" width="9.28515625" style="260" customWidth="1"/>
    <col min="7696" max="7697" width="17.5703125" style="260" customWidth="1"/>
    <col min="7698" max="7936" width="9.140625" style="260"/>
    <col min="7937" max="7937" width="3.42578125" style="260" customWidth="1"/>
    <col min="7938" max="7938" width="49.42578125" style="260" customWidth="1"/>
    <col min="7939" max="7939" width="14" style="260" customWidth="1"/>
    <col min="7940" max="7940" width="16.42578125" style="260" customWidth="1"/>
    <col min="7941" max="7941" width="12.85546875" style="260" customWidth="1"/>
    <col min="7942" max="7942" width="15.28515625" style="260" customWidth="1"/>
    <col min="7943" max="7943" width="8.140625" style="260" customWidth="1"/>
    <col min="7944" max="7944" width="15.28515625" style="260" customWidth="1"/>
    <col min="7945" max="7945" width="8.140625" style="260" customWidth="1"/>
    <col min="7946" max="7946" width="15.28515625" style="260" customWidth="1"/>
    <col min="7947" max="7947" width="9.28515625" style="260" customWidth="1"/>
    <col min="7948" max="7948" width="14" style="260" customWidth="1"/>
    <col min="7949" max="7949" width="9.28515625" style="260" customWidth="1"/>
    <col min="7950" max="7950" width="14" style="260" customWidth="1"/>
    <col min="7951" max="7951" width="9.28515625" style="260" customWidth="1"/>
    <col min="7952" max="7953" width="17.5703125" style="260" customWidth="1"/>
    <col min="7954" max="8192" width="9.140625" style="260"/>
    <col min="8193" max="8193" width="3.42578125" style="260" customWidth="1"/>
    <col min="8194" max="8194" width="49.42578125" style="260" customWidth="1"/>
    <col min="8195" max="8195" width="14" style="260" customWidth="1"/>
    <col min="8196" max="8196" width="16.42578125" style="260" customWidth="1"/>
    <col min="8197" max="8197" width="12.85546875" style="260" customWidth="1"/>
    <col min="8198" max="8198" width="15.28515625" style="260" customWidth="1"/>
    <col min="8199" max="8199" width="8.140625" style="260" customWidth="1"/>
    <col min="8200" max="8200" width="15.28515625" style="260" customWidth="1"/>
    <col min="8201" max="8201" width="8.140625" style="260" customWidth="1"/>
    <col min="8202" max="8202" width="15.28515625" style="260" customWidth="1"/>
    <col min="8203" max="8203" width="9.28515625" style="260" customWidth="1"/>
    <col min="8204" max="8204" width="14" style="260" customWidth="1"/>
    <col min="8205" max="8205" width="9.28515625" style="260" customWidth="1"/>
    <col min="8206" max="8206" width="14" style="260" customWidth="1"/>
    <col min="8207" max="8207" width="9.28515625" style="260" customWidth="1"/>
    <col min="8208" max="8209" width="17.5703125" style="260" customWidth="1"/>
    <col min="8210" max="8448" width="9.140625" style="260"/>
    <col min="8449" max="8449" width="3.42578125" style="260" customWidth="1"/>
    <col min="8450" max="8450" width="49.42578125" style="260" customWidth="1"/>
    <col min="8451" max="8451" width="14" style="260" customWidth="1"/>
    <col min="8452" max="8452" width="16.42578125" style="260" customWidth="1"/>
    <col min="8453" max="8453" width="12.85546875" style="260" customWidth="1"/>
    <col min="8454" max="8454" width="15.28515625" style="260" customWidth="1"/>
    <col min="8455" max="8455" width="8.140625" style="260" customWidth="1"/>
    <col min="8456" max="8456" width="15.28515625" style="260" customWidth="1"/>
    <col min="8457" max="8457" width="8.140625" style="260" customWidth="1"/>
    <col min="8458" max="8458" width="15.28515625" style="260" customWidth="1"/>
    <col min="8459" max="8459" width="9.28515625" style="260" customWidth="1"/>
    <col min="8460" max="8460" width="14" style="260" customWidth="1"/>
    <col min="8461" max="8461" width="9.28515625" style="260" customWidth="1"/>
    <col min="8462" max="8462" width="14" style="260" customWidth="1"/>
    <col min="8463" max="8463" width="9.28515625" style="260" customWidth="1"/>
    <col min="8464" max="8465" width="17.5703125" style="260" customWidth="1"/>
    <col min="8466" max="8704" width="9.140625" style="260"/>
    <col min="8705" max="8705" width="3.42578125" style="260" customWidth="1"/>
    <col min="8706" max="8706" width="49.42578125" style="260" customWidth="1"/>
    <col min="8707" max="8707" width="14" style="260" customWidth="1"/>
    <col min="8708" max="8708" width="16.42578125" style="260" customWidth="1"/>
    <col min="8709" max="8709" width="12.85546875" style="260" customWidth="1"/>
    <col min="8710" max="8710" width="15.28515625" style="260" customWidth="1"/>
    <col min="8711" max="8711" width="8.140625" style="260" customWidth="1"/>
    <col min="8712" max="8712" width="15.28515625" style="260" customWidth="1"/>
    <col min="8713" max="8713" width="8.140625" style="260" customWidth="1"/>
    <col min="8714" max="8714" width="15.28515625" style="260" customWidth="1"/>
    <col min="8715" max="8715" width="9.28515625" style="260" customWidth="1"/>
    <col min="8716" max="8716" width="14" style="260" customWidth="1"/>
    <col min="8717" max="8717" width="9.28515625" style="260" customWidth="1"/>
    <col min="8718" max="8718" width="14" style="260" customWidth="1"/>
    <col min="8719" max="8719" width="9.28515625" style="260" customWidth="1"/>
    <col min="8720" max="8721" width="17.5703125" style="260" customWidth="1"/>
    <col min="8722" max="8960" width="9.140625" style="260"/>
    <col min="8961" max="8961" width="3.42578125" style="260" customWidth="1"/>
    <col min="8962" max="8962" width="49.42578125" style="260" customWidth="1"/>
    <col min="8963" max="8963" width="14" style="260" customWidth="1"/>
    <col min="8964" max="8964" width="16.42578125" style="260" customWidth="1"/>
    <col min="8965" max="8965" width="12.85546875" style="260" customWidth="1"/>
    <col min="8966" max="8966" width="15.28515625" style="260" customWidth="1"/>
    <col min="8967" max="8967" width="8.140625" style="260" customWidth="1"/>
    <col min="8968" max="8968" width="15.28515625" style="260" customWidth="1"/>
    <col min="8969" max="8969" width="8.140625" style="260" customWidth="1"/>
    <col min="8970" max="8970" width="15.28515625" style="260" customWidth="1"/>
    <col min="8971" max="8971" width="9.28515625" style="260" customWidth="1"/>
    <col min="8972" max="8972" width="14" style="260" customWidth="1"/>
    <col min="8973" max="8973" width="9.28515625" style="260" customWidth="1"/>
    <col min="8974" max="8974" width="14" style="260" customWidth="1"/>
    <col min="8975" max="8975" width="9.28515625" style="260" customWidth="1"/>
    <col min="8976" max="8977" width="17.5703125" style="260" customWidth="1"/>
    <col min="8978" max="9216" width="9.140625" style="260"/>
    <col min="9217" max="9217" width="3.42578125" style="260" customWidth="1"/>
    <col min="9218" max="9218" width="49.42578125" style="260" customWidth="1"/>
    <col min="9219" max="9219" width="14" style="260" customWidth="1"/>
    <col min="9220" max="9220" width="16.42578125" style="260" customWidth="1"/>
    <col min="9221" max="9221" width="12.85546875" style="260" customWidth="1"/>
    <col min="9222" max="9222" width="15.28515625" style="260" customWidth="1"/>
    <col min="9223" max="9223" width="8.140625" style="260" customWidth="1"/>
    <col min="9224" max="9224" width="15.28515625" style="260" customWidth="1"/>
    <col min="9225" max="9225" width="8.140625" style="260" customWidth="1"/>
    <col min="9226" max="9226" width="15.28515625" style="260" customWidth="1"/>
    <col min="9227" max="9227" width="9.28515625" style="260" customWidth="1"/>
    <col min="9228" max="9228" width="14" style="260" customWidth="1"/>
    <col min="9229" max="9229" width="9.28515625" style="260" customWidth="1"/>
    <col min="9230" max="9230" width="14" style="260" customWidth="1"/>
    <col min="9231" max="9231" width="9.28515625" style="260" customWidth="1"/>
    <col min="9232" max="9233" width="17.5703125" style="260" customWidth="1"/>
    <col min="9234" max="9472" width="9.140625" style="260"/>
    <col min="9473" max="9473" width="3.42578125" style="260" customWidth="1"/>
    <col min="9474" max="9474" width="49.42578125" style="260" customWidth="1"/>
    <col min="9475" max="9475" width="14" style="260" customWidth="1"/>
    <col min="9476" max="9476" width="16.42578125" style="260" customWidth="1"/>
    <col min="9477" max="9477" width="12.85546875" style="260" customWidth="1"/>
    <col min="9478" max="9478" width="15.28515625" style="260" customWidth="1"/>
    <col min="9479" max="9479" width="8.140625" style="260" customWidth="1"/>
    <col min="9480" max="9480" width="15.28515625" style="260" customWidth="1"/>
    <col min="9481" max="9481" width="8.140625" style="260" customWidth="1"/>
    <col min="9482" max="9482" width="15.28515625" style="260" customWidth="1"/>
    <col min="9483" max="9483" width="9.28515625" style="260" customWidth="1"/>
    <col min="9484" max="9484" width="14" style="260" customWidth="1"/>
    <col min="9485" max="9485" width="9.28515625" style="260" customWidth="1"/>
    <col min="9486" max="9486" width="14" style="260" customWidth="1"/>
    <col min="9487" max="9487" width="9.28515625" style="260" customWidth="1"/>
    <col min="9488" max="9489" width="17.5703125" style="260" customWidth="1"/>
    <col min="9490" max="9728" width="9.140625" style="260"/>
    <col min="9729" max="9729" width="3.42578125" style="260" customWidth="1"/>
    <col min="9730" max="9730" width="49.42578125" style="260" customWidth="1"/>
    <col min="9731" max="9731" width="14" style="260" customWidth="1"/>
    <col min="9732" max="9732" width="16.42578125" style="260" customWidth="1"/>
    <col min="9733" max="9733" width="12.85546875" style="260" customWidth="1"/>
    <col min="9734" max="9734" width="15.28515625" style="260" customWidth="1"/>
    <col min="9735" max="9735" width="8.140625" style="260" customWidth="1"/>
    <col min="9736" max="9736" width="15.28515625" style="260" customWidth="1"/>
    <col min="9737" max="9737" width="8.140625" style="260" customWidth="1"/>
    <col min="9738" max="9738" width="15.28515625" style="260" customWidth="1"/>
    <col min="9739" max="9739" width="9.28515625" style="260" customWidth="1"/>
    <col min="9740" max="9740" width="14" style="260" customWidth="1"/>
    <col min="9741" max="9741" width="9.28515625" style="260" customWidth="1"/>
    <col min="9742" max="9742" width="14" style="260" customWidth="1"/>
    <col min="9743" max="9743" width="9.28515625" style="260" customWidth="1"/>
    <col min="9744" max="9745" width="17.5703125" style="260" customWidth="1"/>
    <col min="9746" max="9984" width="9.140625" style="260"/>
    <col min="9985" max="9985" width="3.42578125" style="260" customWidth="1"/>
    <col min="9986" max="9986" width="49.42578125" style="260" customWidth="1"/>
    <col min="9987" max="9987" width="14" style="260" customWidth="1"/>
    <col min="9988" max="9988" width="16.42578125" style="260" customWidth="1"/>
    <col min="9989" max="9989" width="12.85546875" style="260" customWidth="1"/>
    <col min="9990" max="9990" width="15.28515625" style="260" customWidth="1"/>
    <col min="9991" max="9991" width="8.140625" style="260" customWidth="1"/>
    <col min="9992" max="9992" width="15.28515625" style="260" customWidth="1"/>
    <col min="9993" max="9993" width="8.140625" style="260" customWidth="1"/>
    <col min="9994" max="9994" width="15.28515625" style="260" customWidth="1"/>
    <col min="9995" max="9995" width="9.28515625" style="260" customWidth="1"/>
    <col min="9996" max="9996" width="14" style="260" customWidth="1"/>
    <col min="9997" max="9997" width="9.28515625" style="260" customWidth="1"/>
    <col min="9998" max="9998" width="14" style="260" customWidth="1"/>
    <col min="9999" max="9999" width="9.28515625" style="260" customWidth="1"/>
    <col min="10000" max="10001" width="17.5703125" style="260" customWidth="1"/>
    <col min="10002" max="10240" width="9.140625" style="260"/>
    <col min="10241" max="10241" width="3.42578125" style="260" customWidth="1"/>
    <col min="10242" max="10242" width="49.42578125" style="260" customWidth="1"/>
    <col min="10243" max="10243" width="14" style="260" customWidth="1"/>
    <col min="10244" max="10244" width="16.42578125" style="260" customWidth="1"/>
    <col min="10245" max="10245" width="12.85546875" style="260" customWidth="1"/>
    <col min="10246" max="10246" width="15.28515625" style="260" customWidth="1"/>
    <col min="10247" max="10247" width="8.140625" style="260" customWidth="1"/>
    <col min="10248" max="10248" width="15.28515625" style="260" customWidth="1"/>
    <col min="10249" max="10249" width="8.140625" style="260" customWidth="1"/>
    <col min="10250" max="10250" width="15.28515625" style="260" customWidth="1"/>
    <col min="10251" max="10251" width="9.28515625" style="260" customWidth="1"/>
    <col min="10252" max="10252" width="14" style="260" customWidth="1"/>
    <col min="10253" max="10253" width="9.28515625" style="260" customWidth="1"/>
    <col min="10254" max="10254" width="14" style="260" customWidth="1"/>
    <col min="10255" max="10255" width="9.28515625" style="260" customWidth="1"/>
    <col min="10256" max="10257" width="17.5703125" style="260" customWidth="1"/>
    <col min="10258" max="10496" width="9.140625" style="260"/>
    <col min="10497" max="10497" width="3.42578125" style="260" customWidth="1"/>
    <col min="10498" max="10498" width="49.42578125" style="260" customWidth="1"/>
    <col min="10499" max="10499" width="14" style="260" customWidth="1"/>
    <col min="10500" max="10500" width="16.42578125" style="260" customWidth="1"/>
    <col min="10501" max="10501" width="12.85546875" style="260" customWidth="1"/>
    <col min="10502" max="10502" width="15.28515625" style="260" customWidth="1"/>
    <col min="10503" max="10503" width="8.140625" style="260" customWidth="1"/>
    <col min="10504" max="10504" width="15.28515625" style="260" customWidth="1"/>
    <col min="10505" max="10505" width="8.140625" style="260" customWidth="1"/>
    <col min="10506" max="10506" width="15.28515625" style="260" customWidth="1"/>
    <col min="10507" max="10507" width="9.28515625" style="260" customWidth="1"/>
    <col min="10508" max="10508" width="14" style="260" customWidth="1"/>
    <col min="10509" max="10509" width="9.28515625" style="260" customWidth="1"/>
    <col min="10510" max="10510" width="14" style="260" customWidth="1"/>
    <col min="10511" max="10511" width="9.28515625" style="260" customWidth="1"/>
    <col min="10512" max="10513" width="17.5703125" style="260" customWidth="1"/>
    <col min="10514" max="10752" width="9.140625" style="260"/>
    <col min="10753" max="10753" width="3.42578125" style="260" customWidth="1"/>
    <col min="10754" max="10754" width="49.42578125" style="260" customWidth="1"/>
    <col min="10755" max="10755" width="14" style="260" customWidth="1"/>
    <col min="10756" max="10756" width="16.42578125" style="260" customWidth="1"/>
    <col min="10757" max="10757" width="12.85546875" style="260" customWidth="1"/>
    <col min="10758" max="10758" width="15.28515625" style="260" customWidth="1"/>
    <col min="10759" max="10759" width="8.140625" style="260" customWidth="1"/>
    <col min="10760" max="10760" width="15.28515625" style="260" customWidth="1"/>
    <col min="10761" max="10761" width="8.140625" style="260" customWidth="1"/>
    <col min="10762" max="10762" width="15.28515625" style="260" customWidth="1"/>
    <col min="10763" max="10763" width="9.28515625" style="260" customWidth="1"/>
    <col min="10764" max="10764" width="14" style="260" customWidth="1"/>
    <col min="10765" max="10765" width="9.28515625" style="260" customWidth="1"/>
    <col min="10766" max="10766" width="14" style="260" customWidth="1"/>
    <col min="10767" max="10767" width="9.28515625" style="260" customWidth="1"/>
    <col min="10768" max="10769" width="17.5703125" style="260" customWidth="1"/>
    <col min="10770" max="11008" width="9.140625" style="260"/>
    <col min="11009" max="11009" width="3.42578125" style="260" customWidth="1"/>
    <col min="11010" max="11010" width="49.42578125" style="260" customWidth="1"/>
    <col min="11011" max="11011" width="14" style="260" customWidth="1"/>
    <col min="11012" max="11012" width="16.42578125" style="260" customWidth="1"/>
    <col min="11013" max="11013" width="12.85546875" style="260" customWidth="1"/>
    <col min="11014" max="11014" width="15.28515625" style="260" customWidth="1"/>
    <col min="11015" max="11015" width="8.140625" style="260" customWidth="1"/>
    <col min="11016" max="11016" width="15.28515625" style="260" customWidth="1"/>
    <col min="11017" max="11017" width="8.140625" style="260" customWidth="1"/>
    <col min="11018" max="11018" width="15.28515625" style="260" customWidth="1"/>
    <col min="11019" max="11019" width="9.28515625" style="260" customWidth="1"/>
    <col min="11020" max="11020" width="14" style="260" customWidth="1"/>
    <col min="11021" max="11021" width="9.28515625" style="260" customWidth="1"/>
    <col min="11022" max="11022" width="14" style="260" customWidth="1"/>
    <col min="11023" max="11023" width="9.28515625" style="260" customWidth="1"/>
    <col min="11024" max="11025" width="17.5703125" style="260" customWidth="1"/>
    <col min="11026" max="11264" width="9.140625" style="260"/>
    <col min="11265" max="11265" width="3.42578125" style="260" customWidth="1"/>
    <col min="11266" max="11266" width="49.42578125" style="260" customWidth="1"/>
    <col min="11267" max="11267" width="14" style="260" customWidth="1"/>
    <col min="11268" max="11268" width="16.42578125" style="260" customWidth="1"/>
    <col min="11269" max="11269" width="12.85546875" style="260" customWidth="1"/>
    <col min="11270" max="11270" width="15.28515625" style="260" customWidth="1"/>
    <col min="11271" max="11271" width="8.140625" style="260" customWidth="1"/>
    <col min="11272" max="11272" width="15.28515625" style="260" customWidth="1"/>
    <col min="11273" max="11273" width="8.140625" style="260" customWidth="1"/>
    <col min="11274" max="11274" width="15.28515625" style="260" customWidth="1"/>
    <col min="11275" max="11275" width="9.28515625" style="260" customWidth="1"/>
    <col min="11276" max="11276" width="14" style="260" customWidth="1"/>
    <col min="11277" max="11277" width="9.28515625" style="260" customWidth="1"/>
    <col min="11278" max="11278" width="14" style="260" customWidth="1"/>
    <col min="11279" max="11279" width="9.28515625" style="260" customWidth="1"/>
    <col min="11280" max="11281" width="17.5703125" style="260" customWidth="1"/>
    <col min="11282" max="11520" width="9.140625" style="260"/>
    <col min="11521" max="11521" width="3.42578125" style="260" customWidth="1"/>
    <col min="11522" max="11522" width="49.42578125" style="260" customWidth="1"/>
    <col min="11523" max="11523" width="14" style="260" customWidth="1"/>
    <col min="11524" max="11524" width="16.42578125" style="260" customWidth="1"/>
    <col min="11525" max="11525" width="12.85546875" style="260" customWidth="1"/>
    <col min="11526" max="11526" width="15.28515625" style="260" customWidth="1"/>
    <col min="11527" max="11527" width="8.140625" style="260" customWidth="1"/>
    <col min="11528" max="11528" width="15.28515625" style="260" customWidth="1"/>
    <col min="11529" max="11529" width="8.140625" style="260" customWidth="1"/>
    <col min="11530" max="11530" width="15.28515625" style="260" customWidth="1"/>
    <col min="11531" max="11531" width="9.28515625" style="260" customWidth="1"/>
    <col min="11532" max="11532" width="14" style="260" customWidth="1"/>
    <col min="11533" max="11533" width="9.28515625" style="260" customWidth="1"/>
    <col min="11534" max="11534" width="14" style="260" customWidth="1"/>
    <col min="11535" max="11535" width="9.28515625" style="260" customWidth="1"/>
    <col min="11536" max="11537" width="17.5703125" style="260" customWidth="1"/>
    <col min="11538" max="11776" width="9.140625" style="260"/>
    <col min="11777" max="11777" width="3.42578125" style="260" customWidth="1"/>
    <col min="11778" max="11778" width="49.42578125" style="260" customWidth="1"/>
    <col min="11779" max="11779" width="14" style="260" customWidth="1"/>
    <col min="11780" max="11780" width="16.42578125" style="260" customWidth="1"/>
    <col min="11781" max="11781" width="12.85546875" style="260" customWidth="1"/>
    <col min="11782" max="11782" width="15.28515625" style="260" customWidth="1"/>
    <col min="11783" max="11783" width="8.140625" style="260" customWidth="1"/>
    <col min="11784" max="11784" width="15.28515625" style="260" customWidth="1"/>
    <col min="11785" max="11785" width="8.140625" style="260" customWidth="1"/>
    <col min="11786" max="11786" width="15.28515625" style="260" customWidth="1"/>
    <col min="11787" max="11787" width="9.28515625" style="260" customWidth="1"/>
    <col min="11788" max="11788" width="14" style="260" customWidth="1"/>
    <col min="11789" max="11789" width="9.28515625" style="260" customWidth="1"/>
    <col min="11790" max="11790" width="14" style="260" customWidth="1"/>
    <col min="11791" max="11791" width="9.28515625" style="260" customWidth="1"/>
    <col min="11792" max="11793" width="17.5703125" style="260" customWidth="1"/>
    <col min="11794" max="12032" width="9.140625" style="260"/>
    <col min="12033" max="12033" width="3.42578125" style="260" customWidth="1"/>
    <col min="12034" max="12034" width="49.42578125" style="260" customWidth="1"/>
    <col min="12035" max="12035" width="14" style="260" customWidth="1"/>
    <col min="12036" max="12036" width="16.42578125" style="260" customWidth="1"/>
    <col min="12037" max="12037" width="12.85546875" style="260" customWidth="1"/>
    <col min="12038" max="12038" width="15.28515625" style="260" customWidth="1"/>
    <col min="12039" max="12039" width="8.140625" style="260" customWidth="1"/>
    <col min="12040" max="12040" width="15.28515625" style="260" customWidth="1"/>
    <col min="12041" max="12041" width="8.140625" style="260" customWidth="1"/>
    <col min="12042" max="12042" width="15.28515625" style="260" customWidth="1"/>
    <col min="12043" max="12043" width="9.28515625" style="260" customWidth="1"/>
    <col min="12044" max="12044" width="14" style="260" customWidth="1"/>
    <col min="12045" max="12045" width="9.28515625" style="260" customWidth="1"/>
    <col min="12046" max="12046" width="14" style="260" customWidth="1"/>
    <col min="12047" max="12047" width="9.28515625" style="260" customWidth="1"/>
    <col min="12048" max="12049" width="17.5703125" style="260" customWidth="1"/>
    <col min="12050" max="12288" width="9.140625" style="260"/>
    <col min="12289" max="12289" width="3.42578125" style="260" customWidth="1"/>
    <col min="12290" max="12290" width="49.42578125" style="260" customWidth="1"/>
    <col min="12291" max="12291" width="14" style="260" customWidth="1"/>
    <col min="12292" max="12292" width="16.42578125" style="260" customWidth="1"/>
    <col min="12293" max="12293" width="12.85546875" style="260" customWidth="1"/>
    <col min="12294" max="12294" width="15.28515625" style="260" customWidth="1"/>
    <col min="12295" max="12295" width="8.140625" style="260" customWidth="1"/>
    <col min="12296" max="12296" width="15.28515625" style="260" customWidth="1"/>
    <col min="12297" max="12297" width="8.140625" style="260" customWidth="1"/>
    <col min="12298" max="12298" width="15.28515625" style="260" customWidth="1"/>
    <col min="12299" max="12299" width="9.28515625" style="260" customWidth="1"/>
    <col min="12300" max="12300" width="14" style="260" customWidth="1"/>
    <col min="12301" max="12301" width="9.28515625" style="260" customWidth="1"/>
    <col min="12302" max="12302" width="14" style="260" customWidth="1"/>
    <col min="12303" max="12303" width="9.28515625" style="260" customWidth="1"/>
    <col min="12304" max="12305" width="17.5703125" style="260" customWidth="1"/>
    <col min="12306" max="12544" width="9.140625" style="260"/>
    <col min="12545" max="12545" width="3.42578125" style="260" customWidth="1"/>
    <col min="12546" max="12546" width="49.42578125" style="260" customWidth="1"/>
    <col min="12547" max="12547" width="14" style="260" customWidth="1"/>
    <col min="12548" max="12548" width="16.42578125" style="260" customWidth="1"/>
    <col min="12549" max="12549" width="12.85546875" style="260" customWidth="1"/>
    <col min="12550" max="12550" width="15.28515625" style="260" customWidth="1"/>
    <col min="12551" max="12551" width="8.140625" style="260" customWidth="1"/>
    <col min="12552" max="12552" width="15.28515625" style="260" customWidth="1"/>
    <col min="12553" max="12553" width="8.140625" style="260" customWidth="1"/>
    <col min="12554" max="12554" width="15.28515625" style="260" customWidth="1"/>
    <col min="12555" max="12555" width="9.28515625" style="260" customWidth="1"/>
    <col min="12556" max="12556" width="14" style="260" customWidth="1"/>
    <col min="12557" max="12557" width="9.28515625" style="260" customWidth="1"/>
    <col min="12558" max="12558" width="14" style="260" customWidth="1"/>
    <col min="12559" max="12559" width="9.28515625" style="260" customWidth="1"/>
    <col min="12560" max="12561" width="17.5703125" style="260" customWidth="1"/>
    <col min="12562" max="12800" width="9.140625" style="260"/>
    <col min="12801" max="12801" width="3.42578125" style="260" customWidth="1"/>
    <col min="12802" max="12802" width="49.42578125" style="260" customWidth="1"/>
    <col min="12803" max="12803" width="14" style="260" customWidth="1"/>
    <col min="12804" max="12804" width="16.42578125" style="260" customWidth="1"/>
    <col min="12805" max="12805" width="12.85546875" style="260" customWidth="1"/>
    <col min="12806" max="12806" width="15.28515625" style="260" customWidth="1"/>
    <col min="12807" max="12807" width="8.140625" style="260" customWidth="1"/>
    <col min="12808" max="12808" width="15.28515625" style="260" customWidth="1"/>
    <col min="12809" max="12809" width="8.140625" style="260" customWidth="1"/>
    <col min="12810" max="12810" width="15.28515625" style="260" customWidth="1"/>
    <col min="12811" max="12811" width="9.28515625" style="260" customWidth="1"/>
    <col min="12812" max="12812" width="14" style="260" customWidth="1"/>
    <col min="12813" max="12813" width="9.28515625" style="260" customWidth="1"/>
    <col min="12814" max="12814" width="14" style="260" customWidth="1"/>
    <col min="12815" max="12815" width="9.28515625" style="260" customWidth="1"/>
    <col min="12816" max="12817" width="17.5703125" style="260" customWidth="1"/>
    <col min="12818" max="13056" width="9.140625" style="260"/>
    <col min="13057" max="13057" width="3.42578125" style="260" customWidth="1"/>
    <col min="13058" max="13058" width="49.42578125" style="260" customWidth="1"/>
    <col min="13059" max="13059" width="14" style="260" customWidth="1"/>
    <col min="13060" max="13060" width="16.42578125" style="260" customWidth="1"/>
    <col min="13061" max="13061" width="12.85546875" style="260" customWidth="1"/>
    <col min="13062" max="13062" width="15.28515625" style="260" customWidth="1"/>
    <col min="13063" max="13063" width="8.140625" style="260" customWidth="1"/>
    <col min="13064" max="13064" width="15.28515625" style="260" customWidth="1"/>
    <col min="13065" max="13065" width="8.140625" style="260" customWidth="1"/>
    <col min="13066" max="13066" width="15.28515625" style="260" customWidth="1"/>
    <col min="13067" max="13067" width="9.28515625" style="260" customWidth="1"/>
    <col min="13068" max="13068" width="14" style="260" customWidth="1"/>
    <col min="13069" max="13069" width="9.28515625" style="260" customWidth="1"/>
    <col min="13070" max="13070" width="14" style="260" customWidth="1"/>
    <col min="13071" max="13071" width="9.28515625" style="260" customWidth="1"/>
    <col min="13072" max="13073" width="17.5703125" style="260" customWidth="1"/>
    <col min="13074" max="13312" width="9.140625" style="260"/>
    <col min="13313" max="13313" width="3.42578125" style="260" customWidth="1"/>
    <col min="13314" max="13314" width="49.42578125" style="260" customWidth="1"/>
    <col min="13315" max="13315" width="14" style="260" customWidth="1"/>
    <col min="13316" max="13316" width="16.42578125" style="260" customWidth="1"/>
    <col min="13317" max="13317" width="12.85546875" style="260" customWidth="1"/>
    <col min="13318" max="13318" width="15.28515625" style="260" customWidth="1"/>
    <col min="13319" max="13319" width="8.140625" style="260" customWidth="1"/>
    <col min="13320" max="13320" width="15.28515625" style="260" customWidth="1"/>
    <col min="13321" max="13321" width="8.140625" style="260" customWidth="1"/>
    <col min="13322" max="13322" width="15.28515625" style="260" customWidth="1"/>
    <col min="13323" max="13323" width="9.28515625" style="260" customWidth="1"/>
    <col min="13324" max="13324" width="14" style="260" customWidth="1"/>
    <col min="13325" max="13325" width="9.28515625" style="260" customWidth="1"/>
    <col min="13326" max="13326" width="14" style="260" customWidth="1"/>
    <col min="13327" max="13327" width="9.28515625" style="260" customWidth="1"/>
    <col min="13328" max="13329" width="17.5703125" style="260" customWidth="1"/>
    <col min="13330" max="13568" width="9.140625" style="260"/>
    <col min="13569" max="13569" width="3.42578125" style="260" customWidth="1"/>
    <col min="13570" max="13570" width="49.42578125" style="260" customWidth="1"/>
    <col min="13571" max="13571" width="14" style="260" customWidth="1"/>
    <col min="13572" max="13572" width="16.42578125" style="260" customWidth="1"/>
    <col min="13573" max="13573" width="12.85546875" style="260" customWidth="1"/>
    <col min="13574" max="13574" width="15.28515625" style="260" customWidth="1"/>
    <col min="13575" max="13575" width="8.140625" style="260" customWidth="1"/>
    <col min="13576" max="13576" width="15.28515625" style="260" customWidth="1"/>
    <col min="13577" max="13577" width="8.140625" style="260" customWidth="1"/>
    <col min="13578" max="13578" width="15.28515625" style="260" customWidth="1"/>
    <col min="13579" max="13579" width="9.28515625" style="260" customWidth="1"/>
    <col min="13580" max="13580" width="14" style="260" customWidth="1"/>
    <col min="13581" max="13581" width="9.28515625" style="260" customWidth="1"/>
    <col min="13582" max="13582" width="14" style="260" customWidth="1"/>
    <col min="13583" max="13583" width="9.28515625" style="260" customWidth="1"/>
    <col min="13584" max="13585" width="17.5703125" style="260" customWidth="1"/>
    <col min="13586" max="13824" width="9.140625" style="260"/>
    <col min="13825" max="13825" width="3.42578125" style="260" customWidth="1"/>
    <col min="13826" max="13826" width="49.42578125" style="260" customWidth="1"/>
    <col min="13827" max="13827" width="14" style="260" customWidth="1"/>
    <col min="13828" max="13828" width="16.42578125" style="260" customWidth="1"/>
    <col min="13829" max="13829" width="12.85546875" style="260" customWidth="1"/>
    <col min="13830" max="13830" width="15.28515625" style="260" customWidth="1"/>
    <col min="13831" max="13831" width="8.140625" style="260" customWidth="1"/>
    <col min="13832" max="13832" width="15.28515625" style="260" customWidth="1"/>
    <col min="13833" max="13833" width="8.140625" style="260" customWidth="1"/>
    <col min="13834" max="13834" width="15.28515625" style="260" customWidth="1"/>
    <col min="13835" max="13835" width="9.28515625" style="260" customWidth="1"/>
    <col min="13836" max="13836" width="14" style="260" customWidth="1"/>
    <col min="13837" max="13837" width="9.28515625" style="260" customWidth="1"/>
    <col min="13838" max="13838" width="14" style="260" customWidth="1"/>
    <col min="13839" max="13839" width="9.28515625" style="260" customWidth="1"/>
    <col min="13840" max="13841" width="17.5703125" style="260" customWidth="1"/>
    <col min="13842" max="14080" width="9.140625" style="260"/>
    <col min="14081" max="14081" width="3.42578125" style="260" customWidth="1"/>
    <col min="14082" max="14082" width="49.42578125" style="260" customWidth="1"/>
    <col min="14083" max="14083" width="14" style="260" customWidth="1"/>
    <col min="14084" max="14084" width="16.42578125" style="260" customWidth="1"/>
    <col min="14085" max="14085" width="12.85546875" style="260" customWidth="1"/>
    <col min="14086" max="14086" width="15.28515625" style="260" customWidth="1"/>
    <col min="14087" max="14087" width="8.140625" style="260" customWidth="1"/>
    <col min="14088" max="14088" width="15.28515625" style="260" customWidth="1"/>
    <col min="14089" max="14089" width="8.140625" style="260" customWidth="1"/>
    <col min="14090" max="14090" width="15.28515625" style="260" customWidth="1"/>
    <col min="14091" max="14091" width="9.28515625" style="260" customWidth="1"/>
    <col min="14092" max="14092" width="14" style="260" customWidth="1"/>
    <col min="14093" max="14093" width="9.28515625" style="260" customWidth="1"/>
    <col min="14094" max="14094" width="14" style="260" customWidth="1"/>
    <col min="14095" max="14095" width="9.28515625" style="260" customWidth="1"/>
    <col min="14096" max="14097" width="17.5703125" style="260" customWidth="1"/>
    <col min="14098" max="14336" width="9.140625" style="260"/>
    <col min="14337" max="14337" width="3.42578125" style="260" customWidth="1"/>
    <col min="14338" max="14338" width="49.42578125" style="260" customWidth="1"/>
    <col min="14339" max="14339" width="14" style="260" customWidth="1"/>
    <col min="14340" max="14340" width="16.42578125" style="260" customWidth="1"/>
    <col min="14341" max="14341" width="12.85546875" style="260" customWidth="1"/>
    <col min="14342" max="14342" width="15.28515625" style="260" customWidth="1"/>
    <col min="14343" max="14343" width="8.140625" style="260" customWidth="1"/>
    <col min="14344" max="14344" width="15.28515625" style="260" customWidth="1"/>
    <col min="14345" max="14345" width="8.140625" style="260" customWidth="1"/>
    <col min="14346" max="14346" width="15.28515625" style="260" customWidth="1"/>
    <col min="14347" max="14347" width="9.28515625" style="260" customWidth="1"/>
    <col min="14348" max="14348" width="14" style="260" customWidth="1"/>
    <col min="14349" max="14349" width="9.28515625" style="260" customWidth="1"/>
    <col min="14350" max="14350" width="14" style="260" customWidth="1"/>
    <col min="14351" max="14351" width="9.28515625" style="260" customWidth="1"/>
    <col min="14352" max="14353" width="17.5703125" style="260" customWidth="1"/>
    <col min="14354" max="14592" width="9.140625" style="260"/>
    <col min="14593" max="14593" width="3.42578125" style="260" customWidth="1"/>
    <col min="14594" max="14594" width="49.42578125" style="260" customWidth="1"/>
    <col min="14595" max="14595" width="14" style="260" customWidth="1"/>
    <col min="14596" max="14596" width="16.42578125" style="260" customWidth="1"/>
    <col min="14597" max="14597" width="12.85546875" style="260" customWidth="1"/>
    <col min="14598" max="14598" width="15.28515625" style="260" customWidth="1"/>
    <col min="14599" max="14599" width="8.140625" style="260" customWidth="1"/>
    <col min="14600" max="14600" width="15.28515625" style="260" customWidth="1"/>
    <col min="14601" max="14601" width="8.140625" style="260" customWidth="1"/>
    <col min="14602" max="14602" width="15.28515625" style="260" customWidth="1"/>
    <col min="14603" max="14603" width="9.28515625" style="260" customWidth="1"/>
    <col min="14604" max="14604" width="14" style="260" customWidth="1"/>
    <col min="14605" max="14605" width="9.28515625" style="260" customWidth="1"/>
    <col min="14606" max="14606" width="14" style="260" customWidth="1"/>
    <col min="14607" max="14607" width="9.28515625" style="260" customWidth="1"/>
    <col min="14608" max="14609" width="17.5703125" style="260" customWidth="1"/>
    <col min="14610" max="14848" width="9.140625" style="260"/>
    <col min="14849" max="14849" width="3.42578125" style="260" customWidth="1"/>
    <col min="14850" max="14850" width="49.42578125" style="260" customWidth="1"/>
    <col min="14851" max="14851" width="14" style="260" customWidth="1"/>
    <col min="14852" max="14852" width="16.42578125" style="260" customWidth="1"/>
    <col min="14853" max="14853" width="12.85546875" style="260" customWidth="1"/>
    <col min="14854" max="14854" width="15.28515625" style="260" customWidth="1"/>
    <col min="14855" max="14855" width="8.140625" style="260" customWidth="1"/>
    <col min="14856" max="14856" width="15.28515625" style="260" customWidth="1"/>
    <col min="14857" max="14857" width="8.140625" style="260" customWidth="1"/>
    <col min="14858" max="14858" width="15.28515625" style="260" customWidth="1"/>
    <col min="14859" max="14859" width="9.28515625" style="260" customWidth="1"/>
    <col min="14860" max="14860" width="14" style="260" customWidth="1"/>
    <col min="14861" max="14861" width="9.28515625" style="260" customWidth="1"/>
    <col min="14862" max="14862" width="14" style="260" customWidth="1"/>
    <col min="14863" max="14863" width="9.28515625" style="260" customWidth="1"/>
    <col min="14864" max="14865" width="17.5703125" style="260" customWidth="1"/>
    <col min="14866" max="15104" width="9.140625" style="260"/>
    <col min="15105" max="15105" width="3.42578125" style="260" customWidth="1"/>
    <col min="15106" max="15106" width="49.42578125" style="260" customWidth="1"/>
    <col min="15107" max="15107" width="14" style="260" customWidth="1"/>
    <col min="15108" max="15108" width="16.42578125" style="260" customWidth="1"/>
    <col min="15109" max="15109" width="12.85546875" style="260" customWidth="1"/>
    <col min="15110" max="15110" width="15.28515625" style="260" customWidth="1"/>
    <col min="15111" max="15111" width="8.140625" style="260" customWidth="1"/>
    <col min="15112" max="15112" width="15.28515625" style="260" customWidth="1"/>
    <col min="15113" max="15113" width="8.140625" style="260" customWidth="1"/>
    <col min="15114" max="15114" width="15.28515625" style="260" customWidth="1"/>
    <col min="15115" max="15115" width="9.28515625" style="260" customWidth="1"/>
    <col min="15116" max="15116" width="14" style="260" customWidth="1"/>
    <col min="15117" max="15117" width="9.28515625" style="260" customWidth="1"/>
    <col min="15118" max="15118" width="14" style="260" customWidth="1"/>
    <col min="15119" max="15119" width="9.28515625" style="260" customWidth="1"/>
    <col min="15120" max="15121" width="17.5703125" style="260" customWidth="1"/>
    <col min="15122" max="15360" width="9.140625" style="260"/>
    <col min="15361" max="15361" width="3.42578125" style="260" customWidth="1"/>
    <col min="15362" max="15362" width="49.42578125" style="260" customWidth="1"/>
    <col min="15363" max="15363" width="14" style="260" customWidth="1"/>
    <col min="15364" max="15364" width="16.42578125" style="260" customWidth="1"/>
    <col min="15365" max="15365" width="12.85546875" style="260" customWidth="1"/>
    <col min="15366" max="15366" width="15.28515625" style="260" customWidth="1"/>
    <col min="15367" max="15367" width="8.140625" style="260" customWidth="1"/>
    <col min="15368" max="15368" width="15.28515625" style="260" customWidth="1"/>
    <col min="15369" max="15369" width="8.140625" style="260" customWidth="1"/>
    <col min="15370" max="15370" width="15.28515625" style="260" customWidth="1"/>
    <col min="15371" max="15371" width="9.28515625" style="260" customWidth="1"/>
    <col min="15372" max="15372" width="14" style="260" customWidth="1"/>
    <col min="15373" max="15373" width="9.28515625" style="260" customWidth="1"/>
    <col min="15374" max="15374" width="14" style="260" customWidth="1"/>
    <col min="15375" max="15375" width="9.28515625" style="260" customWidth="1"/>
    <col min="15376" max="15377" width="17.5703125" style="260" customWidth="1"/>
    <col min="15378" max="15616" width="9.140625" style="260"/>
    <col min="15617" max="15617" width="3.42578125" style="260" customWidth="1"/>
    <col min="15618" max="15618" width="49.42578125" style="260" customWidth="1"/>
    <col min="15619" max="15619" width="14" style="260" customWidth="1"/>
    <col min="15620" max="15620" width="16.42578125" style="260" customWidth="1"/>
    <col min="15621" max="15621" width="12.85546875" style="260" customWidth="1"/>
    <col min="15622" max="15622" width="15.28515625" style="260" customWidth="1"/>
    <col min="15623" max="15623" width="8.140625" style="260" customWidth="1"/>
    <col min="15624" max="15624" width="15.28515625" style="260" customWidth="1"/>
    <col min="15625" max="15625" width="8.140625" style="260" customWidth="1"/>
    <col min="15626" max="15626" width="15.28515625" style="260" customWidth="1"/>
    <col min="15627" max="15627" width="9.28515625" style="260" customWidth="1"/>
    <col min="15628" max="15628" width="14" style="260" customWidth="1"/>
    <col min="15629" max="15629" width="9.28515625" style="260" customWidth="1"/>
    <col min="15630" max="15630" width="14" style="260" customWidth="1"/>
    <col min="15631" max="15631" width="9.28515625" style="260" customWidth="1"/>
    <col min="15632" max="15633" width="17.5703125" style="260" customWidth="1"/>
    <col min="15634" max="15872" width="9.140625" style="260"/>
    <col min="15873" max="15873" width="3.42578125" style="260" customWidth="1"/>
    <col min="15874" max="15874" width="49.42578125" style="260" customWidth="1"/>
    <col min="15875" max="15875" width="14" style="260" customWidth="1"/>
    <col min="15876" max="15876" width="16.42578125" style="260" customWidth="1"/>
    <col min="15877" max="15877" width="12.85546875" style="260" customWidth="1"/>
    <col min="15878" max="15878" width="15.28515625" style="260" customWidth="1"/>
    <col min="15879" max="15879" width="8.140625" style="260" customWidth="1"/>
    <col min="15880" max="15880" width="15.28515625" style="260" customWidth="1"/>
    <col min="15881" max="15881" width="8.140625" style="260" customWidth="1"/>
    <col min="15882" max="15882" width="15.28515625" style="260" customWidth="1"/>
    <col min="15883" max="15883" width="9.28515625" style="260" customWidth="1"/>
    <col min="15884" max="15884" width="14" style="260" customWidth="1"/>
    <col min="15885" max="15885" width="9.28515625" style="260" customWidth="1"/>
    <col min="15886" max="15886" width="14" style="260" customWidth="1"/>
    <col min="15887" max="15887" width="9.28515625" style="260" customWidth="1"/>
    <col min="15888" max="15889" width="17.5703125" style="260" customWidth="1"/>
    <col min="15890" max="16128" width="9.140625" style="260"/>
    <col min="16129" max="16129" width="3.42578125" style="260" customWidth="1"/>
    <col min="16130" max="16130" width="49.42578125" style="260" customWidth="1"/>
    <col min="16131" max="16131" width="14" style="260" customWidth="1"/>
    <col min="16132" max="16132" width="16.42578125" style="260" customWidth="1"/>
    <col min="16133" max="16133" width="12.85546875" style="260" customWidth="1"/>
    <col min="16134" max="16134" width="15.28515625" style="260" customWidth="1"/>
    <col min="16135" max="16135" width="8.140625" style="260" customWidth="1"/>
    <col min="16136" max="16136" width="15.28515625" style="260" customWidth="1"/>
    <col min="16137" max="16137" width="8.140625" style="260" customWidth="1"/>
    <col min="16138" max="16138" width="15.28515625" style="260" customWidth="1"/>
    <col min="16139" max="16139" width="9.28515625" style="260" customWidth="1"/>
    <col min="16140" max="16140" width="14" style="260" customWidth="1"/>
    <col min="16141" max="16141" width="9.28515625" style="260" customWidth="1"/>
    <col min="16142" max="16142" width="14" style="260" customWidth="1"/>
    <col min="16143" max="16143" width="9.28515625" style="260" customWidth="1"/>
    <col min="16144" max="16145" width="17.5703125" style="260" customWidth="1"/>
    <col min="16146" max="16384" width="9.140625" style="260"/>
  </cols>
  <sheetData>
    <row r="1" spans="1:17">
      <c r="A1" s="259" t="s">
        <v>370</v>
      </c>
      <c r="B1" s="259" t="s">
        <v>124</v>
      </c>
      <c r="C1" s="259" t="s">
        <v>123</v>
      </c>
      <c r="D1" s="259" t="s">
        <v>371</v>
      </c>
      <c r="E1" s="259" t="s">
        <v>372</v>
      </c>
      <c r="F1" s="259" t="s">
        <v>373</v>
      </c>
      <c r="G1" s="259" t="s">
        <v>374</v>
      </c>
      <c r="H1" s="259" t="s">
        <v>375</v>
      </c>
      <c r="I1" s="259" t="s">
        <v>376</v>
      </c>
      <c r="J1" s="259" t="s">
        <v>377</v>
      </c>
      <c r="K1" s="259" t="s">
        <v>378</v>
      </c>
      <c r="L1" s="259" t="s">
        <v>379</v>
      </c>
      <c r="M1" s="259" t="s">
        <v>380</v>
      </c>
      <c r="N1" s="259" t="s">
        <v>381</v>
      </c>
      <c r="O1" s="259" t="s">
        <v>382</v>
      </c>
      <c r="P1" s="259" t="s">
        <v>383</v>
      </c>
      <c r="Q1" s="259" t="s">
        <v>384</v>
      </c>
    </row>
    <row r="2" spans="1:17">
      <c r="A2" s="260" t="s">
        <v>385</v>
      </c>
      <c r="B2" s="260" t="s">
        <v>341</v>
      </c>
      <c r="C2" s="260" t="s">
        <v>425</v>
      </c>
      <c r="D2" s="261">
        <v>30000000</v>
      </c>
      <c r="E2" s="261">
        <v>0</v>
      </c>
      <c r="F2" s="261">
        <v>8865000</v>
      </c>
      <c r="G2" s="261">
        <v>0</v>
      </c>
      <c r="H2" s="261">
        <v>8865000</v>
      </c>
      <c r="I2" s="261">
        <v>0</v>
      </c>
      <c r="J2" s="261">
        <v>8865000</v>
      </c>
      <c r="K2" s="261">
        <v>0</v>
      </c>
      <c r="L2" s="261">
        <v>14290762</v>
      </c>
      <c r="M2" s="261">
        <v>0</v>
      </c>
      <c r="N2" s="261">
        <v>14287832</v>
      </c>
      <c r="O2" s="261">
        <v>0</v>
      </c>
      <c r="P2" s="261">
        <v>2930</v>
      </c>
      <c r="Q2" s="261">
        <v>0</v>
      </c>
    </row>
    <row r="3" spans="1:17">
      <c r="A3" s="260" t="s">
        <v>387</v>
      </c>
      <c r="B3" s="260" t="s">
        <v>342</v>
      </c>
      <c r="C3" s="260" t="s">
        <v>426</v>
      </c>
      <c r="D3" s="261">
        <v>170571459</v>
      </c>
      <c r="E3" s="261">
        <v>0</v>
      </c>
      <c r="F3" s="261">
        <v>107783680.38</v>
      </c>
      <c r="G3" s="261">
        <v>0</v>
      </c>
      <c r="H3" s="261">
        <v>107783680.38</v>
      </c>
      <c r="I3" s="261">
        <v>0</v>
      </c>
      <c r="J3" s="261">
        <v>107783680.38</v>
      </c>
      <c r="K3" s="261">
        <v>0</v>
      </c>
      <c r="L3" s="261">
        <v>0</v>
      </c>
      <c r="M3" s="261">
        <v>0</v>
      </c>
      <c r="N3" s="261">
        <v>0</v>
      </c>
      <c r="O3" s="261">
        <v>0</v>
      </c>
      <c r="P3" s="261">
        <v>0</v>
      </c>
      <c r="Q3" s="261">
        <v>0</v>
      </c>
    </row>
    <row r="4" spans="1:17">
      <c r="A4" s="260" t="s">
        <v>389</v>
      </c>
      <c r="B4" s="260" t="s">
        <v>343</v>
      </c>
      <c r="C4" s="260" t="s">
        <v>427</v>
      </c>
      <c r="D4" s="261">
        <v>90000000</v>
      </c>
      <c r="E4" s="261">
        <v>0</v>
      </c>
      <c r="F4" s="261">
        <v>85920287.609999999</v>
      </c>
      <c r="G4" s="261">
        <v>0</v>
      </c>
      <c r="H4" s="261">
        <v>85920287.609999999</v>
      </c>
      <c r="I4" s="261">
        <v>0</v>
      </c>
      <c r="J4" s="261">
        <v>85920287.609999999</v>
      </c>
      <c r="K4" s="261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</row>
    <row r="5" spans="1:17">
      <c r="A5" s="260" t="s">
        <v>391</v>
      </c>
      <c r="B5" s="260" t="s">
        <v>344</v>
      </c>
      <c r="C5" s="260" t="s">
        <v>428</v>
      </c>
      <c r="D5" s="261">
        <v>15000000</v>
      </c>
      <c r="E5" s="261">
        <v>0</v>
      </c>
      <c r="F5" s="261">
        <v>14675000</v>
      </c>
      <c r="G5" s="261">
        <v>0</v>
      </c>
      <c r="H5" s="261">
        <v>14675000</v>
      </c>
      <c r="I5" s="261">
        <v>0</v>
      </c>
      <c r="J5" s="261">
        <v>14675000</v>
      </c>
      <c r="K5" s="261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61">
        <v>0</v>
      </c>
    </row>
    <row r="6" spans="1:17">
      <c r="A6" s="260" t="s">
        <v>393</v>
      </c>
      <c r="B6" s="260" t="s">
        <v>224</v>
      </c>
      <c r="C6" s="260" t="s">
        <v>429</v>
      </c>
      <c r="D6" s="261">
        <v>500000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500000</v>
      </c>
      <c r="M6" s="261">
        <v>0</v>
      </c>
      <c r="N6" s="261">
        <v>500000</v>
      </c>
      <c r="O6" s="261">
        <v>0</v>
      </c>
      <c r="P6" s="261">
        <v>0</v>
      </c>
      <c r="Q6" s="261">
        <v>0</v>
      </c>
    </row>
    <row r="7" spans="1:17">
      <c r="A7" s="260" t="s">
        <v>395</v>
      </c>
      <c r="B7" s="260" t="s">
        <v>345</v>
      </c>
      <c r="C7" s="260" t="s">
        <v>430</v>
      </c>
      <c r="D7" s="261">
        <v>9000000</v>
      </c>
      <c r="E7" s="261">
        <v>0</v>
      </c>
      <c r="F7" s="261">
        <v>0</v>
      </c>
      <c r="G7" s="261">
        <v>0</v>
      </c>
      <c r="H7" s="261">
        <v>0</v>
      </c>
      <c r="I7" s="261">
        <v>0</v>
      </c>
      <c r="J7" s="261">
        <v>0</v>
      </c>
      <c r="K7" s="261">
        <v>0</v>
      </c>
      <c r="L7" s="261">
        <v>7423597</v>
      </c>
      <c r="M7" s="261">
        <v>0</v>
      </c>
      <c r="N7" s="261">
        <v>5746097</v>
      </c>
      <c r="O7" s="261">
        <v>0</v>
      </c>
      <c r="P7" s="261">
        <v>27500</v>
      </c>
      <c r="Q7" s="261">
        <v>0</v>
      </c>
    </row>
    <row r="8" spans="1:17">
      <c r="A8" s="260" t="s">
        <v>397</v>
      </c>
      <c r="B8" s="260" t="s">
        <v>431</v>
      </c>
      <c r="C8" s="260" t="s">
        <v>432</v>
      </c>
      <c r="D8" s="261">
        <v>1000000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261">
        <v>0</v>
      </c>
      <c r="P8" s="261">
        <v>0</v>
      </c>
      <c r="Q8" s="261">
        <v>0</v>
      </c>
    </row>
    <row r="9" spans="1:17">
      <c r="A9" s="260" t="s">
        <v>400</v>
      </c>
      <c r="B9" s="260" t="s">
        <v>347</v>
      </c>
      <c r="C9" s="260" t="s">
        <v>433</v>
      </c>
      <c r="D9" s="261">
        <v>20000000</v>
      </c>
      <c r="E9" s="261">
        <v>0</v>
      </c>
      <c r="F9" s="261">
        <v>0</v>
      </c>
      <c r="G9" s="261">
        <v>0</v>
      </c>
      <c r="H9" s="261">
        <v>0</v>
      </c>
      <c r="I9" s="261">
        <v>0</v>
      </c>
      <c r="J9" s="261">
        <v>0</v>
      </c>
      <c r="K9" s="261">
        <v>0</v>
      </c>
      <c r="L9" s="261">
        <v>19633700</v>
      </c>
      <c r="M9" s="261">
        <v>0</v>
      </c>
      <c r="N9" s="261">
        <v>19586695</v>
      </c>
      <c r="O9" s="261">
        <v>0</v>
      </c>
      <c r="P9" s="261">
        <v>47005</v>
      </c>
      <c r="Q9" s="261">
        <v>0</v>
      </c>
    </row>
    <row r="10" spans="1:17">
      <c r="A10" s="260" t="s">
        <v>402</v>
      </c>
      <c r="B10" s="260" t="s">
        <v>434</v>
      </c>
      <c r="C10" s="260" t="s">
        <v>435</v>
      </c>
      <c r="D10" s="261">
        <v>8000000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261">
        <v>0</v>
      </c>
      <c r="K10" s="261">
        <v>0</v>
      </c>
      <c r="L10" s="261">
        <v>7794000</v>
      </c>
      <c r="M10" s="261">
        <v>0</v>
      </c>
      <c r="N10" s="261">
        <v>7582121</v>
      </c>
      <c r="O10" s="261">
        <v>0</v>
      </c>
      <c r="P10" s="261">
        <v>211879</v>
      </c>
      <c r="Q10" s="261">
        <v>0</v>
      </c>
    </row>
    <row r="11" spans="1:17">
      <c r="A11" s="260" t="s">
        <v>405</v>
      </c>
      <c r="B11" s="260" t="s">
        <v>254</v>
      </c>
      <c r="C11" s="260" t="s">
        <v>436</v>
      </c>
      <c r="D11" s="261">
        <v>1400000000</v>
      </c>
      <c r="E11" s="261">
        <f>'Emp. Insurance &amp; OH'!K12</f>
        <v>814492333.31636369</v>
      </c>
      <c r="F11" s="261">
        <v>0</v>
      </c>
      <c r="G11" s="261">
        <v>0</v>
      </c>
      <c r="H11" s="261">
        <v>0</v>
      </c>
      <c r="I11" s="261">
        <v>0</v>
      </c>
      <c r="J11" s="261">
        <v>0</v>
      </c>
      <c r="K11" s="261">
        <v>0</v>
      </c>
      <c r="L11" s="261">
        <v>0</v>
      </c>
      <c r="M11" s="261">
        <v>0</v>
      </c>
      <c r="N11" s="261">
        <v>0</v>
      </c>
      <c r="O11" s="261">
        <v>0</v>
      </c>
      <c r="P11" s="261">
        <v>0</v>
      </c>
      <c r="Q11" s="261">
        <v>0</v>
      </c>
    </row>
    <row r="12" spans="1:17">
      <c r="A12" s="260" t="s">
        <v>407</v>
      </c>
      <c r="B12" s="260" t="s">
        <v>256</v>
      </c>
      <c r="C12" s="260" t="s">
        <v>437</v>
      </c>
      <c r="D12" s="261">
        <v>96000000</v>
      </c>
      <c r="E12" s="261">
        <v>0</v>
      </c>
      <c r="F12" s="261">
        <v>0</v>
      </c>
      <c r="G12" s="261">
        <v>0</v>
      </c>
      <c r="H12" s="261">
        <v>0</v>
      </c>
      <c r="I12" s="261">
        <v>0</v>
      </c>
      <c r="J12" s="261">
        <v>0</v>
      </c>
      <c r="K12" s="261">
        <v>0</v>
      </c>
      <c r="L12" s="261">
        <v>0</v>
      </c>
      <c r="M12" s="261">
        <v>0</v>
      </c>
      <c r="N12" s="261">
        <v>0</v>
      </c>
      <c r="O12" s="261">
        <v>0</v>
      </c>
      <c r="P12" s="261">
        <v>0</v>
      </c>
      <c r="Q12" s="261">
        <v>0</v>
      </c>
    </row>
    <row r="13" spans="1:17">
      <c r="A13" s="260" t="s">
        <v>409</v>
      </c>
      <c r="B13" s="260" t="s">
        <v>258</v>
      </c>
      <c r="C13" s="260" t="s">
        <v>438</v>
      </c>
      <c r="D13" s="261">
        <v>140000000</v>
      </c>
      <c r="E13" s="261">
        <f>'Emp. Insurance &amp; OH'!K32</f>
        <v>191262084.73100001</v>
      </c>
      <c r="F13" s="261">
        <v>0</v>
      </c>
      <c r="G13" s="261">
        <v>0</v>
      </c>
      <c r="H13" s="261">
        <v>0</v>
      </c>
      <c r="I13" s="261">
        <v>0</v>
      </c>
      <c r="J13" s="261">
        <v>0</v>
      </c>
      <c r="K13" s="261">
        <v>0</v>
      </c>
      <c r="L13" s="261">
        <v>0</v>
      </c>
      <c r="M13" s="261">
        <v>0</v>
      </c>
      <c r="N13" s="261">
        <v>0</v>
      </c>
      <c r="O13" s="261">
        <v>0</v>
      </c>
      <c r="P13" s="261">
        <v>0</v>
      </c>
      <c r="Q13" s="261">
        <v>0</v>
      </c>
    </row>
    <row r="14" spans="1:17">
      <c r="A14" s="260" t="s">
        <v>411</v>
      </c>
      <c r="B14" s="260" t="s">
        <v>349</v>
      </c>
      <c r="C14" s="260" t="s">
        <v>439</v>
      </c>
      <c r="D14" s="261">
        <v>500000</v>
      </c>
      <c r="E14" s="261">
        <v>0</v>
      </c>
      <c r="F14" s="261">
        <v>0</v>
      </c>
      <c r="G14" s="261">
        <v>0</v>
      </c>
      <c r="H14" s="261">
        <v>0</v>
      </c>
      <c r="I14" s="261">
        <v>0</v>
      </c>
      <c r="J14" s="261">
        <v>0</v>
      </c>
      <c r="K14" s="261">
        <v>0</v>
      </c>
      <c r="L14" s="261">
        <v>500000</v>
      </c>
      <c r="M14" s="261">
        <v>0</v>
      </c>
      <c r="N14" s="261">
        <v>500000</v>
      </c>
      <c r="O14" s="261">
        <v>0</v>
      </c>
      <c r="P14" s="261">
        <v>0</v>
      </c>
      <c r="Q14" s="261">
        <v>0</v>
      </c>
    </row>
    <row r="15" spans="1:17">
      <c r="A15" s="260" t="s">
        <v>413</v>
      </c>
      <c r="B15" s="260" t="s">
        <v>350</v>
      </c>
      <c r="C15" s="260" t="s">
        <v>440</v>
      </c>
      <c r="D15" s="261">
        <v>8000000</v>
      </c>
      <c r="E15" s="261">
        <v>0</v>
      </c>
      <c r="F15" s="261">
        <v>4127020</v>
      </c>
      <c r="G15" s="261">
        <v>0</v>
      </c>
      <c r="H15" s="261">
        <v>4127020</v>
      </c>
      <c r="I15" s="261">
        <v>0</v>
      </c>
      <c r="J15" s="261">
        <v>4127020</v>
      </c>
      <c r="K15" s="261">
        <v>0</v>
      </c>
      <c r="L15" s="261">
        <v>2865000</v>
      </c>
      <c r="M15" s="261">
        <v>0</v>
      </c>
      <c r="N15" s="261">
        <v>2859830</v>
      </c>
      <c r="O15" s="261">
        <v>0</v>
      </c>
      <c r="P15" s="261">
        <v>5170</v>
      </c>
      <c r="Q15" s="261">
        <v>0</v>
      </c>
    </row>
    <row r="16" spans="1:17">
      <c r="A16" s="260" t="s">
        <v>415</v>
      </c>
      <c r="B16" s="260" t="s">
        <v>441</v>
      </c>
      <c r="C16" s="260" t="s">
        <v>442</v>
      </c>
      <c r="D16" s="261">
        <v>5000000</v>
      </c>
      <c r="E16" s="261">
        <v>0</v>
      </c>
      <c r="F16" s="261">
        <v>0</v>
      </c>
      <c r="G16" s="261">
        <v>0</v>
      </c>
      <c r="H16" s="261">
        <v>0</v>
      </c>
      <c r="I16" s="261">
        <v>0</v>
      </c>
      <c r="J16" s="261">
        <v>0</v>
      </c>
      <c r="K16" s="261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</row>
    <row r="17" spans="1:17">
      <c r="A17" s="260" t="s">
        <v>417</v>
      </c>
      <c r="B17" s="260" t="s">
        <v>352</v>
      </c>
      <c r="C17" s="260" t="s">
        <v>443</v>
      </c>
      <c r="D17" s="261">
        <v>5000000</v>
      </c>
      <c r="E17" s="261">
        <v>0</v>
      </c>
      <c r="F17" s="261">
        <v>0</v>
      </c>
      <c r="G17" s="261">
        <v>0</v>
      </c>
      <c r="H17" s="261">
        <v>0</v>
      </c>
      <c r="I17" s="261">
        <v>0</v>
      </c>
      <c r="J17" s="261">
        <v>0</v>
      </c>
      <c r="K17" s="261">
        <v>0</v>
      </c>
      <c r="L17" s="261">
        <v>4093750</v>
      </c>
      <c r="M17" s="261">
        <v>0</v>
      </c>
      <c r="N17" s="261">
        <v>4093750</v>
      </c>
      <c r="O17" s="261">
        <v>0</v>
      </c>
      <c r="P17" s="261">
        <v>0</v>
      </c>
      <c r="Q17" s="261">
        <v>0</v>
      </c>
    </row>
    <row r="18" spans="1:17"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</row>
    <row r="19" spans="1:17"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</row>
    <row r="20" spans="1:17">
      <c r="B20" s="260" t="s">
        <v>355</v>
      </c>
      <c r="D20" s="261">
        <v>1998571459</v>
      </c>
      <c r="E20" s="261">
        <v>0</v>
      </c>
      <c r="F20" s="261">
        <v>221370987.99000001</v>
      </c>
      <c r="G20" s="261">
        <v>0</v>
      </c>
      <c r="H20" s="261">
        <v>221370987.99000001</v>
      </c>
      <c r="I20" s="261">
        <v>0</v>
      </c>
      <c r="J20" s="261">
        <v>221370987.99000001</v>
      </c>
      <c r="K20" s="261">
        <v>0</v>
      </c>
      <c r="L20" s="261">
        <v>57100809</v>
      </c>
      <c r="M20" s="261">
        <v>0</v>
      </c>
      <c r="N20" s="261">
        <v>55156325</v>
      </c>
      <c r="O20" s="261">
        <v>0</v>
      </c>
      <c r="P20" s="261">
        <v>294484</v>
      </c>
      <c r="Q20" s="261">
        <v>0</v>
      </c>
    </row>
    <row r="22" spans="1:17">
      <c r="A22" s="628" t="s">
        <v>444</v>
      </c>
      <c r="B22" s="628"/>
      <c r="C22" s="628"/>
      <c r="D22" s="628"/>
      <c r="E22" s="628"/>
    </row>
  </sheetData>
  <sheetProtection formatCells="0" formatColumns="0" formatRows="0" insertColumns="0" insertRows="0" insertHyperlinks="0" deleteColumns="0" deleteRows="0" sort="0" autoFilter="0" pivotTables="0"/>
  <mergeCells count="1">
    <mergeCell ref="A22:E22"/>
  </mergeCells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"/>
  <sheetViews>
    <sheetView workbookViewId="0">
      <selection activeCell="E11" sqref="E11"/>
    </sheetView>
  </sheetViews>
  <sheetFormatPr defaultRowHeight="15"/>
  <cols>
    <col min="1" max="1" width="3.42578125" style="260" customWidth="1"/>
    <col min="2" max="2" width="49.42578125" style="260" customWidth="1"/>
    <col min="3" max="4" width="16.42578125" style="260" customWidth="1"/>
    <col min="5" max="5" width="15.42578125" style="260" bestFit="1" customWidth="1"/>
    <col min="6" max="6" width="15.28515625" style="260" customWidth="1"/>
    <col min="7" max="7" width="8.140625" style="260" customWidth="1"/>
    <col min="8" max="8" width="15.28515625" style="260" customWidth="1"/>
    <col min="9" max="9" width="8.140625" style="260" customWidth="1"/>
    <col min="10" max="10" width="15.28515625" style="260" customWidth="1"/>
    <col min="11" max="11" width="9.28515625" style="260" customWidth="1"/>
    <col min="12" max="12" width="14" style="260" customWidth="1"/>
    <col min="13" max="13" width="9.28515625" style="260" customWidth="1"/>
    <col min="14" max="14" width="14" style="260" customWidth="1"/>
    <col min="15" max="15" width="9.28515625" style="260" customWidth="1"/>
    <col min="16" max="17" width="17.5703125" style="260" customWidth="1"/>
    <col min="18" max="256" width="9.140625" style="260"/>
    <col min="257" max="257" width="3.42578125" style="260" customWidth="1"/>
    <col min="258" max="258" width="49.42578125" style="260" customWidth="1"/>
    <col min="259" max="260" width="16.42578125" style="260" customWidth="1"/>
    <col min="261" max="261" width="12.85546875" style="260" customWidth="1"/>
    <col min="262" max="262" width="15.28515625" style="260" customWidth="1"/>
    <col min="263" max="263" width="8.140625" style="260" customWidth="1"/>
    <col min="264" max="264" width="15.28515625" style="260" customWidth="1"/>
    <col min="265" max="265" width="8.140625" style="260" customWidth="1"/>
    <col min="266" max="266" width="15.28515625" style="260" customWidth="1"/>
    <col min="267" max="267" width="9.28515625" style="260" customWidth="1"/>
    <col min="268" max="268" width="14" style="260" customWidth="1"/>
    <col min="269" max="269" width="9.28515625" style="260" customWidth="1"/>
    <col min="270" max="270" width="14" style="260" customWidth="1"/>
    <col min="271" max="271" width="9.28515625" style="260" customWidth="1"/>
    <col min="272" max="273" width="17.5703125" style="260" customWidth="1"/>
    <col min="274" max="512" width="9.140625" style="260"/>
    <col min="513" max="513" width="3.42578125" style="260" customWidth="1"/>
    <col min="514" max="514" width="49.42578125" style="260" customWidth="1"/>
    <col min="515" max="516" width="16.42578125" style="260" customWidth="1"/>
    <col min="517" max="517" width="12.85546875" style="260" customWidth="1"/>
    <col min="518" max="518" width="15.28515625" style="260" customWidth="1"/>
    <col min="519" max="519" width="8.140625" style="260" customWidth="1"/>
    <col min="520" max="520" width="15.28515625" style="260" customWidth="1"/>
    <col min="521" max="521" width="8.140625" style="260" customWidth="1"/>
    <col min="522" max="522" width="15.28515625" style="260" customWidth="1"/>
    <col min="523" max="523" width="9.28515625" style="260" customWidth="1"/>
    <col min="524" max="524" width="14" style="260" customWidth="1"/>
    <col min="525" max="525" width="9.28515625" style="260" customWidth="1"/>
    <col min="526" max="526" width="14" style="260" customWidth="1"/>
    <col min="527" max="527" width="9.28515625" style="260" customWidth="1"/>
    <col min="528" max="529" width="17.5703125" style="260" customWidth="1"/>
    <col min="530" max="768" width="9.140625" style="260"/>
    <col min="769" max="769" width="3.42578125" style="260" customWidth="1"/>
    <col min="770" max="770" width="49.42578125" style="260" customWidth="1"/>
    <col min="771" max="772" width="16.42578125" style="260" customWidth="1"/>
    <col min="773" max="773" width="12.85546875" style="260" customWidth="1"/>
    <col min="774" max="774" width="15.28515625" style="260" customWidth="1"/>
    <col min="775" max="775" width="8.140625" style="260" customWidth="1"/>
    <col min="776" max="776" width="15.28515625" style="260" customWidth="1"/>
    <col min="777" max="777" width="8.140625" style="260" customWidth="1"/>
    <col min="778" max="778" width="15.28515625" style="260" customWidth="1"/>
    <col min="779" max="779" width="9.28515625" style="260" customWidth="1"/>
    <col min="780" max="780" width="14" style="260" customWidth="1"/>
    <col min="781" max="781" width="9.28515625" style="260" customWidth="1"/>
    <col min="782" max="782" width="14" style="260" customWidth="1"/>
    <col min="783" max="783" width="9.28515625" style="260" customWidth="1"/>
    <col min="784" max="785" width="17.5703125" style="260" customWidth="1"/>
    <col min="786" max="1024" width="9.140625" style="260"/>
    <col min="1025" max="1025" width="3.42578125" style="260" customWidth="1"/>
    <col min="1026" max="1026" width="49.42578125" style="260" customWidth="1"/>
    <col min="1027" max="1028" width="16.42578125" style="260" customWidth="1"/>
    <col min="1029" max="1029" width="12.85546875" style="260" customWidth="1"/>
    <col min="1030" max="1030" width="15.28515625" style="260" customWidth="1"/>
    <col min="1031" max="1031" width="8.140625" style="260" customWidth="1"/>
    <col min="1032" max="1032" width="15.28515625" style="260" customWidth="1"/>
    <col min="1033" max="1033" width="8.140625" style="260" customWidth="1"/>
    <col min="1034" max="1034" width="15.28515625" style="260" customWidth="1"/>
    <col min="1035" max="1035" width="9.28515625" style="260" customWidth="1"/>
    <col min="1036" max="1036" width="14" style="260" customWidth="1"/>
    <col min="1037" max="1037" width="9.28515625" style="260" customWidth="1"/>
    <col min="1038" max="1038" width="14" style="260" customWidth="1"/>
    <col min="1039" max="1039" width="9.28515625" style="260" customWidth="1"/>
    <col min="1040" max="1041" width="17.5703125" style="260" customWidth="1"/>
    <col min="1042" max="1280" width="9.140625" style="260"/>
    <col min="1281" max="1281" width="3.42578125" style="260" customWidth="1"/>
    <col min="1282" max="1282" width="49.42578125" style="260" customWidth="1"/>
    <col min="1283" max="1284" width="16.42578125" style="260" customWidth="1"/>
    <col min="1285" max="1285" width="12.85546875" style="260" customWidth="1"/>
    <col min="1286" max="1286" width="15.28515625" style="260" customWidth="1"/>
    <col min="1287" max="1287" width="8.140625" style="260" customWidth="1"/>
    <col min="1288" max="1288" width="15.28515625" style="260" customWidth="1"/>
    <col min="1289" max="1289" width="8.140625" style="260" customWidth="1"/>
    <col min="1290" max="1290" width="15.28515625" style="260" customWidth="1"/>
    <col min="1291" max="1291" width="9.28515625" style="260" customWidth="1"/>
    <col min="1292" max="1292" width="14" style="260" customWidth="1"/>
    <col min="1293" max="1293" width="9.28515625" style="260" customWidth="1"/>
    <col min="1294" max="1294" width="14" style="260" customWidth="1"/>
    <col min="1295" max="1295" width="9.28515625" style="260" customWidth="1"/>
    <col min="1296" max="1297" width="17.5703125" style="260" customWidth="1"/>
    <col min="1298" max="1536" width="9.140625" style="260"/>
    <col min="1537" max="1537" width="3.42578125" style="260" customWidth="1"/>
    <col min="1538" max="1538" width="49.42578125" style="260" customWidth="1"/>
    <col min="1539" max="1540" width="16.42578125" style="260" customWidth="1"/>
    <col min="1541" max="1541" width="12.85546875" style="260" customWidth="1"/>
    <col min="1542" max="1542" width="15.28515625" style="260" customWidth="1"/>
    <col min="1543" max="1543" width="8.140625" style="260" customWidth="1"/>
    <col min="1544" max="1544" width="15.28515625" style="260" customWidth="1"/>
    <col min="1545" max="1545" width="8.140625" style="260" customWidth="1"/>
    <col min="1546" max="1546" width="15.28515625" style="260" customWidth="1"/>
    <col min="1547" max="1547" width="9.28515625" style="260" customWidth="1"/>
    <col min="1548" max="1548" width="14" style="260" customWidth="1"/>
    <col min="1549" max="1549" width="9.28515625" style="260" customWidth="1"/>
    <col min="1550" max="1550" width="14" style="260" customWidth="1"/>
    <col min="1551" max="1551" width="9.28515625" style="260" customWidth="1"/>
    <col min="1552" max="1553" width="17.5703125" style="260" customWidth="1"/>
    <col min="1554" max="1792" width="9.140625" style="260"/>
    <col min="1793" max="1793" width="3.42578125" style="260" customWidth="1"/>
    <col min="1794" max="1794" width="49.42578125" style="260" customWidth="1"/>
    <col min="1795" max="1796" width="16.42578125" style="260" customWidth="1"/>
    <col min="1797" max="1797" width="12.85546875" style="260" customWidth="1"/>
    <col min="1798" max="1798" width="15.28515625" style="260" customWidth="1"/>
    <col min="1799" max="1799" width="8.140625" style="260" customWidth="1"/>
    <col min="1800" max="1800" width="15.28515625" style="260" customWidth="1"/>
    <col min="1801" max="1801" width="8.140625" style="260" customWidth="1"/>
    <col min="1802" max="1802" width="15.28515625" style="260" customWidth="1"/>
    <col min="1803" max="1803" width="9.28515625" style="260" customWidth="1"/>
    <col min="1804" max="1804" width="14" style="260" customWidth="1"/>
    <col min="1805" max="1805" width="9.28515625" style="260" customWidth="1"/>
    <col min="1806" max="1806" width="14" style="260" customWidth="1"/>
    <col min="1807" max="1807" width="9.28515625" style="260" customWidth="1"/>
    <col min="1808" max="1809" width="17.5703125" style="260" customWidth="1"/>
    <col min="1810" max="2048" width="9.140625" style="260"/>
    <col min="2049" max="2049" width="3.42578125" style="260" customWidth="1"/>
    <col min="2050" max="2050" width="49.42578125" style="260" customWidth="1"/>
    <col min="2051" max="2052" width="16.42578125" style="260" customWidth="1"/>
    <col min="2053" max="2053" width="12.85546875" style="260" customWidth="1"/>
    <col min="2054" max="2054" width="15.28515625" style="260" customWidth="1"/>
    <col min="2055" max="2055" width="8.140625" style="260" customWidth="1"/>
    <col min="2056" max="2056" width="15.28515625" style="260" customWidth="1"/>
    <col min="2057" max="2057" width="8.140625" style="260" customWidth="1"/>
    <col min="2058" max="2058" width="15.28515625" style="260" customWidth="1"/>
    <col min="2059" max="2059" width="9.28515625" style="260" customWidth="1"/>
    <col min="2060" max="2060" width="14" style="260" customWidth="1"/>
    <col min="2061" max="2061" width="9.28515625" style="260" customWidth="1"/>
    <col min="2062" max="2062" width="14" style="260" customWidth="1"/>
    <col min="2063" max="2063" width="9.28515625" style="260" customWidth="1"/>
    <col min="2064" max="2065" width="17.5703125" style="260" customWidth="1"/>
    <col min="2066" max="2304" width="9.140625" style="260"/>
    <col min="2305" max="2305" width="3.42578125" style="260" customWidth="1"/>
    <col min="2306" max="2306" width="49.42578125" style="260" customWidth="1"/>
    <col min="2307" max="2308" width="16.42578125" style="260" customWidth="1"/>
    <col min="2309" max="2309" width="12.85546875" style="260" customWidth="1"/>
    <col min="2310" max="2310" width="15.28515625" style="260" customWidth="1"/>
    <col min="2311" max="2311" width="8.140625" style="260" customWidth="1"/>
    <col min="2312" max="2312" width="15.28515625" style="260" customWidth="1"/>
    <col min="2313" max="2313" width="8.140625" style="260" customWidth="1"/>
    <col min="2314" max="2314" width="15.28515625" style="260" customWidth="1"/>
    <col min="2315" max="2315" width="9.28515625" style="260" customWidth="1"/>
    <col min="2316" max="2316" width="14" style="260" customWidth="1"/>
    <col min="2317" max="2317" width="9.28515625" style="260" customWidth="1"/>
    <col min="2318" max="2318" width="14" style="260" customWidth="1"/>
    <col min="2319" max="2319" width="9.28515625" style="260" customWidth="1"/>
    <col min="2320" max="2321" width="17.5703125" style="260" customWidth="1"/>
    <col min="2322" max="2560" width="9.140625" style="260"/>
    <col min="2561" max="2561" width="3.42578125" style="260" customWidth="1"/>
    <col min="2562" max="2562" width="49.42578125" style="260" customWidth="1"/>
    <col min="2563" max="2564" width="16.42578125" style="260" customWidth="1"/>
    <col min="2565" max="2565" width="12.85546875" style="260" customWidth="1"/>
    <col min="2566" max="2566" width="15.28515625" style="260" customWidth="1"/>
    <col min="2567" max="2567" width="8.140625" style="260" customWidth="1"/>
    <col min="2568" max="2568" width="15.28515625" style="260" customWidth="1"/>
    <col min="2569" max="2569" width="8.140625" style="260" customWidth="1"/>
    <col min="2570" max="2570" width="15.28515625" style="260" customWidth="1"/>
    <col min="2571" max="2571" width="9.28515625" style="260" customWidth="1"/>
    <col min="2572" max="2572" width="14" style="260" customWidth="1"/>
    <col min="2573" max="2573" width="9.28515625" style="260" customWidth="1"/>
    <col min="2574" max="2574" width="14" style="260" customWidth="1"/>
    <col min="2575" max="2575" width="9.28515625" style="260" customWidth="1"/>
    <col min="2576" max="2577" width="17.5703125" style="260" customWidth="1"/>
    <col min="2578" max="2816" width="9.140625" style="260"/>
    <col min="2817" max="2817" width="3.42578125" style="260" customWidth="1"/>
    <col min="2818" max="2818" width="49.42578125" style="260" customWidth="1"/>
    <col min="2819" max="2820" width="16.42578125" style="260" customWidth="1"/>
    <col min="2821" max="2821" width="12.85546875" style="260" customWidth="1"/>
    <col min="2822" max="2822" width="15.28515625" style="260" customWidth="1"/>
    <col min="2823" max="2823" width="8.140625" style="260" customWidth="1"/>
    <col min="2824" max="2824" width="15.28515625" style="260" customWidth="1"/>
    <col min="2825" max="2825" width="8.140625" style="260" customWidth="1"/>
    <col min="2826" max="2826" width="15.28515625" style="260" customWidth="1"/>
    <col min="2827" max="2827" width="9.28515625" style="260" customWidth="1"/>
    <col min="2828" max="2828" width="14" style="260" customWidth="1"/>
    <col min="2829" max="2829" width="9.28515625" style="260" customWidth="1"/>
    <col min="2830" max="2830" width="14" style="260" customWidth="1"/>
    <col min="2831" max="2831" width="9.28515625" style="260" customWidth="1"/>
    <col min="2832" max="2833" width="17.5703125" style="260" customWidth="1"/>
    <col min="2834" max="3072" width="9.140625" style="260"/>
    <col min="3073" max="3073" width="3.42578125" style="260" customWidth="1"/>
    <col min="3074" max="3074" width="49.42578125" style="260" customWidth="1"/>
    <col min="3075" max="3076" width="16.42578125" style="260" customWidth="1"/>
    <col min="3077" max="3077" width="12.85546875" style="260" customWidth="1"/>
    <col min="3078" max="3078" width="15.28515625" style="260" customWidth="1"/>
    <col min="3079" max="3079" width="8.140625" style="260" customWidth="1"/>
    <col min="3080" max="3080" width="15.28515625" style="260" customWidth="1"/>
    <col min="3081" max="3081" width="8.140625" style="260" customWidth="1"/>
    <col min="3082" max="3082" width="15.28515625" style="260" customWidth="1"/>
    <col min="3083" max="3083" width="9.28515625" style="260" customWidth="1"/>
    <col min="3084" max="3084" width="14" style="260" customWidth="1"/>
    <col min="3085" max="3085" width="9.28515625" style="260" customWidth="1"/>
    <col min="3086" max="3086" width="14" style="260" customWidth="1"/>
    <col min="3087" max="3087" width="9.28515625" style="260" customWidth="1"/>
    <col min="3088" max="3089" width="17.5703125" style="260" customWidth="1"/>
    <col min="3090" max="3328" width="9.140625" style="260"/>
    <col min="3329" max="3329" width="3.42578125" style="260" customWidth="1"/>
    <col min="3330" max="3330" width="49.42578125" style="260" customWidth="1"/>
    <col min="3331" max="3332" width="16.42578125" style="260" customWidth="1"/>
    <col min="3333" max="3333" width="12.85546875" style="260" customWidth="1"/>
    <col min="3334" max="3334" width="15.28515625" style="260" customWidth="1"/>
    <col min="3335" max="3335" width="8.140625" style="260" customWidth="1"/>
    <col min="3336" max="3336" width="15.28515625" style="260" customWidth="1"/>
    <col min="3337" max="3337" width="8.140625" style="260" customWidth="1"/>
    <col min="3338" max="3338" width="15.28515625" style="260" customWidth="1"/>
    <col min="3339" max="3339" width="9.28515625" style="260" customWidth="1"/>
    <col min="3340" max="3340" width="14" style="260" customWidth="1"/>
    <col min="3341" max="3341" width="9.28515625" style="260" customWidth="1"/>
    <col min="3342" max="3342" width="14" style="260" customWidth="1"/>
    <col min="3343" max="3343" width="9.28515625" style="260" customWidth="1"/>
    <col min="3344" max="3345" width="17.5703125" style="260" customWidth="1"/>
    <col min="3346" max="3584" width="9.140625" style="260"/>
    <col min="3585" max="3585" width="3.42578125" style="260" customWidth="1"/>
    <col min="3586" max="3586" width="49.42578125" style="260" customWidth="1"/>
    <col min="3587" max="3588" width="16.42578125" style="260" customWidth="1"/>
    <col min="3589" max="3589" width="12.85546875" style="260" customWidth="1"/>
    <col min="3590" max="3590" width="15.28515625" style="260" customWidth="1"/>
    <col min="3591" max="3591" width="8.140625" style="260" customWidth="1"/>
    <col min="3592" max="3592" width="15.28515625" style="260" customWidth="1"/>
    <col min="3593" max="3593" width="8.140625" style="260" customWidth="1"/>
    <col min="3594" max="3594" width="15.28515625" style="260" customWidth="1"/>
    <col min="3595" max="3595" width="9.28515625" style="260" customWidth="1"/>
    <col min="3596" max="3596" width="14" style="260" customWidth="1"/>
    <col min="3597" max="3597" width="9.28515625" style="260" customWidth="1"/>
    <col min="3598" max="3598" width="14" style="260" customWidth="1"/>
    <col min="3599" max="3599" width="9.28515625" style="260" customWidth="1"/>
    <col min="3600" max="3601" width="17.5703125" style="260" customWidth="1"/>
    <col min="3602" max="3840" width="9.140625" style="260"/>
    <col min="3841" max="3841" width="3.42578125" style="260" customWidth="1"/>
    <col min="3842" max="3842" width="49.42578125" style="260" customWidth="1"/>
    <col min="3843" max="3844" width="16.42578125" style="260" customWidth="1"/>
    <col min="3845" max="3845" width="12.85546875" style="260" customWidth="1"/>
    <col min="3846" max="3846" width="15.28515625" style="260" customWidth="1"/>
    <col min="3847" max="3847" width="8.140625" style="260" customWidth="1"/>
    <col min="3848" max="3848" width="15.28515625" style="260" customWidth="1"/>
    <col min="3849" max="3849" width="8.140625" style="260" customWidth="1"/>
    <col min="3850" max="3850" width="15.28515625" style="260" customWidth="1"/>
    <col min="3851" max="3851" width="9.28515625" style="260" customWidth="1"/>
    <col min="3852" max="3852" width="14" style="260" customWidth="1"/>
    <col min="3853" max="3853" width="9.28515625" style="260" customWidth="1"/>
    <col min="3854" max="3854" width="14" style="260" customWidth="1"/>
    <col min="3855" max="3855" width="9.28515625" style="260" customWidth="1"/>
    <col min="3856" max="3857" width="17.5703125" style="260" customWidth="1"/>
    <col min="3858" max="4096" width="9.140625" style="260"/>
    <col min="4097" max="4097" width="3.42578125" style="260" customWidth="1"/>
    <col min="4098" max="4098" width="49.42578125" style="260" customWidth="1"/>
    <col min="4099" max="4100" width="16.42578125" style="260" customWidth="1"/>
    <col min="4101" max="4101" width="12.85546875" style="260" customWidth="1"/>
    <col min="4102" max="4102" width="15.28515625" style="260" customWidth="1"/>
    <col min="4103" max="4103" width="8.140625" style="260" customWidth="1"/>
    <col min="4104" max="4104" width="15.28515625" style="260" customWidth="1"/>
    <col min="4105" max="4105" width="8.140625" style="260" customWidth="1"/>
    <col min="4106" max="4106" width="15.28515625" style="260" customWidth="1"/>
    <col min="4107" max="4107" width="9.28515625" style="260" customWidth="1"/>
    <col min="4108" max="4108" width="14" style="260" customWidth="1"/>
    <col min="4109" max="4109" width="9.28515625" style="260" customWidth="1"/>
    <col min="4110" max="4110" width="14" style="260" customWidth="1"/>
    <col min="4111" max="4111" width="9.28515625" style="260" customWidth="1"/>
    <col min="4112" max="4113" width="17.5703125" style="260" customWidth="1"/>
    <col min="4114" max="4352" width="9.140625" style="260"/>
    <col min="4353" max="4353" width="3.42578125" style="260" customWidth="1"/>
    <col min="4354" max="4354" width="49.42578125" style="260" customWidth="1"/>
    <col min="4355" max="4356" width="16.42578125" style="260" customWidth="1"/>
    <col min="4357" max="4357" width="12.85546875" style="260" customWidth="1"/>
    <col min="4358" max="4358" width="15.28515625" style="260" customWidth="1"/>
    <col min="4359" max="4359" width="8.140625" style="260" customWidth="1"/>
    <col min="4360" max="4360" width="15.28515625" style="260" customWidth="1"/>
    <col min="4361" max="4361" width="8.140625" style="260" customWidth="1"/>
    <col min="4362" max="4362" width="15.28515625" style="260" customWidth="1"/>
    <col min="4363" max="4363" width="9.28515625" style="260" customWidth="1"/>
    <col min="4364" max="4364" width="14" style="260" customWidth="1"/>
    <col min="4365" max="4365" width="9.28515625" style="260" customWidth="1"/>
    <col min="4366" max="4366" width="14" style="260" customWidth="1"/>
    <col min="4367" max="4367" width="9.28515625" style="260" customWidth="1"/>
    <col min="4368" max="4369" width="17.5703125" style="260" customWidth="1"/>
    <col min="4370" max="4608" width="9.140625" style="260"/>
    <col min="4609" max="4609" width="3.42578125" style="260" customWidth="1"/>
    <col min="4610" max="4610" width="49.42578125" style="260" customWidth="1"/>
    <col min="4611" max="4612" width="16.42578125" style="260" customWidth="1"/>
    <col min="4613" max="4613" width="12.85546875" style="260" customWidth="1"/>
    <col min="4614" max="4614" width="15.28515625" style="260" customWidth="1"/>
    <col min="4615" max="4615" width="8.140625" style="260" customWidth="1"/>
    <col min="4616" max="4616" width="15.28515625" style="260" customWidth="1"/>
    <col min="4617" max="4617" width="8.140625" style="260" customWidth="1"/>
    <col min="4618" max="4618" width="15.28515625" style="260" customWidth="1"/>
    <col min="4619" max="4619" width="9.28515625" style="260" customWidth="1"/>
    <col min="4620" max="4620" width="14" style="260" customWidth="1"/>
    <col min="4621" max="4621" width="9.28515625" style="260" customWidth="1"/>
    <col min="4622" max="4622" width="14" style="260" customWidth="1"/>
    <col min="4623" max="4623" width="9.28515625" style="260" customWidth="1"/>
    <col min="4624" max="4625" width="17.5703125" style="260" customWidth="1"/>
    <col min="4626" max="4864" width="9.140625" style="260"/>
    <col min="4865" max="4865" width="3.42578125" style="260" customWidth="1"/>
    <col min="4866" max="4866" width="49.42578125" style="260" customWidth="1"/>
    <col min="4867" max="4868" width="16.42578125" style="260" customWidth="1"/>
    <col min="4869" max="4869" width="12.85546875" style="260" customWidth="1"/>
    <col min="4870" max="4870" width="15.28515625" style="260" customWidth="1"/>
    <col min="4871" max="4871" width="8.140625" style="260" customWidth="1"/>
    <col min="4872" max="4872" width="15.28515625" style="260" customWidth="1"/>
    <col min="4873" max="4873" width="8.140625" style="260" customWidth="1"/>
    <col min="4874" max="4874" width="15.28515625" style="260" customWidth="1"/>
    <col min="4875" max="4875" width="9.28515625" style="260" customWidth="1"/>
    <col min="4876" max="4876" width="14" style="260" customWidth="1"/>
    <col min="4877" max="4877" width="9.28515625" style="260" customWidth="1"/>
    <col min="4878" max="4878" width="14" style="260" customWidth="1"/>
    <col min="4879" max="4879" width="9.28515625" style="260" customWidth="1"/>
    <col min="4880" max="4881" width="17.5703125" style="260" customWidth="1"/>
    <col min="4882" max="5120" width="9.140625" style="260"/>
    <col min="5121" max="5121" width="3.42578125" style="260" customWidth="1"/>
    <col min="5122" max="5122" width="49.42578125" style="260" customWidth="1"/>
    <col min="5123" max="5124" width="16.42578125" style="260" customWidth="1"/>
    <col min="5125" max="5125" width="12.85546875" style="260" customWidth="1"/>
    <col min="5126" max="5126" width="15.28515625" style="260" customWidth="1"/>
    <col min="5127" max="5127" width="8.140625" style="260" customWidth="1"/>
    <col min="5128" max="5128" width="15.28515625" style="260" customWidth="1"/>
    <col min="5129" max="5129" width="8.140625" style="260" customWidth="1"/>
    <col min="5130" max="5130" width="15.28515625" style="260" customWidth="1"/>
    <col min="5131" max="5131" width="9.28515625" style="260" customWidth="1"/>
    <col min="5132" max="5132" width="14" style="260" customWidth="1"/>
    <col min="5133" max="5133" width="9.28515625" style="260" customWidth="1"/>
    <col min="5134" max="5134" width="14" style="260" customWidth="1"/>
    <col min="5135" max="5135" width="9.28515625" style="260" customWidth="1"/>
    <col min="5136" max="5137" width="17.5703125" style="260" customWidth="1"/>
    <col min="5138" max="5376" width="9.140625" style="260"/>
    <col min="5377" max="5377" width="3.42578125" style="260" customWidth="1"/>
    <col min="5378" max="5378" width="49.42578125" style="260" customWidth="1"/>
    <col min="5379" max="5380" width="16.42578125" style="260" customWidth="1"/>
    <col min="5381" max="5381" width="12.85546875" style="260" customWidth="1"/>
    <col min="5382" max="5382" width="15.28515625" style="260" customWidth="1"/>
    <col min="5383" max="5383" width="8.140625" style="260" customWidth="1"/>
    <col min="5384" max="5384" width="15.28515625" style="260" customWidth="1"/>
    <col min="5385" max="5385" width="8.140625" style="260" customWidth="1"/>
    <col min="5386" max="5386" width="15.28515625" style="260" customWidth="1"/>
    <col min="5387" max="5387" width="9.28515625" style="260" customWidth="1"/>
    <col min="5388" max="5388" width="14" style="260" customWidth="1"/>
    <col min="5389" max="5389" width="9.28515625" style="260" customWidth="1"/>
    <col min="5390" max="5390" width="14" style="260" customWidth="1"/>
    <col min="5391" max="5391" width="9.28515625" style="260" customWidth="1"/>
    <col min="5392" max="5393" width="17.5703125" style="260" customWidth="1"/>
    <col min="5394" max="5632" width="9.140625" style="260"/>
    <col min="5633" max="5633" width="3.42578125" style="260" customWidth="1"/>
    <col min="5634" max="5634" width="49.42578125" style="260" customWidth="1"/>
    <col min="5635" max="5636" width="16.42578125" style="260" customWidth="1"/>
    <col min="5637" max="5637" width="12.85546875" style="260" customWidth="1"/>
    <col min="5638" max="5638" width="15.28515625" style="260" customWidth="1"/>
    <col min="5639" max="5639" width="8.140625" style="260" customWidth="1"/>
    <col min="5640" max="5640" width="15.28515625" style="260" customWidth="1"/>
    <col min="5641" max="5641" width="8.140625" style="260" customWidth="1"/>
    <col min="5642" max="5642" width="15.28515625" style="260" customWidth="1"/>
    <col min="5643" max="5643" width="9.28515625" style="260" customWidth="1"/>
    <col min="5644" max="5644" width="14" style="260" customWidth="1"/>
    <col min="5645" max="5645" width="9.28515625" style="260" customWidth="1"/>
    <col min="5646" max="5646" width="14" style="260" customWidth="1"/>
    <col min="5647" max="5647" width="9.28515625" style="260" customWidth="1"/>
    <col min="5648" max="5649" width="17.5703125" style="260" customWidth="1"/>
    <col min="5650" max="5888" width="9.140625" style="260"/>
    <col min="5889" max="5889" width="3.42578125" style="260" customWidth="1"/>
    <col min="5890" max="5890" width="49.42578125" style="260" customWidth="1"/>
    <col min="5891" max="5892" width="16.42578125" style="260" customWidth="1"/>
    <col min="5893" max="5893" width="12.85546875" style="260" customWidth="1"/>
    <col min="5894" max="5894" width="15.28515625" style="260" customWidth="1"/>
    <col min="5895" max="5895" width="8.140625" style="260" customWidth="1"/>
    <col min="5896" max="5896" width="15.28515625" style="260" customWidth="1"/>
    <col min="5897" max="5897" width="8.140625" style="260" customWidth="1"/>
    <col min="5898" max="5898" width="15.28515625" style="260" customWidth="1"/>
    <col min="5899" max="5899" width="9.28515625" style="260" customWidth="1"/>
    <col min="5900" max="5900" width="14" style="260" customWidth="1"/>
    <col min="5901" max="5901" width="9.28515625" style="260" customWidth="1"/>
    <col min="5902" max="5902" width="14" style="260" customWidth="1"/>
    <col min="5903" max="5903" width="9.28515625" style="260" customWidth="1"/>
    <col min="5904" max="5905" width="17.5703125" style="260" customWidth="1"/>
    <col min="5906" max="6144" width="9.140625" style="260"/>
    <col min="6145" max="6145" width="3.42578125" style="260" customWidth="1"/>
    <col min="6146" max="6146" width="49.42578125" style="260" customWidth="1"/>
    <col min="6147" max="6148" width="16.42578125" style="260" customWidth="1"/>
    <col min="6149" max="6149" width="12.85546875" style="260" customWidth="1"/>
    <col min="6150" max="6150" width="15.28515625" style="260" customWidth="1"/>
    <col min="6151" max="6151" width="8.140625" style="260" customWidth="1"/>
    <col min="6152" max="6152" width="15.28515625" style="260" customWidth="1"/>
    <col min="6153" max="6153" width="8.140625" style="260" customWidth="1"/>
    <col min="6154" max="6154" width="15.28515625" style="260" customWidth="1"/>
    <col min="6155" max="6155" width="9.28515625" style="260" customWidth="1"/>
    <col min="6156" max="6156" width="14" style="260" customWidth="1"/>
    <col min="6157" max="6157" width="9.28515625" style="260" customWidth="1"/>
    <col min="6158" max="6158" width="14" style="260" customWidth="1"/>
    <col min="6159" max="6159" width="9.28515625" style="260" customWidth="1"/>
    <col min="6160" max="6161" width="17.5703125" style="260" customWidth="1"/>
    <col min="6162" max="6400" width="9.140625" style="260"/>
    <col min="6401" max="6401" width="3.42578125" style="260" customWidth="1"/>
    <col min="6402" max="6402" width="49.42578125" style="260" customWidth="1"/>
    <col min="6403" max="6404" width="16.42578125" style="260" customWidth="1"/>
    <col min="6405" max="6405" width="12.85546875" style="260" customWidth="1"/>
    <col min="6406" max="6406" width="15.28515625" style="260" customWidth="1"/>
    <col min="6407" max="6407" width="8.140625" style="260" customWidth="1"/>
    <col min="6408" max="6408" width="15.28515625" style="260" customWidth="1"/>
    <col min="6409" max="6409" width="8.140625" style="260" customWidth="1"/>
    <col min="6410" max="6410" width="15.28515625" style="260" customWidth="1"/>
    <col min="6411" max="6411" width="9.28515625" style="260" customWidth="1"/>
    <col min="6412" max="6412" width="14" style="260" customWidth="1"/>
    <col min="6413" max="6413" width="9.28515625" style="260" customWidth="1"/>
    <col min="6414" max="6414" width="14" style="260" customWidth="1"/>
    <col min="6415" max="6415" width="9.28515625" style="260" customWidth="1"/>
    <col min="6416" max="6417" width="17.5703125" style="260" customWidth="1"/>
    <col min="6418" max="6656" width="9.140625" style="260"/>
    <col min="6657" max="6657" width="3.42578125" style="260" customWidth="1"/>
    <col min="6658" max="6658" width="49.42578125" style="260" customWidth="1"/>
    <col min="6659" max="6660" width="16.42578125" style="260" customWidth="1"/>
    <col min="6661" max="6661" width="12.85546875" style="260" customWidth="1"/>
    <col min="6662" max="6662" width="15.28515625" style="260" customWidth="1"/>
    <col min="6663" max="6663" width="8.140625" style="260" customWidth="1"/>
    <col min="6664" max="6664" width="15.28515625" style="260" customWidth="1"/>
    <col min="6665" max="6665" width="8.140625" style="260" customWidth="1"/>
    <col min="6666" max="6666" width="15.28515625" style="260" customWidth="1"/>
    <col min="6667" max="6667" width="9.28515625" style="260" customWidth="1"/>
    <col min="6668" max="6668" width="14" style="260" customWidth="1"/>
    <col min="6669" max="6669" width="9.28515625" style="260" customWidth="1"/>
    <col min="6670" max="6670" width="14" style="260" customWidth="1"/>
    <col min="6671" max="6671" width="9.28515625" style="260" customWidth="1"/>
    <col min="6672" max="6673" width="17.5703125" style="260" customWidth="1"/>
    <col min="6674" max="6912" width="9.140625" style="260"/>
    <col min="6913" max="6913" width="3.42578125" style="260" customWidth="1"/>
    <col min="6914" max="6914" width="49.42578125" style="260" customWidth="1"/>
    <col min="6915" max="6916" width="16.42578125" style="260" customWidth="1"/>
    <col min="6917" max="6917" width="12.85546875" style="260" customWidth="1"/>
    <col min="6918" max="6918" width="15.28515625" style="260" customWidth="1"/>
    <col min="6919" max="6919" width="8.140625" style="260" customWidth="1"/>
    <col min="6920" max="6920" width="15.28515625" style="260" customWidth="1"/>
    <col min="6921" max="6921" width="8.140625" style="260" customWidth="1"/>
    <col min="6922" max="6922" width="15.28515625" style="260" customWidth="1"/>
    <col min="6923" max="6923" width="9.28515625" style="260" customWidth="1"/>
    <col min="6924" max="6924" width="14" style="260" customWidth="1"/>
    <col min="6925" max="6925" width="9.28515625" style="260" customWidth="1"/>
    <col min="6926" max="6926" width="14" style="260" customWidth="1"/>
    <col min="6927" max="6927" width="9.28515625" style="260" customWidth="1"/>
    <col min="6928" max="6929" width="17.5703125" style="260" customWidth="1"/>
    <col min="6930" max="7168" width="9.140625" style="260"/>
    <col min="7169" max="7169" width="3.42578125" style="260" customWidth="1"/>
    <col min="7170" max="7170" width="49.42578125" style="260" customWidth="1"/>
    <col min="7171" max="7172" width="16.42578125" style="260" customWidth="1"/>
    <col min="7173" max="7173" width="12.85546875" style="260" customWidth="1"/>
    <col min="7174" max="7174" width="15.28515625" style="260" customWidth="1"/>
    <col min="7175" max="7175" width="8.140625" style="260" customWidth="1"/>
    <col min="7176" max="7176" width="15.28515625" style="260" customWidth="1"/>
    <col min="7177" max="7177" width="8.140625" style="260" customWidth="1"/>
    <col min="7178" max="7178" width="15.28515625" style="260" customWidth="1"/>
    <col min="7179" max="7179" width="9.28515625" style="260" customWidth="1"/>
    <col min="7180" max="7180" width="14" style="260" customWidth="1"/>
    <col min="7181" max="7181" width="9.28515625" style="260" customWidth="1"/>
    <col min="7182" max="7182" width="14" style="260" customWidth="1"/>
    <col min="7183" max="7183" width="9.28515625" style="260" customWidth="1"/>
    <col min="7184" max="7185" width="17.5703125" style="260" customWidth="1"/>
    <col min="7186" max="7424" width="9.140625" style="260"/>
    <col min="7425" max="7425" width="3.42578125" style="260" customWidth="1"/>
    <col min="7426" max="7426" width="49.42578125" style="260" customWidth="1"/>
    <col min="7427" max="7428" width="16.42578125" style="260" customWidth="1"/>
    <col min="7429" max="7429" width="12.85546875" style="260" customWidth="1"/>
    <col min="7430" max="7430" width="15.28515625" style="260" customWidth="1"/>
    <col min="7431" max="7431" width="8.140625" style="260" customWidth="1"/>
    <col min="7432" max="7432" width="15.28515625" style="260" customWidth="1"/>
    <col min="7433" max="7433" width="8.140625" style="260" customWidth="1"/>
    <col min="7434" max="7434" width="15.28515625" style="260" customWidth="1"/>
    <col min="7435" max="7435" width="9.28515625" style="260" customWidth="1"/>
    <col min="7436" max="7436" width="14" style="260" customWidth="1"/>
    <col min="7437" max="7437" width="9.28515625" style="260" customWidth="1"/>
    <col min="7438" max="7438" width="14" style="260" customWidth="1"/>
    <col min="7439" max="7439" width="9.28515625" style="260" customWidth="1"/>
    <col min="7440" max="7441" width="17.5703125" style="260" customWidth="1"/>
    <col min="7442" max="7680" width="9.140625" style="260"/>
    <col min="7681" max="7681" width="3.42578125" style="260" customWidth="1"/>
    <col min="7682" max="7682" width="49.42578125" style="260" customWidth="1"/>
    <col min="7683" max="7684" width="16.42578125" style="260" customWidth="1"/>
    <col min="7685" max="7685" width="12.85546875" style="260" customWidth="1"/>
    <col min="7686" max="7686" width="15.28515625" style="260" customWidth="1"/>
    <col min="7687" max="7687" width="8.140625" style="260" customWidth="1"/>
    <col min="7688" max="7688" width="15.28515625" style="260" customWidth="1"/>
    <col min="7689" max="7689" width="8.140625" style="260" customWidth="1"/>
    <col min="7690" max="7690" width="15.28515625" style="260" customWidth="1"/>
    <col min="7691" max="7691" width="9.28515625" style="260" customWidth="1"/>
    <col min="7692" max="7692" width="14" style="260" customWidth="1"/>
    <col min="7693" max="7693" width="9.28515625" style="260" customWidth="1"/>
    <col min="7694" max="7694" width="14" style="260" customWidth="1"/>
    <col min="7695" max="7695" width="9.28515625" style="260" customWidth="1"/>
    <col min="7696" max="7697" width="17.5703125" style="260" customWidth="1"/>
    <col min="7698" max="7936" width="9.140625" style="260"/>
    <col min="7937" max="7937" width="3.42578125" style="260" customWidth="1"/>
    <col min="7938" max="7938" width="49.42578125" style="260" customWidth="1"/>
    <col min="7939" max="7940" width="16.42578125" style="260" customWidth="1"/>
    <col min="7941" max="7941" width="12.85546875" style="260" customWidth="1"/>
    <col min="7942" max="7942" width="15.28515625" style="260" customWidth="1"/>
    <col min="7943" max="7943" width="8.140625" style="260" customWidth="1"/>
    <col min="7944" max="7944" width="15.28515625" style="260" customWidth="1"/>
    <col min="7945" max="7945" width="8.140625" style="260" customWidth="1"/>
    <col min="7946" max="7946" width="15.28515625" style="260" customWidth="1"/>
    <col min="7947" max="7947" width="9.28515625" style="260" customWidth="1"/>
    <col min="7948" max="7948" width="14" style="260" customWidth="1"/>
    <col min="7949" max="7949" width="9.28515625" style="260" customWidth="1"/>
    <col min="7950" max="7950" width="14" style="260" customWidth="1"/>
    <col min="7951" max="7951" width="9.28515625" style="260" customWidth="1"/>
    <col min="7952" max="7953" width="17.5703125" style="260" customWidth="1"/>
    <col min="7954" max="8192" width="9.140625" style="260"/>
    <col min="8193" max="8193" width="3.42578125" style="260" customWidth="1"/>
    <col min="8194" max="8194" width="49.42578125" style="260" customWidth="1"/>
    <col min="8195" max="8196" width="16.42578125" style="260" customWidth="1"/>
    <col min="8197" max="8197" width="12.85546875" style="260" customWidth="1"/>
    <col min="8198" max="8198" width="15.28515625" style="260" customWidth="1"/>
    <col min="8199" max="8199" width="8.140625" style="260" customWidth="1"/>
    <col min="8200" max="8200" width="15.28515625" style="260" customWidth="1"/>
    <col min="8201" max="8201" width="8.140625" style="260" customWidth="1"/>
    <col min="8202" max="8202" width="15.28515625" style="260" customWidth="1"/>
    <col min="8203" max="8203" width="9.28515625" style="260" customWidth="1"/>
    <col min="8204" max="8204" width="14" style="260" customWidth="1"/>
    <col min="8205" max="8205" width="9.28515625" style="260" customWidth="1"/>
    <col min="8206" max="8206" width="14" style="260" customWidth="1"/>
    <col min="8207" max="8207" width="9.28515625" style="260" customWidth="1"/>
    <col min="8208" max="8209" width="17.5703125" style="260" customWidth="1"/>
    <col min="8210" max="8448" width="9.140625" style="260"/>
    <col min="8449" max="8449" width="3.42578125" style="260" customWidth="1"/>
    <col min="8450" max="8450" width="49.42578125" style="260" customWidth="1"/>
    <col min="8451" max="8452" width="16.42578125" style="260" customWidth="1"/>
    <col min="8453" max="8453" width="12.85546875" style="260" customWidth="1"/>
    <col min="8454" max="8454" width="15.28515625" style="260" customWidth="1"/>
    <col min="8455" max="8455" width="8.140625" style="260" customWidth="1"/>
    <col min="8456" max="8456" width="15.28515625" style="260" customWidth="1"/>
    <col min="8457" max="8457" width="8.140625" style="260" customWidth="1"/>
    <col min="8458" max="8458" width="15.28515625" style="260" customWidth="1"/>
    <col min="8459" max="8459" width="9.28515625" style="260" customWidth="1"/>
    <col min="8460" max="8460" width="14" style="260" customWidth="1"/>
    <col min="8461" max="8461" width="9.28515625" style="260" customWidth="1"/>
    <col min="8462" max="8462" width="14" style="260" customWidth="1"/>
    <col min="8463" max="8463" width="9.28515625" style="260" customWidth="1"/>
    <col min="8464" max="8465" width="17.5703125" style="260" customWidth="1"/>
    <col min="8466" max="8704" width="9.140625" style="260"/>
    <col min="8705" max="8705" width="3.42578125" style="260" customWidth="1"/>
    <col min="8706" max="8706" width="49.42578125" style="260" customWidth="1"/>
    <col min="8707" max="8708" width="16.42578125" style="260" customWidth="1"/>
    <col min="8709" max="8709" width="12.85546875" style="260" customWidth="1"/>
    <col min="8710" max="8710" width="15.28515625" style="260" customWidth="1"/>
    <col min="8711" max="8711" width="8.140625" style="260" customWidth="1"/>
    <col min="8712" max="8712" width="15.28515625" style="260" customWidth="1"/>
    <col min="8713" max="8713" width="8.140625" style="260" customWidth="1"/>
    <col min="8714" max="8714" width="15.28515625" style="260" customWidth="1"/>
    <col min="8715" max="8715" width="9.28515625" style="260" customWidth="1"/>
    <col min="8716" max="8716" width="14" style="260" customWidth="1"/>
    <col min="8717" max="8717" width="9.28515625" style="260" customWidth="1"/>
    <col min="8718" max="8718" width="14" style="260" customWidth="1"/>
    <col min="8719" max="8719" width="9.28515625" style="260" customWidth="1"/>
    <col min="8720" max="8721" width="17.5703125" style="260" customWidth="1"/>
    <col min="8722" max="8960" width="9.140625" style="260"/>
    <col min="8961" max="8961" width="3.42578125" style="260" customWidth="1"/>
    <col min="8962" max="8962" width="49.42578125" style="260" customWidth="1"/>
    <col min="8963" max="8964" width="16.42578125" style="260" customWidth="1"/>
    <col min="8965" max="8965" width="12.85546875" style="260" customWidth="1"/>
    <col min="8966" max="8966" width="15.28515625" style="260" customWidth="1"/>
    <col min="8967" max="8967" width="8.140625" style="260" customWidth="1"/>
    <col min="8968" max="8968" width="15.28515625" style="260" customWidth="1"/>
    <col min="8969" max="8969" width="8.140625" style="260" customWidth="1"/>
    <col min="8970" max="8970" width="15.28515625" style="260" customWidth="1"/>
    <col min="8971" max="8971" width="9.28515625" style="260" customWidth="1"/>
    <col min="8972" max="8972" width="14" style="260" customWidth="1"/>
    <col min="8973" max="8973" width="9.28515625" style="260" customWidth="1"/>
    <col min="8974" max="8974" width="14" style="260" customWidth="1"/>
    <col min="8975" max="8975" width="9.28515625" style="260" customWidth="1"/>
    <col min="8976" max="8977" width="17.5703125" style="260" customWidth="1"/>
    <col min="8978" max="9216" width="9.140625" style="260"/>
    <col min="9217" max="9217" width="3.42578125" style="260" customWidth="1"/>
    <col min="9218" max="9218" width="49.42578125" style="260" customWidth="1"/>
    <col min="9219" max="9220" width="16.42578125" style="260" customWidth="1"/>
    <col min="9221" max="9221" width="12.85546875" style="260" customWidth="1"/>
    <col min="9222" max="9222" width="15.28515625" style="260" customWidth="1"/>
    <col min="9223" max="9223" width="8.140625" style="260" customWidth="1"/>
    <col min="9224" max="9224" width="15.28515625" style="260" customWidth="1"/>
    <col min="9225" max="9225" width="8.140625" style="260" customWidth="1"/>
    <col min="9226" max="9226" width="15.28515625" style="260" customWidth="1"/>
    <col min="9227" max="9227" width="9.28515625" style="260" customWidth="1"/>
    <col min="9228" max="9228" width="14" style="260" customWidth="1"/>
    <col min="9229" max="9229" width="9.28515625" style="260" customWidth="1"/>
    <col min="9230" max="9230" width="14" style="260" customWidth="1"/>
    <col min="9231" max="9231" width="9.28515625" style="260" customWidth="1"/>
    <col min="9232" max="9233" width="17.5703125" style="260" customWidth="1"/>
    <col min="9234" max="9472" width="9.140625" style="260"/>
    <col min="9473" max="9473" width="3.42578125" style="260" customWidth="1"/>
    <col min="9474" max="9474" width="49.42578125" style="260" customWidth="1"/>
    <col min="9475" max="9476" width="16.42578125" style="260" customWidth="1"/>
    <col min="9477" max="9477" width="12.85546875" style="260" customWidth="1"/>
    <col min="9478" max="9478" width="15.28515625" style="260" customWidth="1"/>
    <col min="9479" max="9479" width="8.140625" style="260" customWidth="1"/>
    <col min="9480" max="9480" width="15.28515625" style="260" customWidth="1"/>
    <col min="9481" max="9481" width="8.140625" style="260" customWidth="1"/>
    <col min="9482" max="9482" width="15.28515625" style="260" customWidth="1"/>
    <col min="9483" max="9483" width="9.28515625" style="260" customWidth="1"/>
    <col min="9484" max="9484" width="14" style="260" customWidth="1"/>
    <col min="9485" max="9485" width="9.28515625" style="260" customWidth="1"/>
    <col min="9486" max="9486" width="14" style="260" customWidth="1"/>
    <col min="9487" max="9487" width="9.28515625" style="260" customWidth="1"/>
    <col min="9488" max="9489" width="17.5703125" style="260" customWidth="1"/>
    <col min="9490" max="9728" width="9.140625" style="260"/>
    <col min="9729" max="9729" width="3.42578125" style="260" customWidth="1"/>
    <col min="9730" max="9730" width="49.42578125" style="260" customWidth="1"/>
    <col min="9731" max="9732" width="16.42578125" style="260" customWidth="1"/>
    <col min="9733" max="9733" width="12.85546875" style="260" customWidth="1"/>
    <col min="9734" max="9734" width="15.28515625" style="260" customWidth="1"/>
    <col min="9735" max="9735" width="8.140625" style="260" customWidth="1"/>
    <col min="9736" max="9736" width="15.28515625" style="260" customWidth="1"/>
    <col min="9737" max="9737" width="8.140625" style="260" customWidth="1"/>
    <col min="9738" max="9738" width="15.28515625" style="260" customWidth="1"/>
    <col min="9739" max="9739" width="9.28515625" style="260" customWidth="1"/>
    <col min="9740" max="9740" width="14" style="260" customWidth="1"/>
    <col min="9741" max="9741" width="9.28515625" style="260" customWidth="1"/>
    <col min="9742" max="9742" width="14" style="260" customWidth="1"/>
    <col min="9743" max="9743" width="9.28515625" style="260" customWidth="1"/>
    <col min="9744" max="9745" width="17.5703125" style="260" customWidth="1"/>
    <col min="9746" max="9984" width="9.140625" style="260"/>
    <col min="9985" max="9985" width="3.42578125" style="260" customWidth="1"/>
    <col min="9986" max="9986" width="49.42578125" style="260" customWidth="1"/>
    <col min="9987" max="9988" width="16.42578125" style="260" customWidth="1"/>
    <col min="9989" max="9989" width="12.85546875" style="260" customWidth="1"/>
    <col min="9990" max="9990" width="15.28515625" style="260" customWidth="1"/>
    <col min="9991" max="9991" width="8.140625" style="260" customWidth="1"/>
    <col min="9992" max="9992" width="15.28515625" style="260" customWidth="1"/>
    <col min="9993" max="9993" width="8.140625" style="260" customWidth="1"/>
    <col min="9994" max="9994" width="15.28515625" style="260" customWidth="1"/>
    <col min="9995" max="9995" width="9.28515625" style="260" customWidth="1"/>
    <col min="9996" max="9996" width="14" style="260" customWidth="1"/>
    <col min="9997" max="9997" width="9.28515625" style="260" customWidth="1"/>
    <col min="9998" max="9998" width="14" style="260" customWidth="1"/>
    <col min="9999" max="9999" width="9.28515625" style="260" customWidth="1"/>
    <col min="10000" max="10001" width="17.5703125" style="260" customWidth="1"/>
    <col min="10002" max="10240" width="9.140625" style="260"/>
    <col min="10241" max="10241" width="3.42578125" style="260" customWidth="1"/>
    <col min="10242" max="10242" width="49.42578125" style="260" customWidth="1"/>
    <col min="10243" max="10244" width="16.42578125" style="260" customWidth="1"/>
    <col min="10245" max="10245" width="12.85546875" style="260" customWidth="1"/>
    <col min="10246" max="10246" width="15.28515625" style="260" customWidth="1"/>
    <col min="10247" max="10247" width="8.140625" style="260" customWidth="1"/>
    <col min="10248" max="10248" width="15.28515625" style="260" customWidth="1"/>
    <col min="10249" max="10249" width="8.140625" style="260" customWidth="1"/>
    <col min="10250" max="10250" width="15.28515625" style="260" customWidth="1"/>
    <col min="10251" max="10251" width="9.28515625" style="260" customWidth="1"/>
    <col min="10252" max="10252" width="14" style="260" customWidth="1"/>
    <col min="10253" max="10253" width="9.28515625" style="260" customWidth="1"/>
    <col min="10254" max="10254" width="14" style="260" customWidth="1"/>
    <col min="10255" max="10255" width="9.28515625" style="260" customWidth="1"/>
    <col min="10256" max="10257" width="17.5703125" style="260" customWidth="1"/>
    <col min="10258" max="10496" width="9.140625" style="260"/>
    <col min="10497" max="10497" width="3.42578125" style="260" customWidth="1"/>
    <col min="10498" max="10498" width="49.42578125" style="260" customWidth="1"/>
    <col min="10499" max="10500" width="16.42578125" style="260" customWidth="1"/>
    <col min="10501" max="10501" width="12.85546875" style="260" customWidth="1"/>
    <col min="10502" max="10502" width="15.28515625" style="260" customWidth="1"/>
    <col min="10503" max="10503" width="8.140625" style="260" customWidth="1"/>
    <col min="10504" max="10504" width="15.28515625" style="260" customWidth="1"/>
    <col min="10505" max="10505" width="8.140625" style="260" customWidth="1"/>
    <col min="10506" max="10506" width="15.28515625" style="260" customWidth="1"/>
    <col min="10507" max="10507" width="9.28515625" style="260" customWidth="1"/>
    <col min="10508" max="10508" width="14" style="260" customWidth="1"/>
    <col min="10509" max="10509" width="9.28515625" style="260" customWidth="1"/>
    <col min="10510" max="10510" width="14" style="260" customWidth="1"/>
    <col min="10511" max="10511" width="9.28515625" style="260" customWidth="1"/>
    <col min="10512" max="10513" width="17.5703125" style="260" customWidth="1"/>
    <col min="10514" max="10752" width="9.140625" style="260"/>
    <col min="10753" max="10753" width="3.42578125" style="260" customWidth="1"/>
    <col min="10754" max="10754" width="49.42578125" style="260" customWidth="1"/>
    <col min="10755" max="10756" width="16.42578125" style="260" customWidth="1"/>
    <col min="10757" max="10757" width="12.85546875" style="260" customWidth="1"/>
    <col min="10758" max="10758" width="15.28515625" style="260" customWidth="1"/>
    <col min="10759" max="10759" width="8.140625" style="260" customWidth="1"/>
    <col min="10760" max="10760" width="15.28515625" style="260" customWidth="1"/>
    <col min="10761" max="10761" width="8.140625" style="260" customWidth="1"/>
    <col min="10762" max="10762" width="15.28515625" style="260" customWidth="1"/>
    <col min="10763" max="10763" width="9.28515625" style="260" customWidth="1"/>
    <col min="10764" max="10764" width="14" style="260" customWidth="1"/>
    <col min="10765" max="10765" width="9.28515625" style="260" customWidth="1"/>
    <col min="10766" max="10766" width="14" style="260" customWidth="1"/>
    <col min="10767" max="10767" width="9.28515625" style="260" customWidth="1"/>
    <col min="10768" max="10769" width="17.5703125" style="260" customWidth="1"/>
    <col min="10770" max="11008" width="9.140625" style="260"/>
    <col min="11009" max="11009" width="3.42578125" style="260" customWidth="1"/>
    <col min="11010" max="11010" width="49.42578125" style="260" customWidth="1"/>
    <col min="11011" max="11012" width="16.42578125" style="260" customWidth="1"/>
    <col min="11013" max="11013" width="12.85546875" style="260" customWidth="1"/>
    <col min="11014" max="11014" width="15.28515625" style="260" customWidth="1"/>
    <col min="11015" max="11015" width="8.140625" style="260" customWidth="1"/>
    <col min="11016" max="11016" width="15.28515625" style="260" customWidth="1"/>
    <col min="11017" max="11017" width="8.140625" style="260" customWidth="1"/>
    <col min="11018" max="11018" width="15.28515625" style="260" customWidth="1"/>
    <col min="11019" max="11019" width="9.28515625" style="260" customWidth="1"/>
    <col min="11020" max="11020" width="14" style="260" customWidth="1"/>
    <col min="11021" max="11021" width="9.28515625" style="260" customWidth="1"/>
    <col min="11022" max="11022" width="14" style="260" customWidth="1"/>
    <col min="11023" max="11023" width="9.28515625" style="260" customWidth="1"/>
    <col min="11024" max="11025" width="17.5703125" style="260" customWidth="1"/>
    <col min="11026" max="11264" width="9.140625" style="260"/>
    <col min="11265" max="11265" width="3.42578125" style="260" customWidth="1"/>
    <col min="11266" max="11266" width="49.42578125" style="260" customWidth="1"/>
    <col min="11267" max="11268" width="16.42578125" style="260" customWidth="1"/>
    <col min="11269" max="11269" width="12.85546875" style="260" customWidth="1"/>
    <col min="11270" max="11270" width="15.28515625" style="260" customWidth="1"/>
    <col min="11271" max="11271" width="8.140625" style="260" customWidth="1"/>
    <col min="11272" max="11272" width="15.28515625" style="260" customWidth="1"/>
    <col min="11273" max="11273" width="8.140625" style="260" customWidth="1"/>
    <col min="11274" max="11274" width="15.28515625" style="260" customWidth="1"/>
    <col min="11275" max="11275" width="9.28515625" style="260" customWidth="1"/>
    <col min="11276" max="11276" width="14" style="260" customWidth="1"/>
    <col min="11277" max="11277" width="9.28515625" style="260" customWidth="1"/>
    <col min="11278" max="11278" width="14" style="260" customWidth="1"/>
    <col min="11279" max="11279" width="9.28515625" style="260" customWidth="1"/>
    <col min="11280" max="11281" width="17.5703125" style="260" customWidth="1"/>
    <col min="11282" max="11520" width="9.140625" style="260"/>
    <col min="11521" max="11521" width="3.42578125" style="260" customWidth="1"/>
    <col min="11522" max="11522" width="49.42578125" style="260" customWidth="1"/>
    <col min="11523" max="11524" width="16.42578125" style="260" customWidth="1"/>
    <col min="11525" max="11525" width="12.85546875" style="260" customWidth="1"/>
    <col min="11526" max="11526" width="15.28515625" style="260" customWidth="1"/>
    <col min="11527" max="11527" width="8.140625" style="260" customWidth="1"/>
    <col min="11528" max="11528" width="15.28515625" style="260" customWidth="1"/>
    <col min="11529" max="11529" width="8.140625" style="260" customWidth="1"/>
    <col min="11530" max="11530" width="15.28515625" style="260" customWidth="1"/>
    <col min="11531" max="11531" width="9.28515625" style="260" customWidth="1"/>
    <col min="11532" max="11532" width="14" style="260" customWidth="1"/>
    <col min="11533" max="11533" width="9.28515625" style="260" customWidth="1"/>
    <col min="11534" max="11534" width="14" style="260" customWidth="1"/>
    <col min="11535" max="11535" width="9.28515625" style="260" customWidth="1"/>
    <col min="11536" max="11537" width="17.5703125" style="260" customWidth="1"/>
    <col min="11538" max="11776" width="9.140625" style="260"/>
    <col min="11777" max="11777" width="3.42578125" style="260" customWidth="1"/>
    <col min="11778" max="11778" width="49.42578125" style="260" customWidth="1"/>
    <col min="11779" max="11780" width="16.42578125" style="260" customWidth="1"/>
    <col min="11781" max="11781" width="12.85546875" style="260" customWidth="1"/>
    <col min="11782" max="11782" width="15.28515625" style="260" customWidth="1"/>
    <col min="11783" max="11783" width="8.140625" style="260" customWidth="1"/>
    <col min="11784" max="11784" width="15.28515625" style="260" customWidth="1"/>
    <col min="11785" max="11785" width="8.140625" style="260" customWidth="1"/>
    <col min="11786" max="11786" width="15.28515625" style="260" customWidth="1"/>
    <col min="11787" max="11787" width="9.28515625" style="260" customWidth="1"/>
    <col min="11788" max="11788" width="14" style="260" customWidth="1"/>
    <col min="11789" max="11789" width="9.28515625" style="260" customWidth="1"/>
    <col min="11790" max="11790" width="14" style="260" customWidth="1"/>
    <col min="11791" max="11791" width="9.28515625" style="260" customWidth="1"/>
    <col min="11792" max="11793" width="17.5703125" style="260" customWidth="1"/>
    <col min="11794" max="12032" width="9.140625" style="260"/>
    <col min="12033" max="12033" width="3.42578125" style="260" customWidth="1"/>
    <col min="12034" max="12034" width="49.42578125" style="260" customWidth="1"/>
    <col min="12035" max="12036" width="16.42578125" style="260" customWidth="1"/>
    <col min="12037" max="12037" width="12.85546875" style="260" customWidth="1"/>
    <col min="12038" max="12038" width="15.28515625" style="260" customWidth="1"/>
    <col min="12039" max="12039" width="8.140625" style="260" customWidth="1"/>
    <col min="12040" max="12040" width="15.28515625" style="260" customWidth="1"/>
    <col min="12041" max="12041" width="8.140625" style="260" customWidth="1"/>
    <col min="12042" max="12042" width="15.28515625" style="260" customWidth="1"/>
    <col min="12043" max="12043" width="9.28515625" style="260" customWidth="1"/>
    <col min="12044" max="12044" width="14" style="260" customWidth="1"/>
    <col min="12045" max="12045" width="9.28515625" style="260" customWidth="1"/>
    <col min="12046" max="12046" width="14" style="260" customWidth="1"/>
    <col min="12047" max="12047" width="9.28515625" style="260" customWidth="1"/>
    <col min="12048" max="12049" width="17.5703125" style="260" customWidth="1"/>
    <col min="12050" max="12288" width="9.140625" style="260"/>
    <col min="12289" max="12289" width="3.42578125" style="260" customWidth="1"/>
    <col min="12290" max="12290" width="49.42578125" style="260" customWidth="1"/>
    <col min="12291" max="12292" width="16.42578125" style="260" customWidth="1"/>
    <col min="12293" max="12293" width="12.85546875" style="260" customWidth="1"/>
    <col min="12294" max="12294" width="15.28515625" style="260" customWidth="1"/>
    <col min="12295" max="12295" width="8.140625" style="260" customWidth="1"/>
    <col min="12296" max="12296" width="15.28515625" style="260" customWidth="1"/>
    <col min="12297" max="12297" width="8.140625" style="260" customWidth="1"/>
    <col min="12298" max="12298" width="15.28515625" style="260" customWidth="1"/>
    <col min="12299" max="12299" width="9.28515625" style="260" customWidth="1"/>
    <col min="12300" max="12300" width="14" style="260" customWidth="1"/>
    <col min="12301" max="12301" width="9.28515625" style="260" customWidth="1"/>
    <col min="12302" max="12302" width="14" style="260" customWidth="1"/>
    <col min="12303" max="12303" width="9.28515625" style="260" customWidth="1"/>
    <col min="12304" max="12305" width="17.5703125" style="260" customWidth="1"/>
    <col min="12306" max="12544" width="9.140625" style="260"/>
    <col min="12545" max="12545" width="3.42578125" style="260" customWidth="1"/>
    <col min="12546" max="12546" width="49.42578125" style="260" customWidth="1"/>
    <col min="12547" max="12548" width="16.42578125" style="260" customWidth="1"/>
    <col min="12549" max="12549" width="12.85546875" style="260" customWidth="1"/>
    <col min="12550" max="12550" width="15.28515625" style="260" customWidth="1"/>
    <col min="12551" max="12551" width="8.140625" style="260" customWidth="1"/>
    <col min="12552" max="12552" width="15.28515625" style="260" customWidth="1"/>
    <col min="12553" max="12553" width="8.140625" style="260" customWidth="1"/>
    <col min="12554" max="12554" width="15.28515625" style="260" customWidth="1"/>
    <col min="12555" max="12555" width="9.28515625" style="260" customWidth="1"/>
    <col min="12556" max="12556" width="14" style="260" customWidth="1"/>
    <col min="12557" max="12557" width="9.28515625" style="260" customWidth="1"/>
    <col min="12558" max="12558" width="14" style="260" customWidth="1"/>
    <col min="12559" max="12559" width="9.28515625" style="260" customWidth="1"/>
    <col min="12560" max="12561" width="17.5703125" style="260" customWidth="1"/>
    <col min="12562" max="12800" width="9.140625" style="260"/>
    <col min="12801" max="12801" width="3.42578125" style="260" customWidth="1"/>
    <col min="12802" max="12802" width="49.42578125" style="260" customWidth="1"/>
    <col min="12803" max="12804" width="16.42578125" style="260" customWidth="1"/>
    <col min="12805" max="12805" width="12.85546875" style="260" customWidth="1"/>
    <col min="12806" max="12806" width="15.28515625" style="260" customWidth="1"/>
    <col min="12807" max="12807" width="8.140625" style="260" customWidth="1"/>
    <col min="12808" max="12808" width="15.28515625" style="260" customWidth="1"/>
    <col min="12809" max="12809" width="8.140625" style="260" customWidth="1"/>
    <col min="12810" max="12810" width="15.28515625" style="260" customWidth="1"/>
    <col min="12811" max="12811" width="9.28515625" style="260" customWidth="1"/>
    <col min="12812" max="12812" width="14" style="260" customWidth="1"/>
    <col min="12813" max="12813" width="9.28515625" style="260" customWidth="1"/>
    <col min="12814" max="12814" width="14" style="260" customWidth="1"/>
    <col min="12815" max="12815" width="9.28515625" style="260" customWidth="1"/>
    <col min="12816" max="12817" width="17.5703125" style="260" customWidth="1"/>
    <col min="12818" max="13056" width="9.140625" style="260"/>
    <col min="13057" max="13057" width="3.42578125" style="260" customWidth="1"/>
    <col min="13058" max="13058" width="49.42578125" style="260" customWidth="1"/>
    <col min="13059" max="13060" width="16.42578125" style="260" customWidth="1"/>
    <col min="13061" max="13061" width="12.85546875" style="260" customWidth="1"/>
    <col min="13062" max="13062" width="15.28515625" style="260" customWidth="1"/>
    <col min="13063" max="13063" width="8.140625" style="260" customWidth="1"/>
    <col min="13064" max="13064" width="15.28515625" style="260" customWidth="1"/>
    <col min="13065" max="13065" width="8.140625" style="260" customWidth="1"/>
    <col min="13066" max="13066" width="15.28515625" style="260" customWidth="1"/>
    <col min="13067" max="13067" width="9.28515625" style="260" customWidth="1"/>
    <col min="13068" max="13068" width="14" style="260" customWidth="1"/>
    <col min="13069" max="13069" width="9.28515625" style="260" customWidth="1"/>
    <col min="13070" max="13070" width="14" style="260" customWidth="1"/>
    <col min="13071" max="13071" width="9.28515625" style="260" customWidth="1"/>
    <col min="13072" max="13073" width="17.5703125" style="260" customWidth="1"/>
    <col min="13074" max="13312" width="9.140625" style="260"/>
    <col min="13313" max="13313" width="3.42578125" style="260" customWidth="1"/>
    <col min="13314" max="13314" width="49.42578125" style="260" customWidth="1"/>
    <col min="13315" max="13316" width="16.42578125" style="260" customWidth="1"/>
    <col min="13317" max="13317" width="12.85546875" style="260" customWidth="1"/>
    <col min="13318" max="13318" width="15.28515625" style="260" customWidth="1"/>
    <col min="13319" max="13319" width="8.140625" style="260" customWidth="1"/>
    <col min="13320" max="13320" width="15.28515625" style="260" customWidth="1"/>
    <col min="13321" max="13321" width="8.140625" style="260" customWidth="1"/>
    <col min="13322" max="13322" width="15.28515625" style="260" customWidth="1"/>
    <col min="13323" max="13323" width="9.28515625" style="260" customWidth="1"/>
    <col min="13324" max="13324" width="14" style="260" customWidth="1"/>
    <col min="13325" max="13325" width="9.28515625" style="260" customWidth="1"/>
    <col min="13326" max="13326" width="14" style="260" customWidth="1"/>
    <col min="13327" max="13327" width="9.28515625" style="260" customWidth="1"/>
    <col min="13328" max="13329" width="17.5703125" style="260" customWidth="1"/>
    <col min="13330" max="13568" width="9.140625" style="260"/>
    <col min="13569" max="13569" width="3.42578125" style="260" customWidth="1"/>
    <col min="13570" max="13570" width="49.42578125" style="260" customWidth="1"/>
    <col min="13571" max="13572" width="16.42578125" style="260" customWidth="1"/>
    <col min="13573" max="13573" width="12.85546875" style="260" customWidth="1"/>
    <col min="13574" max="13574" width="15.28515625" style="260" customWidth="1"/>
    <col min="13575" max="13575" width="8.140625" style="260" customWidth="1"/>
    <col min="13576" max="13576" width="15.28515625" style="260" customWidth="1"/>
    <col min="13577" max="13577" width="8.140625" style="260" customWidth="1"/>
    <col min="13578" max="13578" width="15.28515625" style="260" customWidth="1"/>
    <col min="13579" max="13579" width="9.28515625" style="260" customWidth="1"/>
    <col min="13580" max="13580" width="14" style="260" customWidth="1"/>
    <col min="13581" max="13581" width="9.28515625" style="260" customWidth="1"/>
    <col min="13582" max="13582" width="14" style="260" customWidth="1"/>
    <col min="13583" max="13583" width="9.28515625" style="260" customWidth="1"/>
    <col min="13584" max="13585" width="17.5703125" style="260" customWidth="1"/>
    <col min="13586" max="13824" width="9.140625" style="260"/>
    <col min="13825" max="13825" width="3.42578125" style="260" customWidth="1"/>
    <col min="13826" max="13826" width="49.42578125" style="260" customWidth="1"/>
    <col min="13827" max="13828" width="16.42578125" style="260" customWidth="1"/>
    <col min="13829" max="13829" width="12.85546875" style="260" customWidth="1"/>
    <col min="13830" max="13830" width="15.28515625" style="260" customWidth="1"/>
    <col min="13831" max="13831" width="8.140625" style="260" customWidth="1"/>
    <col min="13832" max="13832" width="15.28515625" style="260" customWidth="1"/>
    <col min="13833" max="13833" width="8.140625" style="260" customWidth="1"/>
    <col min="13834" max="13834" width="15.28515625" style="260" customWidth="1"/>
    <col min="13835" max="13835" width="9.28515625" style="260" customWidth="1"/>
    <col min="13836" max="13836" width="14" style="260" customWidth="1"/>
    <col min="13837" max="13837" width="9.28515625" style="260" customWidth="1"/>
    <col min="13838" max="13838" width="14" style="260" customWidth="1"/>
    <col min="13839" max="13839" width="9.28515625" style="260" customWidth="1"/>
    <col min="13840" max="13841" width="17.5703125" style="260" customWidth="1"/>
    <col min="13842" max="14080" width="9.140625" style="260"/>
    <col min="14081" max="14081" width="3.42578125" style="260" customWidth="1"/>
    <col min="14082" max="14082" width="49.42578125" style="260" customWidth="1"/>
    <col min="14083" max="14084" width="16.42578125" style="260" customWidth="1"/>
    <col min="14085" max="14085" width="12.85546875" style="260" customWidth="1"/>
    <col min="14086" max="14086" width="15.28515625" style="260" customWidth="1"/>
    <col min="14087" max="14087" width="8.140625" style="260" customWidth="1"/>
    <col min="14088" max="14088" width="15.28515625" style="260" customWidth="1"/>
    <col min="14089" max="14089" width="8.140625" style="260" customWidth="1"/>
    <col min="14090" max="14090" width="15.28515625" style="260" customWidth="1"/>
    <col min="14091" max="14091" width="9.28515625" style="260" customWidth="1"/>
    <col min="14092" max="14092" width="14" style="260" customWidth="1"/>
    <col min="14093" max="14093" width="9.28515625" style="260" customWidth="1"/>
    <col min="14094" max="14094" width="14" style="260" customWidth="1"/>
    <col min="14095" max="14095" width="9.28515625" style="260" customWidth="1"/>
    <col min="14096" max="14097" width="17.5703125" style="260" customWidth="1"/>
    <col min="14098" max="14336" width="9.140625" style="260"/>
    <col min="14337" max="14337" width="3.42578125" style="260" customWidth="1"/>
    <col min="14338" max="14338" width="49.42578125" style="260" customWidth="1"/>
    <col min="14339" max="14340" width="16.42578125" style="260" customWidth="1"/>
    <col min="14341" max="14341" width="12.85546875" style="260" customWidth="1"/>
    <col min="14342" max="14342" width="15.28515625" style="260" customWidth="1"/>
    <col min="14343" max="14343" width="8.140625" style="260" customWidth="1"/>
    <col min="14344" max="14344" width="15.28515625" style="260" customWidth="1"/>
    <col min="14345" max="14345" width="8.140625" style="260" customWidth="1"/>
    <col min="14346" max="14346" width="15.28515625" style="260" customWidth="1"/>
    <col min="14347" max="14347" width="9.28515625" style="260" customWidth="1"/>
    <col min="14348" max="14348" width="14" style="260" customWidth="1"/>
    <col min="14349" max="14349" width="9.28515625" style="260" customWidth="1"/>
    <col min="14350" max="14350" width="14" style="260" customWidth="1"/>
    <col min="14351" max="14351" width="9.28515625" style="260" customWidth="1"/>
    <col min="14352" max="14353" width="17.5703125" style="260" customWidth="1"/>
    <col min="14354" max="14592" width="9.140625" style="260"/>
    <col min="14593" max="14593" width="3.42578125" style="260" customWidth="1"/>
    <col min="14594" max="14594" width="49.42578125" style="260" customWidth="1"/>
    <col min="14595" max="14596" width="16.42578125" style="260" customWidth="1"/>
    <col min="14597" max="14597" width="12.85546875" style="260" customWidth="1"/>
    <col min="14598" max="14598" width="15.28515625" style="260" customWidth="1"/>
    <col min="14599" max="14599" width="8.140625" style="260" customWidth="1"/>
    <col min="14600" max="14600" width="15.28515625" style="260" customWidth="1"/>
    <col min="14601" max="14601" width="8.140625" style="260" customWidth="1"/>
    <col min="14602" max="14602" width="15.28515625" style="260" customWidth="1"/>
    <col min="14603" max="14603" width="9.28515625" style="260" customWidth="1"/>
    <col min="14604" max="14604" width="14" style="260" customWidth="1"/>
    <col min="14605" max="14605" width="9.28515625" style="260" customWidth="1"/>
    <col min="14606" max="14606" width="14" style="260" customWidth="1"/>
    <col min="14607" max="14607" width="9.28515625" style="260" customWidth="1"/>
    <col min="14608" max="14609" width="17.5703125" style="260" customWidth="1"/>
    <col min="14610" max="14848" width="9.140625" style="260"/>
    <col min="14849" max="14849" width="3.42578125" style="260" customWidth="1"/>
    <col min="14850" max="14850" width="49.42578125" style="260" customWidth="1"/>
    <col min="14851" max="14852" width="16.42578125" style="260" customWidth="1"/>
    <col min="14853" max="14853" width="12.85546875" style="260" customWidth="1"/>
    <col min="14854" max="14854" width="15.28515625" style="260" customWidth="1"/>
    <col min="14855" max="14855" width="8.140625" style="260" customWidth="1"/>
    <col min="14856" max="14856" width="15.28515625" style="260" customWidth="1"/>
    <col min="14857" max="14857" width="8.140625" style="260" customWidth="1"/>
    <col min="14858" max="14858" width="15.28515625" style="260" customWidth="1"/>
    <col min="14859" max="14859" width="9.28515625" style="260" customWidth="1"/>
    <col min="14860" max="14860" width="14" style="260" customWidth="1"/>
    <col min="14861" max="14861" width="9.28515625" style="260" customWidth="1"/>
    <col min="14862" max="14862" width="14" style="260" customWidth="1"/>
    <col min="14863" max="14863" width="9.28515625" style="260" customWidth="1"/>
    <col min="14864" max="14865" width="17.5703125" style="260" customWidth="1"/>
    <col min="14866" max="15104" width="9.140625" style="260"/>
    <col min="15105" max="15105" width="3.42578125" style="260" customWidth="1"/>
    <col min="15106" max="15106" width="49.42578125" style="260" customWidth="1"/>
    <col min="15107" max="15108" width="16.42578125" style="260" customWidth="1"/>
    <col min="15109" max="15109" width="12.85546875" style="260" customWidth="1"/>
    <col min="15110" max="15110" width="15.28515625" style="260" customWidth="1"/>
    <col min="15111" max="15111" width="8.140625" style="260" customWidth="1"/>
    <col min="15112" max="15112" width="15.28515625" style="260" customWidth="1"/>
    <col min="15113" max="15113" width="8.140625" style="260" customWidth="1"/>
    <col min="15114" max="15114" width="15.28515625" style="260" customWidth="1"/>
    <col min="15115" max="15115" width="9.28515625" style="260" customWidth="1"/>
    <col min="15116" max="15116" width="14" style="260" customWidth="1"/>
    <col min="15117" max="15117" width="9.28515625" style="260" customWidth="1"/>
    <col min="15118" max="15118" width="14" style="260" customWidth="1"/>
    <col min="15119" max="15119" width="9.28515625" style="260" customWidth="1"/>
    <col min="15120" max="15121" width="17.5703125" style="260" customWidth="1"/>
    <col min="15122" max="15360" width="9.140625" style="260"/>
    <col min="15361" max="15361" width="3.42578125" style="260" customWidth="1"/>
    <col min="15362" max="15362" width="49.42578125" style="260" customWidth="1"/>
    <col min="15363" max="15364" width="16.42578125" style="260" customWidth="1"/>
    <col min="15365" max="15365" width="12.85546875" style="260" customWidth="1"/>
    <col min="15366" max="15366" width="15.28515625" style="260" customWidth="1"/>
    <col min="15367" max="15367" width="8.140625" style="260" customWidth="1"/>
    <col min="15368" max="15368" width="15.28515625" style="260" customWidth="1"/>
    <col min="15369" max="15369" width="8.140625" style="260" customWidth="1"/>
    <col min="15370" max="15370" width="15.28515625" style="260" customWidth="1"/>
    <col min="15371" max="15371" width="9.28515625" style="260" customWidth="1"/>
    <col min="15372" max="15372" width="14" style="260" customWidth="1"/>
    <col min="15373" max="15373" width="9.28515625" style="260" customWidth="1"/>
    <col min="15374" max="15374" width="14" style="260" customWidth="1"/>
    <col min="15375" max="15375" width="9.28515625" style="260" customWidth="1"/>
    <col min="15376" max="15377" width="17.5703125" style="260" customWidth="1"/>
    <col min="15378" max="15616" width="9.140625" style="260"/>
    <col min="15617" max="15617" width="3.42578125" style="260" customWidth="1"/>
    <col min="15618" max="15618" width="49.42578125" style="260" customWidth="1"/>
    <col min="15619" max="15620" width="16.42578125" style="260" customWidth="1"/>
    <col min="15621" max="15621" width="12.85546875" style="260" customWidth="1"/>
    <col min="15622" max="15622" width="15.28515625" style="260" customWidth="1"/>
    <col min="15623" max="15623" width="8.140625" style="260" customWidth="1"/>
    <col min="15624" max="15624" width="15.28515625" style="260" customWidth="1"/>
    <col min="15625" max="15625" width="8.140625" style="260" customWidth="1"/>
    <col min="15626" max="15626" width="15.28515625" style="260" customWidth="1"/>
    <col min="15627" max="15627" width="9.28515625" style="260" customWidth="1"/>
    <col min="15628" max="15628" width="14" style="260" customWidth="1"/>
    <col min="15629" max="15629" width="9.28515625" style="260" customWidth="1"/>
    <col min="15630" max="15630" width="14" style="260" customWidth="1"/>
    <col min="15631" max="15631" width="9.28515625" style="260" customWidth="1"/>
    <col min="15632" max="15633" width="17.5703125" style="260" customWidth="1"/>
    <col min="15634" max="15872" width="9.140625" style="260"/>
    <col min="15873" max="15873" width="3.42578125" style="260" customWidth="1"/>
    <col min="15874" max="15874" width="49.42578125" style="260" customWidth="1"/>
    <col min="15875" max="15876" width="16.42578125" style="260" customWidth="1"/>
    <col min="15877" max="15877" width="12.85546875" style="260" customWidth="1"/>
    <col min="15878" max="15878" width="15.28515625" style="260" customWidth="1"/>
    <col min="15879" max="15879" width="8.140625" style="260" customWidth="1"/>
    <col min="15880" max="15880" width="15.28515625" style="260" customWidth="1"/>
    <col min="15881" max="15881" width="8.140625" style="260" customWidth="1"/>
    <col min="15882" max="15882" width="15.28515625" style="260" customWidth="1"/>
    <col min="15883" max="15883" width="9.28515625" style="260" customWidth="1"/>
    <col min="15884" max="15884" width="14" style="260" customWidth="1"/>
    <col min="15885" max="15885" width="9.28515625" style="260" customWidth="1"/>
    <col min="15886" max="15886" width="14" style="260" customWidth="1"/>
    <col min="15887" max="15887" width="9.28515625" style="260" customWidth="1"/>
    <col min="15888" max="15889" width="17.5703125" style="260" customWidth="1"/>
    <col min="15890" max="16128" width="9.140625" style="260"/>
    <col min="16129" max="16129" width="3.42578125" style="260" customWidth="1"/>
    <col min="16130" max="16130" width="49.42578125" style="260" customWidth="1"/>
    <col min="16131" max="16132" width="16.42578125" style="260" customWidth="1"/>
    <col min="16133" max="16133" width="12.85546875" style="260" customWidth="1"/>
    <col min="16134" max="16134" width="15.28515625" style="260" customWidth="1"/>
    <col min="16135" max="16135" width="8.140625" style="260" customWidth="1"/>
    <col min="16136" max="16136" width="15.28515625" style="260" customWidth="1"/>
    <col min="16137" max="16137" width="8.140625" style="260" customWidth="1"/>
    <col min="16138" max="16138" width="15.28515625" style="260" customWidth="1"/>
    <col min="16139" max="16139" width="9.28515625" style="260" customWidth="1"/>
    <col min="16140" max="16140" width="14" style="260" customWidth="1"/>
    <col min="16141" max="16141" width="9.28515625" style="260" customWidth="1"/>
    <col min="16142" max="16142" width="14" style="260" customWidth="1"/>
    <col min="16143" max="16143" width="9.28515625" style="260" customWidth="1"/>
    <col min="16144" max="16145" width="17.5703125" style="260" customWidth="1"/>
    <col min="16146" max="16384" width="9.140625" style="260"/>
  </cols>
  <sheetData>
    <row r="1" spans="1:17">
      <c r="A1" s="259" t="s">
        <v>370</v>
      </c>
      <c r="B1" s="259" t="s">
        <v>124</v>
      </c>
      <c r="C1" s="259" t="s">
        <v>123</v>
      </c>
      <c r="D1" s="259" t="s">
        <v>371</v>
      </c>
      <c r="E1" s="259" t="s">
        <v>372</v>
      </c>
      <c r="F1" s="259" t="s">
        <v>373</v>
      </c>
      <c r="G1" s="259" t="s">
        <v>374</v>
      </c>
      <c r="H1" s="259" t="s">
        <v>375</v>
      </c>
      <c r="I1" s="259" t="s">
        <v>376</v>
      </c>
      <c r="J1" s="259" t="s">
        <v>377</v>
      </c>
      <c r="K1" s="259" t="s">
        <v>378</v>
      </c>
      <c r="L1" s="259" t="s">
        <v>379</v>
      </c>
      <c r="M1" s="259" t="s">
        <v>380</v>
      </c>
      <c r="N1" s="259" t="s">
        <v>381</v>
      </c>
      <c r="O1" s="259" t="s">
        <v>382</v>
      </c>
      <c r="P1" s="259" t="s">
        <v>383</v>
      </c>
      <c r="Q1" s="259" t="s">
        <v>384</v>
      </c>
    </row>
    <row r="2" spans="1:17">
      <c r="A2" s="260" t="s">
        <v>385</v>
      </c>
      <c r="B2" s="260" t="s">
        <v>162</v>
      </c>
      <c r="C2" s="260" t="s">
        <v>445</v>
      </c>
      <c r="D2" s="261">
        <v>23800000</v>
      </c>
      <c r="E2" s="261">
        <v>0</v>
      </c>
      <c r="F2" s="261">
        <v>13887975</v>
      </c>
      <c r="G2" s="261">
        <v>0</v>
      </c>
      <c r="H2" s="261">
        <v>13887975</v>
      </c>
      <c r="I2" s="261">
        <v>0</v>
      </c>
      <c r="J2" s="261">
        <v>9847975</v>
      </c>
      <c r="K2" s="261">
        <v>0</v>
      </c>
      <c r="L2" s="261">
        <v>9836997</v>
      </c>
      <c r="M2" s="261">
        <v>0</v>
      </c>
      <c r="N2" s="261">
        <v>8658998</v>
      </c>
      <c r="O2" s="261">
        <v>0</v>
      </c>
      <c r="P2" s="261">
        <v>17000</v>
      </c>
      <c r="Q2" s="261">
        <v>0</v>
      </c>
    </row>
    <row r="3" spans="1:17">
      <c r="A3" s="260" t="s">
        <v>387</v>
      </c>
      <c r="B3" s="260" t="s">
        <v>163</v>
      </c>
      <c r="C3" s="260" t="s">
        <v>446</v>
      </c>
      <c r="D3" s="261">
        <v>222571459</v>
      </c>
      <c r="E3" s="261">
        <v>0</v>
      </c>
      <c r="F3" s="261">
        <v>218541078.09</v>
      </c>
      <c r="G3" s="261">
        <v>0</v>
      </c>
      <c r="H3" s="261">
        <v>218541078.09</v>
      </c>
      <c r="I3" s="261">
        <v>0</v>
      </c>
      <c r="J3" s="261">
        <v>184792117.09</v>
      </c>
      <c r="K3" s="261">
        <v>0</v>
      </c>
      <c r="L3" s="261">
        <v>0</v>
      </c>
      <c r="M3" s="261">
        <v>0</v>
      </c>
      <c r="N3" s="261">
        <v>0</v>
      </c>
      <c r="O3" s="261">
        <v>0</v>
      </c>
      <c r="P3" s="261">
        <v>0</v>
      </c>
      <c r="Q3" s="261">
        <v>0</v>
      </c>
    </row>
    <row r="4" spans="1:17">
      <c r="A4" s="260" t="s">
        <v>389</v>
      </c>
      <c r="B4" s="260" t="s">
        <v>164</v>
      </c>
      <c r="C4" s="260" t="s">
        <v>447</v>
      </c>
      <c r="D4" s="261">
        <v>64500000</v>
      </c>
      <c r="E4" s="261">
        <v>0</v>
      </c>
      <c r="F4" s="261">
        <v>52499608</v>
      </c>
      <c r="G4" s="261">
        <v>0</v>
      </c>
      <c r="H4" s="261">
        <v>52499608</v>
      </c>
      <c r="I4" s="261">
        <v>0</v>
      </c>
      <c r="J4" s="261">
        <v>52499608</v>
      </c>
      <c r="K4" s="261">
        <v>0</v>
      </c>
      <c r="L4" s="261">
        <v>12000000</v>
      </c>
      <c r="M4" s="261">
        <v>0</v>
      </c>
      <c r="N4" s="261">
        <v>12000000</v>
      </c>
      <c r="O4" s="261">
        <v>0</v>
      </c>
      <c r="P4" s="261">
        <v>0</v>
      </c>
      <c r="Q4" s="261">
        <v>0</v>
      </c>
    </row>
    <row r="5" spans="1:17">
      <c r="A5" s="260" t="s">
        <v>391</v>
      </c>
      <c r="B5" s="260" t="s">
        <v>165</v>
      </c>
      <c r="C5" s="260" t="s">
        <v>448</v>
      </c>
      <c r="D5" s="261">
        <v>16200000</v>
      </c>
      <c r="E5" s="261">
        <v>0</v>
      </c>
      <c r="F5" s="261">
        <v>16055000</v>
      </c>
      <c r="G5" s="261">
        <v>0</v>
      </c>
      <c r="H5" s="261">
        <v>14991600</v>
      </c>
      <c r="I5" s="261">
        <v>0</v>
      </c>
      <c r="J5" s="261">
        <v>14990000</v>
      </c>
      <c r="K5" s="261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61">
        <v>0</v>
      </c>
    </row>
    <row r="6" spans="1:17">
      <c r="A6" s="260" t="s">
        <v>393</v>
      </c>
      <c r="B6" s="260" t="s">
        <v>166</v>
      </c>
      <c r="C6" s="260" t="s">
        <v>449</v>
      </c>
      <c r="D6" s="261">
        <v>1200000</v>
      </c>
      <c r="E6" s="261">
        <v>0</v>
      </c>
      <c r="F6" s="261">
        <v>0</v>
      </c>
      <c r="G6" s="261">
        <v>0</v>
      </c>
      <c r="H6" s="261">
        <v>0</v>
      </c>
      <c r="I6" s="261">
        <v>0</v>
      </c>
      <c r="J6" s="261">
        <v>0</v>
      </c>
      <c r="K6" s="261">
        <v>0</v>
      </c>
      <c r="L6" s="261">
        <v>1200000</v>
      </c>
      <c r="M6" s="261">
        <v>0</v>
      </c>
      <c r="N6" s="261">
        <v>1200000</v>
      </c>
      <c r="O6" s="261">
        <v>0</v>
      </c>
      <c r="P6" s="261">
        <v>0</v>
      </c>
      <c r="Q6" s="261">
        <v>0</v>
      </c>
    </row>
    <row r="7" spans="1:17">
      <c r="A7" s="260" t="s">
        <v>395</v>
      </c>
      <c r="B7" s="260" t="s">
        <v>167</v>
      </c>
      <c r="C7" s="260" t="s">
        <v>450</v>
      </c>
      <c r="D7" s="261">
        <v>11014183</v>
      </c>
      <c r="E7" s="261">
        <v>0</v>
      </c>
      <c r="F7" s="261">
        <v>0</v>
      </c>
      <c r="G7" s="261">
        <v>0</v>
      </c>
      <c r="H7" s="261">
        <v>0</v>
      </c>
      <c r="I7" s="261">
        <v>0</v>
      </c>
      <c r="J7" s="261">
        <v>0</v>
      </c>
      <c r="K7" s="261">
        <v>0</v>
      </c>
      <c r="L7" s="261">
        <v>10658446</v>
      </c>
      <c r="M7" s="261">
        <v>0</v>
      </c>
      <c r="N7" s="261">
        <v>10658446</v>
      </c>
      <c r="O7" s="261">
        <v>0</v>
      </c>
      <c r="P7" s="261">
        <v>0</v>
      </c>
      <c r="Q7" s="261">
        <v>0</v>
      </c>
    </row>
    <row r="8" spans="1:17">
      <c r="A8" s="260" t="s">
        <v>397</v>
      </c>
      <c r="B8" s="260" t="s">
        <v>451</v>
      </c>
      <c r="C8" s="260" t="s">
        <v>452</v>
      </c>
      <c r="D8" s="261">
        <v>1000000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261">
        <v>0</v>
      </c>
      <c r="P8" s="261">
        <v>0</v>
      </c>
      <c r="Q8" s="261">
        <v>0</v>
      </c>
    </row>
    <row r="9" spans="1:17">
      <c r="A9" s="260" t="s">
        <v>400</v>
      </c>
      <c r="B9" s="260" t="s">
        <v>169</v>
      </c>
      <c r="C9" s="260" t="s">
        <v>453</v>
      </c>
      <c r="D9" s="261">
        <v>45095123</v>
      </c>
      <c r="E9" s="261">
        <v>0</v>
      </c>
      <c r="F9" s="261">
        <v>0</v>
      </c>
      <c r="G9" s="261">
        <v>0</v>
      </c>
      <c r="H9" s="261">
        <v>0</v>
      </c>
      <c r="I9" s="261">
        <v>0</v>
      </c>
      <c r="J9" s="261">
        <v>0</v>
      </c>
      <c r="K9" s="261">
        <v>0</v>
      </c>
      <c r="L9" s="261">
        <v>45182150</v>
      </c>
      <c r="M9" s="261">
        <v>0</v>
      </c>
      <c r="N9" s="261">
        <v>30372974</v>
      </c>
      <c r="O9" s="261">
        <v>0</v>
      </c>
      <c r="P9" s="261">
        <v>531926</v>
      </c>
      <c r="Q9" s="261">
        <v>0</v>
      </c>
    </row>
    <row r="10" spans="1:17">
      <c r="A10" s="260" t="s">
        <v>402</v>
      </c>
      <c r="B10" s="260" t="s">
        <v>454</v>
      </c>
      <c r="C10" s="260" t="s">
        <v>455</v>
      </c>
      <c r="D10" s="261">
        <v>8000000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261">
        <v>0</v>
      </c>
      <c r="K10" s="261">
        <v>0</v>
      </c>
      <c r="L10" s="261">
        <v>7306950</v>
      </c>
      <c r="M10" s="261">
        <v>0</v>
      </c>
      <c r="N10" s="261">
        <v>6795933</v>
      </c>
      <c r="O10" s="261">
        <v>0</v>
      </c>
      <c r="P10" s="261">
        <v>6017</v>
      </c>
      <c r="Q10" s="261">
        <v>0</v>
      </c>
    </row>
    <row r="11" spans="1:17">
      <c r="A11" s="260" t="s">
        <v>405</v>
      </c>
      <c r="B11" s="260" t="s">
        <v>171</v>
      </c>
      <c r="C11" s="260" t="s">
        <v>456</v>
      </c>
      <c r="D11" s="261">
        <v>1400000000</v>
      </c>
      <c r="E11" s="261">
        <f>'[40]Emp. Insurance'!K16+'[40]Emp. Insurance'!K19</f>
        <v>1489502579.649394</v>
      </c>
      <c r="F11" s="261">
        <v>0</v>
      </c>
      <c r="G11" s="261">
        <v>0</v>
      </c>
      <c r="H11" s="261">
        <v>0</v>
      </c>
      <c r="I11" s="261">
        <v>0</v>
      </c>
      <c r="J11" s="261">
        <v>0</v>
      </c>
      <c r="K11" s="261">
        <v>0</v>
      </c>
      <c r="L11" s="261">
        <v>0</v>
      </c>
      <c r="M11" s="261">
        <v>0</v>
      </c>
      <c r="N11" s="261">
        <v>0</v>
      </c>
      <c r="O11" s="261">
        <v>0</v>
      </c>
      <c r="P11" s="261">
        <v>0</v>
      </c>
      <c r="Q11" s="261">
        <v>0</v>
      </c>
    </row>
    <row r="12" spans="1:17">
      <c r="A12" s="260" t="s">
        <v>407</v>
      </c>
      <c r="B12" s="260" t="s">
        <v>172</v>
      </c>
      <c r="C12" s="260" t="s">
        <v>457</v>
      </c>
      <c r="D12" s="261">
        <v>61000000</v>
      </c>
      <c r="E12" s="261">
        <f>'[40]Emp. Insurance'!J14</f>
        <v>237779326.66666666</v>
      </c>
      <c r="F12" s="261">
        <v>0</v>
      </c>
      <c r="G12" s="261">
        <v>0</v>
      </c>
      <c r="H12" s="261">
        <v>0</v>
      </c>
      <c r="I12" s="261">
        <v>0</v>
      </c>
      <c r="J12" s="261">
        <v>0</v>
      </c>
      <c r="K12" s="261">
        <v>0</v>
      </c>
      <c r="L12" s="261">
        <v>0</v>
      </c>
      <c r="M12" s="261">
        <v>0</v>
      </c>
      <c r="N12" s="261">
        <v>0</v>
      </c>
      <c r="O12" s="261">
        <v>0</v>
      </c>
      <c r="P12" s="261">
        <v>0</v>
      </c>
      <c r="Q12" s="261">
        <v>0</v>
      </c>
    </row>
    <row r="13" spans="1:17">
      <c r="A13" s="260" t="s">
        <v>409</v>
      </c>
      <c r="B13" s="260" t="s">
        <v>173</v>
      </c>
      <c r="C13" s="260" t="s">
        <v>458</v>
      </c>
      <c r="D13" s="261">
        <v>140000000</v>
      </c>
      <c r="E13" s="261">
        <f>'[40]Emp. Insurance'!K35+'[40]Emp. Insurance'!K38</f>
        <v>245340207.169</v>
      </c>
      <c r="F13" s="261">
        <v>0</v>
      </c>
      <c r="G13" s="261">
        <v>0</v>
      </c>
      <c r="H13" s="261">
        <v>0</v>
      </c>
      <c r="I13" s="261">
        <v>0</v>
      </c>
      <c r="J13" s="261">
        <v>0</v>
      </c>
      <c r="K13" s="261">
        <v>0</v>
      </c>
      <c r="L13" s="261">
        <v>0</v>
      </c>
      <c r="M13" s="261">
        <v>0</v>
      </c>
      <c r="N13" s="261">
        <v>0</v>
      </c>
      <c r="O13" s="261">
        <v>0</v>
      </c>
      <c r="P13" s="261">
        <v>0</v>
      </c>
      <c r="Q13" s="261">
        <v>0</v>
      </c>
    </row>
    <row r="14" spans="1:17">
      <c r="A14" s="260" t="s">
        <v>411</v>
      </c>
      <c r="B14" s="260" t="s">
        <v>174</v>
      </c>
      <c r="C14" s="260" t="s">
        <v>459</v>
      </c>
      <c r="D14" s="261">
        <v>1226110</v>
      </c>
      <c r="E14" s="261">
        <v>0</v>
      </c>
      <c r="F14" s="261">
        <v>0</v>
      </c>
      <c r="G14" s="261">
        <v>0</v>
      </c>
      <c r="H14" s="261">
        <v>0</v>
      </c>
      <c r="I14" s="261">
        <v>0</v>
      </c>
      <c r="J14" s="261">
        <v>0</v>
      </c>
      <c r="K14" s="261">
        <v>0</v>
      </c>
      <c r="L14" s="261">
        <v>1226110</v>
      </c>
      <c r="M14" s="261">
        <v>0</v>
      </c>
      <c r="N14" s="261">
        <v>0</v>
      </c>
      <c r="O14" s="261">
        <v>0</v>
      </c>
      <c r="P14" s="261">
        <v>0</v>
      </c>
      <c r="Q14" s="261">
        <v>0</v>
      </c>
    </row>
    <row r="15" spans="1:17"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</row>
    <row r="16" spans="1:17">
      <c r="A16" s="260" t="s">
        <v>413</v>
      </c>
      <c r="B16" s="260" t="s">
        <v>175</v>
      </c>
      <c r="C16" s="260" t="s">
        <v>460</v>
      </c>
      <c r="D16" s="261">
        <v>12250000</v>
      </c>
      <c r="E16" s="261">
        <v>0</v>
      </c>
      <c r="F16" s="261">
        <v>6749000</v>
      </c>
      <c r="G16" s="261">
        <v>0</v>
      </c>
      <c r="H16" s="261">
        <v>6749000</v>
      </c>
      <c r="I16" s="261">
        <v>0</v>
      </c>
      <c r="J16" s="261">
        <v>6749000</v>
      </c>
      <c r="K16" s="261">
        <v>0</v>
      </c>
      <c r="L16" s="261">
        <v>5358033</v>
      </c>
      <c r="M16" s="261">
        <v>0</v>
      </c>
      <c r="N16" s="261">
        <v>4358033</v>
      </c>
      <c r="O16" s="261">
        <v>0</v>
      </c>
      <c r="P16" s="261">
        <v>0</v>
      </c>
      <c r="Q16" s="261">
        <v>0</v>
      </c>
    </row>
    <row r="17" spans="1:17">
      <c r="A17" s="260" t="s">
        <v>415</v>
      </c>
      <c r="B17" s="260" t="s">
        <v>461</v>
      </c>
      <c r="C17" s="260" t="s">
        <v>462</v>
      </c>
      <c r="D17" s="261">
        <v>18500000</v>
      </c>
      <c r="E17" s="261">
        <v>0</v>
      </c>
      <c r="F17" s="261">
        <v>4500000</v>
      </c>
      <c r="G17" s="261">
        <v>0</v>
      </c>
      <c r="H17" s="261">
        <v>4500000</v>
      </c>
      <c r="I17" s="261">
        <v>0</v>
      </c>
      <c r="J17" s="261">
        <v>4500000</v>
      </c>
      <c r="K17" s="261">
        <v>0</v>
      </c>
      <c r="L17" s="261">
        <v>14000000</v>
      </c>
      <c r="M17" s="261">
        <v>0</v>
      </c>
      <c r="N17" s="261">
        <v>14000000</v>
      </c>
      <c r="O17" s="261">
        <v>0</v>
      </c>
      <c r="P17" s="261">
        <v>0</v>
      </c>
      <c r="Q17" s="261">
        <v>0</v>
      </c>
    </row>
    <row r="18" spans="1:17">
      <c r="A18" s="260" t="s">
        <v>417</v>
      </c>
      <c r="B18" s="260" t="s">
        <v>177</v>
      </c>
      <c r="C18" s="260" t="s">
        <v>463</v>
      </c>
      <c r="D18" s="261">
        <v>5000000</v>
      </c>
      <c r="E18" s="261">
        <v>0</v>
      </c>
      <c r="F18" s="261">
        <v>0</v>
      </c>
      <c r="G18" s="261">
        <v>0</v>
      </c>
      <c r="H18" s="261">
        <v>0</v>
      </c>
      <c r="I18" s="261">
        <v>0</v>
      </c>
      <c r="J18" s="261">
        <v>0</v>
      </c>
      <c r="K18" s="261">
        <v>0</v>
      </c>
      <c r="L18" s="261">
        <v>2000000</v>
      </c>
      <c r="M18" s="261">
        <v>0</v>
      </c>
      <c r="N18" s="261">
        <v>0</v>
      </c>
      <c r="O18" s="261">
        <v>0</v>
      </c>
      <c r="P18" s="261">
        <v>0</v>
      </c>
      <c r="Q18" s="261">
        <v>0</v>
      </c>
    </row>
    <row r="19" spans="1:17">
      <c r="A19" s="260" t="s">
        <v>420</v>
      </c>
      <c r="B19" s="260" t="s">
        <v>178</v>
      </c>
      <c r="C19" s="260" t="s">
        <v>464</v>
      </c>
      <c r="D19" s="261">
        <v>19164584</v>
      </c>
      <c r="E19" s="261">
        <v>0</v>
      </c>
      <c r="F19" s="261">
        <v>0</v>
      </c>
      <c r="G19" s="261">
        <v>0</v>
      </c>
      <c r="H19" s="261">
        <v>0</v>
      </c>
      <c r="I19" s="261">
        <v>0</v>
      </c>
      <c r="J19" s="261">
        <v>0</v>
      </c>
      <c r="K19" s="261">
        <v>0</v>
      </c>
      <c r="L19" s="261">
        <v>16105000</v>
      </c>
      <c r="M19" s="261">
        <v>0</v>
      </c>
      <c r="N19" s="261">
        <v>15629625</v>
      </c>
      <c r="O19" s="261">
        <v>0</v>
      </c>
      <c r="P19" s="261">
        <v>475375</v>
      </c>
      <c r="Q19" s="261">
        <v>0</v>
      </c>
    </row>
    <row r="20" spans="1:17">
      <c r="B20" s="260" t="s">
        <v>355</v>
      </c>
      <c r="D20" s="261">
        <f t="shared" ref="D20:K20" si="0">SUM(D2:D19)</f>
        <v>2050521459</v>
      </c>
      <c r="E20" s="261">
        <f t="shared" si="0"/>
        <v>1972622113.4850607</v>
      </c>
      <c r="F20" s="261">
        <f t="shared" si="0"/>
        <v>312232661.09000003</v>
      </c>
      <c r="G20" s="261">
        <f t="shared" si="0"/>
        <v>0</v>
      </c>
      <c r="H20" s="261">
        <f t="shared" si="0"/>
        <v>311169261.09000003</v>
      </c>
      <c r="I20" s="261">
        <f t="shared" si="0"/>
        <v>0</v>
      </c>
      <c r="J20" s="261">
        <f t="shared" si="0"/>
        <v>273378700.09000003</v>
      </c>
      <c r="K20" s="261">
        <f t="shared" si="0"/>
        <v>0</v>
      </c>
      <c r="L20" s="261">
        <f>SUM(L2:L19)</f>
        <v>124873686</v>
      </c>
      <c r="M20" s="261">
        <f t="shared" ref="M20:Q20" si="1">SUM(M2:M19)</f>
        <v>0</v>
      </c>
      <c r="N20" s="261">
        <f t="shared" si="1"/>
        <v>103674009</v>
      </c>
      <c r="O20" s="261">
        <f t="shared" si="1"/>
        <v>0</v>
      </c>
      <c r="P20" s="261">
        <f t="shared" si="1"/>
        <v>1030318</v>
      </c>
      <c r="Q20" s="261">
        <f t="shared" si="1"/>
        <v>0</v>
      </c>
    </row>
    <row r="22" spans="1:17">
      <c r="A22" s="628" t="s">
        <v>465</v>
      </c>
      <c r="B22" s="628"/>
      <c r="C22" s="628"/>
      <c r="D22" s="628"/>
      <c r="E22" s="628"/>
    </row>
  </sheetData>
  <sheetProtection formatCells="0" formatColumns="0" formatRows="0" insertColumns="0" insertRows="0" insertHyperlinks="0" deleteColumns="0" deleteRows="0" sort="0" autoFilter="0" pivotTables="0"/>
  <mergeCells count="1">
    <mergeCell ref="A22:E22"/>
  </mergeCells>
  <pageMargins left="0.7" right="0.7" top="0.75" bottom="0.7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RowHeight="15"/>
  <cols>
    <col min="1" max="1" width="3.42578125" style="260" customWidth="1"/>
    <col min="2" max="2" width="49.42578125" style="260" customWidth="1"/>
    <col min="3" max="3" width="14" style="260" customWidth="1"/>
    <col min="4" max="4" width="15.42578125" style="260" bestFit="1" customWidth="1"/>
    <col min="5" max="5" width="15.42578125" style="260" customWidth="1"/>
    <col min="6" max="6" width="13.85546875" style="260" customWidth="1"/>
    <col min="7" max="7" width="7.42578125" style="260" customWidth="1"/>
    <col min="8" max="8" width="13.85546875" style="260" customWidth="1"/>
    <col min="9" max="9" width="7.7109375" style="260" customWidth="1"/>
    <col min="10" max="10" width="13.85546875" style="260" customWidth="1"/>
    <col min="11" max="11" width="9.28515625" style="260" customWidth="1"/>
    <col min="12" max="12" width="15.28515625" style="260" customWidth="1"/>
    <col min="13" max="13" width="9.28515625" style="260" customWidth="1"/>
    <col min="14" max="14" width="15.28515625" style="260" customWidth="1"/>
    <col min="15" max="15" width="9.28515625" style="260" customWidth="1"/>
    <col min="16" max="17" width="17.5703125" style="260" customWidth="1"/>
    <col min="18" max="19" width="18.42578125" style="260" customWidth="1"/>
    <col min="20" max="257" width="9.140625" style="260"/>
    <col min="258" max="258" width="3.42578125" style="260" customWidth="1"/>
    <col min="259" max="259" width="49.42578125" style="260" customWidth="1"/>
    <col min="260" max="260" width="14" style="260" customWidth="1"/>
    <col min="261" max="261" width="16.42578125" style="260" customWidth="1"/>
    <col min="262" max="262" width="12.85546875" style="260" customWidth="1"/>
    <col min="263" max="263" width="15.28515625" style="260" customWidth="1"/>
    <col min="264" max="264" width="8.140625" style="260" customWidth="1"/>
    <col min="265" max="265" width="15.28515625" style="260" customWidth="1"/>
    <col min="266" max="266" width="8.140625" style="260" customWidth="1"/>
    <col min="267" max="267" width="15.28515625" style="260" customWidth="1"/>
    <col min="268" max="268" width="9.28515625" style="260" customWidth="1"/>
    <col min="269" max="269" width="15.28515625" style="260" customWidth="1"/>
    <col min="270" max="270" width="9.28515625" style="260" customWidth="1"/>
    <col min="271" max="271" width="15.28515625" style="260" customWidth="1"/>
    <col min="272" max="272" width="9.28515625" style="260" customWidth="1"/>
    <col min="273" max="274" width="17.5703125" style="260" customWidth="1"/>
    <col min="275" max="513" width="9.140625" style="260"/>
    <col min="514" max="514" width="3.42578125" style="260" customWidth="1"/>
    <col min="515" max="515" width="49.42578125" style="260" customWidth="1"/>
    <col min="516" max="516" width="14" style="260" customWidth="1"/>
    <col min="517" max="517" width="16.42578125" style="260" customWidth="1"/>
    <col min="518" max="518" width="12.85546875" style="260" customWidth="1"/>
    <col min="519" max="519" width="15.28515625" style="260" customWidth="1"/>
    <col min="520" max="520" width="8.140625" style="260" customWidth="1"/>
    <col min="521" max="521" width="15.28515625" style="260" customWidth="1"/>
    <col min="522" max="522" width="8.140625" style="260" customWidth="1"/>
    <col min="523" max="523" width="15.28515625" style="260" customWidth="1"/>
    <col min="524" max="524" width="9.28515625" style="260" customWidth="1"/>
    <col min="525" max="525" width="15.28515625" style="260" customWidth="1"/>
    <col min="526" max="526" width="9.28515625" style="260" customWidth="1"/>
    <col min="527" max="527" width="15.28515625" style="260" customWidth="1"/>
    <col min="528" max="528" width="9.28515625" style="260" customWidth="1"/>
    <col min="529" max="530" width="17.5703125" style="260" customWidth="1"/>
    <col min="531" max="769" width="9.140625" style="260"/>
    <col min="770" max="770" width="3.42578125" style="260" customWidth="1"/>
    <col min="771" max="771" width="49.42578125" style="260" customWidth="1"/>
    <col min="772" max="772" width="14" style="260" customWidth="1"/>
    <col min="773" max="773" width="16.42578125" style="260" customWidth="1"/>
    <col min="774" max="774" width="12.85546875" style="260" customWidth="1"/>
    <col min="775" max="775" width="15.28515625" style="260" customWidth="1"/>
    <col min="776" max="776" width="8.140625" style="260" customWidth="1"/>
    <col min="777" max="777" width="15.28515625" style="260" customWidth="1"/>
    <col min="778" max="778" width="8.140625" style="260" customWidth="1"/>
    <col min="779" max="779" width="15.28515625" style="260" customWidth="1"/>
    <col min="780" max="780" width="9.28515625" style="260" customWidth="1"/>
    <col min="781" max="781" width="15.28515625" style="260" customWidth="1"/>
    <col min="782" max="782" width="9.28515625" style="260" customWidth="1"/>
    <col min="783" max="783" width="15.28515625" style="260" customWidth="1"/>
    <col min="784" max="784" width="9.28515625" style="260" customWidth="1"/>
    <col min="785" max="786" width="17.5703125" style="260" customWidth="1"/>
    <col min="787" max="1025" width="9.140625" style="260"/>
    <col min="1026" max="1026" width="3.42578125" style="260" customWidth="1"/>
    <col min="1027" max="1027" width="49.42578125" style="260" customWidth="1"/>
    <col min="1028" max="1028" width="14" style="260" customWidth="1"/>
    <col min="1029" max="1029" width="16.42578125" style="260" customWidth="1"/>
    <col min="1030" max="1030" width="12.85546875" style="260" customWidth="1"/>
    <col min="1031" max="1031" width="15.28515625" style="260" customWidth="1"/>
    <col min="1032" max="1032" width="8.140625" style="260" customWidth="1"/>
    <col min="1033" max="1033" width="15.28515625" style="260" customWidth="1"/>
    <col min="1034" max="1034" width="8.140625" style="260" customWidth="1"/>
    <col min="1035" max="1035" width="15.28515625" style="260" customWidth="1"/>
    <col min="1036" max="1036" width="9.28515625" style="260" customWidth="1"/>
    <col min="1037" max="1037" width="15.28515625" style="260" customWidth="1"/>
    <col min="1038" max="1038" width="9.28515625" style="260" customWidth="1"/>
    <col min="1039" max="1039" width="15.28515625" style="260" customWidth="1"/>
    <col min="1040" max="1040" width="9.28515625" style="260" customWidth="1"/>
    <col min="1041" max="1042" width="17.5703125" style="260" customWidth="1"/>
    <col min="1043" max="1281" width="9.140625" style="260"/>
    <col min="1282" max="1282" width="3.42578125" style="260" customWidth="1"/>
    <col min="1283" max="1283" width="49.42578125" style="260" customWidth="1"/>
    <col min="1284" max="1284" width="14" style="260" customWidth="1"/>
    <col min="1285" max="1285" width="16.42578125" style="260" customWidth="1"/>
    <col min="1286" max="1286" width="12.85546875" style="260" customWidth="1"/>
    <col min="1287" max="1287" width="15.28515625" style="260" customWidth="1"/>
    <col min="1288" max="1288" width="8.140625" style="260" customWidth="1"/>
    <col min="1289" max="1289" width="15.28515625" style="260" customWidth="1"/>
    <col min="1290" max="1290" width="8.140625" style="260" customWidth="1"/>
    <col min="1291" max="1291" width="15.28515625" style="260" customWidth="1"/>
    <col min="1292" max="1292" width="9.28515625" style="260" customWidth="1"/>
    <col min="1293" max="1293" width="15.28515625" style="260" customWidth="1"/>
    <col min="1294" max="1294" width="9.28515625" style="260" customWidth="1"/>
    <col min="1295" max="1295" width="15.28515625" style="260" customWidth="1"/>
    <col min="1296" max="1296" width="9.28515625" style="260" customWidth="1"/>
    <col min="1297" max="1298" width="17.5703125" style="260" customWidth="1"/>
    <col min="1299" max="1537" width="9.140625" style="260"/>
    <col min="1538" max="1538" width="3.42578125" style="260" customWidth="1"/>
    <col min="1539" max="1539" width="49.42578125" style="260" customWidth="1"/>
    <col min="1540" max="1540" width="14" style="260" customWidth="1"/>
    <col min="1541" max="1541" width="16.42578125" style="260" customWidth="1"/>
    <col min="1542" max="1542" width="12.85546875" style="260" customWidth="1"/>
    <col min="1543" max="1543" width="15.28515625" style="260" customWidth="1"/>
    <col min="1544" max="1544" width="8.140625" style="260" customWidth="1"/>
    <col min="1545" max="1545" width="15.28515625" style="260" customWidth="1"/>
    <col min="1546" max="1546" width="8.140625" style="260" customWidth="1"/>
    <col min="1547" max="1547" width="15.28515625" style="260" customWidth="1"/>
    <col min="1548" max="1548" width="9.28515625" style="260" customWidth="1"/>
    <col min="1549" max="1549" width="15.28515625" style="260" customWidth="1"/>
    <col min="1550" max="1550" width="9.28515625" style="260" customWidth="1"/>
    <col min="1551" max="1551" width="15.28515625" style="260" customWidth="1"/>
    <col min="1552" max="1552" width="9.28515625" style="260" customWidth="1"/>
    <col min="1553" max="1554" width="17.5703125" style="260" customWidth="1"/>
    <col min="1555" max="1793" width="9.140625" style="260"/>
    <col min="1794" max="1794" width="3.42578125" style="260" customWidth="1"/>
    <col min="1795" max="1795" width="49.42578125" style="260" customWidth="1"/>
    <col min="1796" max="1796" width="14" style="260" customWidth="1"/>
    <col min="1797" max="1797" width="16.42578125" style="260" customWidth="1"/>
    <col min="1798" max="1798" width="12.85546875" style="260" customWidth="1"/>
    <col min="1799" max="1799" width="15.28515625" style="260" customWidth="1"/>
    <col min="1800" max="1800" width="8.140625" style="260" customWidth="1"/>
    <col min="1801" max="1801" width="15.28515625" style="260" customWidth="1"/>
    <col min="1802" max="1802" width="8.140625" style="260" customWidth="1"/>
    <col min="1803" max="1803" width="15.28515625" style="260" customWidth="1"/>
    <col min="1804" max="1804" width="9.28515625" style="260" customWidth="1"/>
    <col min="1805" max="1805" width="15.28515625" style="260" customWidth="1"/>
    <col min="1806" max="1806" width="9.28515625" style="260" customWidth="1"/>
    <col min="1807" max="1807" width="15.28515625" style="260" customWidth="1"/>
    <col min="1808" max="1808" width="9.28515625" style="260" customWidth="1"/>
    <col min="1809" max="1810" width="17.5703125" style="260" customWidth="1"/>
    <col min="1811" max="2049" width="9.140625" style="260"/>
    <col min="2050" max="2050" width="3.42578125" style="260" customWidth="1"/>
    <col min="2051" max="2051" width="49.42578125" style="260" customWidth="1"/>
    <col min="2052" max="2052" width="14" style="260" customWidth="1"/>
    <col min="2053" max="2053" width="16.42578125" style="260" customWidth="1"/>
    <col min="2054" max="2054" width="12.85546875" style="260" customWidth="1"/>
    <col min="2055" max="2055" width="15.28515625" style="260" customWidth="1"/>
    <col min="2056" max="2056" width="8.140625" style="260" customWidth="1"/>
    <col min="2057" max="2057" width="15.28515625" style="260" customWidth="1"/>
    <col min="2058" max="2058" width="8.140625" style="260" customWidth="1"/>
    <col min="2059" max="2059" width="15.28515625" style="260" customWidth="1"/>
    <col min="2060" max="2060" width="9.28515625" style="260" customWidth="1"/>
    <col min="2061" max="2061" width="15.28515625" style="260" customWidth="1"/>
    <col min="2062" max="2062" width="9.28515625" style="260" customWidth="1"/>
    <col min="2063" max="2063" width="15.28515625" style="260" customWidth="1"/>
    <col min="2064" max="2064" width="9.28515625" style="260" customWidth="1"/>
    <col min="2065" max="2066" width="17.5703125" style="260" customWidth="1"/>
    <col min="2067" max="2305" width="9.140625" style="260"/>
    <col min="2306" max="2306" width="3.42578125" style="260" customWidth="1"/>
    <col min="2307" max="2307" width="49.42578125" style="260" customWidth="1"/>
    <col min="2308" max="2308" width="14" style="260" customWidth="1"/>
    <col min="2309" max="2309" width="16.42578125" style="260" customWidth="1"/>
    <col min="2310" max="2310" width="12.85546875" style="260" customWidth="1"/>
    <col min="2311" max="2311" width="15.28515625" style="260" customWidth="1"/>
    <col min="2312" max="2312" width="8.140625" style="260" customWidth="1"/>
    <col min="2313" max="2313" width="15.28515625" style="260" customWidth="1"/>
    <col min="2314" max="2314" width="8.140625" style="260" customWidth="1"/>
    <col min="2315" max="2315" width="15.28515625" style="260" customWidth="1"/>
    <col min="2316" max="2316" width="9.28515625" style="260" customWidth="1"/>
    <col min="2317" max="2317" width="15.28515625" style="260" customWidth="1"/>
    <col min="2318" max="2318" width="9.28515625" style="260" customWidth="1"/>
    <col min="2319" max="2319" width="15.28515625" style="260" customWidth="1"/>
    <col min="2320" max="2320" width="9.28515625" style="260" customWidth="1"/>
    <col min="2321" max="2322" width="17.5703125" style="260" customWidth="1"/>
    <col min="2323" max="2561" width="9.140625" style="260"/>
    <col min="2562" max="2562" width="3.42578125" style="260" customWidth="1"/>
    <col min="2563" max="2563" width="49.42578125" style="260" customWidth="1"/>
    <col min="2564" max="2564" width="14" style="260" customWidth="1"/>
    <col min="2565" max="2565" width="16.42578125" style="260" customWidth="1"/>
    <col min="2566" max="2566" width="12.85546875" style="260" customWidth="1"/>
    <col min="2567" max="2567" width="15.28515625" style="260" customWidth="1"/>
    <col min="2568" max="2568" width="8.140625" style="260" customWidth="1"/>
    <col min="2569" max="2569" width="15.28515625" style="260" customWidth="1"/>
    <col min="2570" max="2570" width="8.140625" style="260" customWidth="1"/>
    <col min="2571" max="2571" width="15.28515625" style="260" customWidth="1"/>
    <col min="2572" max="2572" width="9.28515625" style="260" customWidth="1"/>
    <col min="2573" max="2573" width="15.28515625" style="260" customWidth="1"/>
    <col min="2574" max="2574" width="9.28515625" style="260" customWidth="1"/>
    <col min="2575" max="2575" width="15.28515625" style="260" customWidth="1"/>
    <col min="2576" max="2576" width="9.28515625" style="260" customWidth="1"/>
    <col min="2577" max="2578" width="17.5703125" style="260" customWidth="1"/>
    <col min="2579" max="2817" width="9.140625" style="260"/>
    <col min="2818" max="2818" width="3.42578125" style="260" customWidth="1"/>
    <col min="2819" max="2819" width="49.42578125" style="260" customWidth="1"/>
    <col min="2820" max="2820" width="14" style="260" customWidth="1"/>
    <col min="2821" max="2821" width="16.42578125" style="260" customWidth="1"/>
    <col min="2822" max="2822" width="12.85546875" style="260" customWidth="1"/>
    <col min="2823" max="2823" width="15.28515625" style="260" customWidth="1"/>
    <col min="2824" max="2824" width="8.140625" style="260" customWidth="1"/>
    <col min="2825" max="2825" width="15.28515625" style="260" customWidth="1"/>
    <col min="2826" max="2826" width="8.140625" style="260" customWidth="1"/>
    <col min="2827" max="2827" width="15.28515625" style="260" customWidth="1"/>
    <col min="2828" max="2828" width="9.28515625" style="260" customWidth="1"/>
    <col min="2829" max="2829" width="15.28515625" style="260" customWidth="1"/>
    <col min="2830" max="2830" width="9.28515625" style="260" customWidth="1"/>
    <col min="2831" max="2831" width="15.28515625" style="260" customWidth="1"/>
    <col min="2832" max="2832" width="9.28515625" style="260" customWidth="1"/>
    <col min="2833" max="2834" width="17.5703125" style="260" customWidth="1"/>
    <col min="2835" max="3073" width="9.140625" style="260"/>
    <col min="3074" max="3074" width="3.42578125" style="260" customWidth="1"/>
    <col min="3075" max="3075" width="49.42578125" style="260" customWidth="1"/>
    <col min="3076" max="3076" width="14" style="260" customWidth="1"/>
    <col min="3077" max="3077" width="16.42578125" style="260" customWidth="1"/>
    <col min="3078" max="3078" width="12.85546875" style="260" customWidth="1"/>
    <col min="3079" max="3079" width="15.28515625" style="260" customWidth="1"/>
    <col min="3080" max="3080" width="8.140625" style="260" customWidth="1"/>
    <col min="3081" max="3081" width="15.28515625" style="260" customWidth="1"/>
    <col min="3082" max="3082" width="8.140625" style="260" customWidth="1"/>
    <col min="3083" max="3083" width="15.28515625" style="260" customWidth="1"/>
    <col min="3084" max="3084" width="9.28515625" style="260" customWidth="1"/>
    <col min="3085" max="3085" width="15.28515625" style="260" customWidth="1"/>
    <col min="3086" max="3086" width="9.28515625" style="260" customWidth="1"/>
    <col min="3087" max="3087" width="15.28515625" style="260" customWidth="1"/>
    <col min="3088" max="3088" width="9.28515625" style="260" customWidth="1"/>
    <col min="3089" max="3090" width="17.5703125" style="260" customWidth="1"/>
    <col min="3091" max="3329" width="9.140625" style="260"/>
    <col min="3330" max="3330" width="3.42578125" style="260" customWidth="1"/>
    <col min="3331" max="3331" width="49.42578125" style="260" customWidth="1"/>
    <col min="3332" max="3332" width="14" style="260" customWidth="1"/>
    <col min="3333" max="3333" width="16.42578125" style="260" customWidth="1"/>
    <col min="3334" max="3334" width="12.85546875" style="260" customWidth="1"/>
    <col min="3335" max="3335" width="15.28515625" style="260" customWidth="1"/>
    <col min="3336" max="3336" width="8.140625" style="260" customWidth="1"/>
    <col min="3337" max="3337" width="15.28515625" style="260" customWidth="1"/>
    <col min="3338" max="3338" width="8.140625" style="260" customWidth="1"/>
    <col min="3339" max="3339" width="15.28515625" style="260" customWidth="1"/>
    <col min="3340" max="3340" width="9.28515625" style="260" customWidth="1"/>
    <col min="3341" max="3341" width="15.28515625" style="260" customWidth="1"/>
    <col min="3342" max="3342" width="9.28515625" style="260" customWidth="1"/>
    <col min="3343" max="3343" width="15.28515625" style="260" customWidth="1"/>
    <col min="3344" max="3344" width="9.28515625" style="260" customWidth="1"/>
    <col min="3345" max="3346" width="17.5703125" style="260" customWidth="1"/>
    <col min="3347" max="3585" width="9.140625" style="260"/>
    <col min="3586" max="3586" width="3.42578125" style="260" customWidth="1"/>
    <col min="3587" max="3587" width="49.42578125" style="260" customWidth="1"/>
    <col min="3588" max="3588" width="14" style="260" customWidth="1"/>
    <col min="3589" max="3589" width="16.42578125" style="260" customWidth="1"/>
    <col min="3590" max="3590" width="12.85546875" style="260" customWidth="1"/>
    <col min="3591" max="3591" width="15.28515625" style="260" customWidth="1"/>
    <col min="3592" max="3592" width="8.140625" style="260" customWidth="1"/>
    <col min="3593" max="3593" width="15.28515625" style="260" customWidth="1"/>
    <col min="3594" max="3594" width="8.140625" style="260" customWidth="1"/>
    <col min="3595" max="3595" width="15.28515625" style="260" customWidth="1"/>
    <col min="3596" max="3596" width="9.28515625" style="260" customWidth="1"/>
    <col min="3597" max="3597" width="15.28515625" style="260" customWidth="1"/>
    <col min="3598" max="3598" width="9.28515625" style="260" customWidth="1"/>
    <col min="3599" max="3599" width="15.28515625" style="260" customWidth="1"/>
    <col min="3600" max="3600" width="9.28515625" style="260" customWidth="1"/>
    <col min="3601" max="3602" width="17.5703125" style="260" customWidth="1"/>
    <col min="3603" max="3841" width="9.140625" style="260"/>
    <col min="3842" max="3842" width="3.42578125" style="260" customWidth="1"/>
    <col min="3843" max="3843" width="49.42578125" style="260" customWidth="1"/>
    <col min="3844" max="3844" width="14" style="260" customWidth="1"/>
    <col min="3845" max="3845" width="16.42578125" style="260" customWidth="1"/>
    <col min="3846" max="3846" width="12.85546875" style="260" customWidth="1"/>
    <col min="3847" max="3847" width="15.28515625" style="260" customWidth="1"/>
    <col min="3848" max="3848" width="8.140625" style="260" customWidth="1"/>
    <col min="3849" max="3849" width="15.28515625" style="260" customWidth="1"/>
    <col min="3850" max="3850" width="8.140625" style="260" customWidth="1"/>
    <col min="3851" max="3851" width="15.28515625" style="260" customWidth="1"/>
    <col min="3852" max="3852" width="9.28515625" style="260" customWidth="1"/>
    <col min="3853" max="3853" width="15.28515625" style="260" customWidth="1"/>
    <col min="3854" max="3854" width="9.28515625" style="260" customWidth="1"/>
    <col min="3855" max="3855" width="15.28515625" style="260" customWidth="1"/>
    <col min="3856" max="3856" width="9.28515625" style="260" customWidth="1"/>
    <col min="3857" max="3858" width="17.5703125" style="260" customWidth="1"/>
    <col min="3859" max="4097" width="9.140625" style="260"/>
    <col min="4098" max="4098" width="3.42578125" style="260" customWidth="1"/>
    <col min="4099" max="4099" width="49.42578125" style="260" customWidth="1"/>
    <col min="4100" max="4100" width="14" style="260" customWidth="1"/>
    <col min="4101" max="4101" width="16.42578125" style="260" customWidth="1"/>
    <col min="4102" max="4102" width="12.85546875" style="260" customWidth="1"/>
    <col min="4103" max="4103" width="15.28515625" style="260" customWidth="1"/>
    <col min="4104" max="4104" width="8.140625" style="260" customWidth="1"/>
    <col min="4105" max="4105" width="15.28515625" style="260" customWidth="1"/>
    <col min="4106" max="4106" width="8.140625" style="260" customWidth="1"/>
    <col min="4107" max="4107" width="15.28515625" style="260" customWidth="1"/>
    <col min="4108" max="4108" width="9.28515625" style="260" customWidth="1"/>
    <col min="4109" max="4109" width="15.28515625" style="260" customWidth="1"/>
    <col min="4110" max="4110" width="9.28515625" style="260" customWidth="1"/>
    <col min="4111" max="4111" width="15.28515625" style="260" customWidth="1"/>
    <col min="4112" max="4112" width="9.28515625" style="260" customWidth="1"/>
    <col min="4113" max="4114" width="17.5703125" style="260" customWidth="1"/>
    <col min="4115" max="4353" width="9.140625" style="260"/>
    <col min="4354" max="4354" width="3.42578125" style="260" customWidth="1"/>
    <col min="4355" max="4355" width="49.42578125" style="260" customWidth="1"/>
    <col min="4356" max="4356" width="14" style="260" customWidth="1"/>
    <col min="4357" max="4357" width="16.42578125" style="260" customWidth="1"/>
    <col min="4358" max="4358" width="12.85546875" style="260" customWidth="1"/>
    <col min="4359" max="4359" width="15.28515625" style="260" customWidth="1"/>
    <col min="4360" max="4360" width="8.140625" style="260" customWidth="1"/>
    <col min="4361" max="4361" width="15.28515625" style="260" customWidth="1"/>
    <col min="4362" max="4362" width="8.140625" style="260" customWidth="1"/>
    <col min="4363" max="4363" width="15.28515625" style="260" customWidth="1"/>
    <col min="4364" max="4364" width="9.28515625" style="260" customWidth="1"/>
    <col min="4365" max="4365" width="15.28515625" style="260" customWidth="1"/>
    <col min="4366" max="4366" width="9.28515625" style="260" customWidth="1"/>
    <col min="4367" max="4367" width="15.28515625" style="260" customWidth="1"/>
    <col min="4368" max="4368" width="9.28515625" style="260" customWidth="1"/>
    <col min="4369" max="4370" width="17.5703125" style="260" customWidth="1"/>
    <col min="4371" max="4609" width="9.140625" style="260"/>
    <col min="4610" max="4610" width="3.42578125" style="260" customWidth="1"/>
    <col min="4611" max="4611" width="49.42578125" style="260" customWidth="1"/>
    <col min="4612" max="4612" width="14" style="260" customWidth="1"/>
    <col min="4613" max="4613" width="16.42578125" style="260" customWidth="1"/>
    <col min="4614" max="4614" width="12.85546875" style="260" customWidth="1"/>
    <col min="4615" max="4615" width="15.28515625" style="260" customWidth="1"/>
    <col min="4616" max="4616" width="8.140625" style="260" customWidth="1"/>
    <col min="4617" max="4617" width="15.28515625" style="260" customWidth="1"/>
    <col min="4618" max="4618" width="8.140625" style="260" customWidth="1"/>
    <col min="4619" max="4619" width="15.28515625" style="260" customWidth="1"/>
    <col min="4620" max="4620" width="9.28515625" style="260" customWidth="1"/>
    <col min="4621" max="4621" width="15.28515625" style="260" customWidth="1"/>
    <col min="4622" max="4622" width="9.28515625" style="260" customWidth="1"/>
    <col min="4623" max="4623" width="15.28515625" style="260" customWidth="1"/>
    <col min="4624" max="4624" width="9.28515625" style="260" customWidth="1"/>
    <col min="4625" max="4626" width="17.5703125" style="260" customWidth="1"/>
    <col min="4627" max="4865" width="9.140625" style="260"/>
    <col min="4866" max="4866" width="3.42578125" style="260" customWidth="1"/>
    <col min="4867" max="4867" width="49.42578125" style="260" customWidth="1"/>
    <col min="4868" max="4868" width="14" style="260" customWidth="1"/>
    <col min="4869" max="4869" width="16.42578125" style="260" customWidth="1"/>
    <col min="4870" max="4870" width="12.85546875" style="260" customWidth="1"/>
    <col min="4871" max="4871" width="15.28515625" style="260" customWidth="1"/>
    <col min="4872" max="4872" width="8.140625" style="260" customWidth="1"/>
    <col min="4873" max="4873" width="15.28515625" style="260" customWidth="1"/>
    <col min="4874" max="4874" width="8.140625" style="260" customWidth="1"/>
    <col min="4875" max="4875" width="15.28515625" style="260" customWidth="1"/>
    <col min="4876" max="4876" width="9.28515625" style="260" customWidth="1"/>
    <col min="4877" max="4877" width="15.28515625" style="260" customWidth="1"/>
    <col min="4878" max="4878" width="9.28515625" style="260" customWidth="1"/>
    <col min="4879" max="4879" width="15.28515625" style="260" customWidth="1"/>
    <col min="4880" max="4880" width="9.28515625" style="260" customWidth="1"/>
    <col min="4881" max="4882" width="17.5703125" style="260" customWidth="1"/>
    <col min="4883" max="5121" width="9.140625" style="260"/>
    <col min="5122" max="5122" width="3.42578125" style="260" customWidth="1"/>
    <col min="5123" max="5123" width="49.42578125" style="260" customWidth="1"/>
    <col min="5124" max="5124" width="14" style="260" customWidth="1"/>
    <col min="5125" max="5125" width="16.42578125" style="260" customWidth="1"/>
    <col min="5126" max="5126" width="12.85546875" style="260" customWidth="1"/>
    <col min="5127" max="5127" width="15.28515625" style="260" customWidth="1"/>
    <col min="5128" max="5128" width="8.140625" style="260" customWidth="1"/>
    <col min="5129" max="5129" width="15.28515625" style="260" customWidth="1"/>
    <col min="5130" max="5130" width="8.140625" style="260" customWidth="1"/>
    <col min="5131" max="5131" width="15.28515625" style="260" customWidth="1"/>
    <col min="5132" max="5132" width="9.28515625" style="260" customWidth="1"/>
    <col min="5133" max="5133" width="15.28515625" style="260" customWidth="1"/>
    <col min="5134" max="5134" width="9.28515625" style="260" customWidth="1"/>
    <col min="5135" max="5135" width="15.28515625" style="260" customWidth="1"/>
    <col min="5136" max="5136" width="9.28515625" style="260" customWidth="1"/>
    <col min="5137" max="5138" width="17.5703125" style="260" customWidth="1"/>
    <col min="5139" max="5377" width="9.140625" style="260"/>
    <col min="5378" max="5378" width="3.42578125" style="260" customWidth="1"/>
    <col min="5379" max="5379" width="49.42578125" style="260" customWidth="1"/>
    <col min="5380" max="5380" width="14" style="260" customWidth="1"/>
    <col min="5381" max="5381" width="16.42578125" style="260" customWidth="1"/>
    <col min="5382" max="5382" width="12.85546875" style="260" customWidth="1"/>
    <col min="5383" max="5383" width="15.28515625" style="260" customWidth="1"/>
    <col min="5384" max="5384" width="8.140625" style="260" customWidth="1"/>
    <col min="5385" max="5385" width="15.28515625" style="260" customWidth="1"/>
    <col min="5386" max="5386" width="8.140625" style="260" customWidth="1"/>
    <col min="5387" max="5387" width="15.28515625" style="260" customWidth="1"/>
    <col min="5388" max="5388" width="9.28515625" style="260" customWidth="1"/>
    <col min="5389" max="5389" width="15.28515625" style="260" customWidth="1"/>
    <col min="5390" max="5390" width="9.28515625" style="260" customWidth="1"/>
    <col min="5391" max="5391" width="15.28515625" style="260" customWidth="1"/>
    <col min="5392" max="5392" width="9.28515625" style="260" customWidth="1"/>
    <col min="5393" max="5394" width="17.5703125" style="260" customWidth="1"/>
    <col min="5395" max="5633" width="9.140625" style="260"/>
    <col min="5634" max="5634" width="3.42578125" style="260" customWidth="1"/>
    <col min="5635" max="5635" width="49.42578125" style="260" customWidth="1"/>
    <col min="5636" max="5636" width="14" style="260" customWidth="1"/>
    <col min="5637" max="5637" width="16.42578125" style="260" customWidth="1"/>
    <col min="5638" max="5638" width="12.85546875" style="260" customWidth="1"/>
    <col min="5639" max="5639" width="15.28515625" style="260" customWidth="1"/>
    <col min="5640" max="5640" width="8.140625" style="260" customWidth="1"/>
    <col min="5641" max="5641" width="15.28515625" style="260" customWidth="1"/>
    <col min="5642" max="5642" width="8.140625" style="260" customWidth="1"/>
    <col min="5643" max="5643" width="15.28515625" style="260" customWidth="1"/>
    <col min="5644" max="5644" width="9.28515625" style="260" customWidth="1"/>
    <col min="5645" max="5645" width="15.28515625" style="260" customWidth="1"/>
    <col min="5646" max="5646" width="9.28515625" style="260" customWidth="1"/>
    <col min="5647" max="5647" width="15.28515625" style="260" customWidth="1"/>
    <col min="5648" max="5648" width="9.28515625" style="260" customWidth="1"/>
    <col min="5649" max="5650" width="17.5703125" style="260" customWidth="1"/>
    <col min="5651" max="5889" width="9.140625" style="260"/>
    <col min="5890" max="5890" width="3.42578125" style="260" customWidth="1"/>
    <col min="5891" max="5891" width="49.42578125" style="260" customWidth="1"/>
    <col min="5892" max="5892" width="14" style="260" customWidth="1"/>
    <col min="5893" max="5893" width="16.42578125" style="260" customWidth="1"/>
    <col min="5894" max="5894" width="12.85546875" style="260" customWidth="1"/>
    <col min="5895" max="5895" width="15.28515625" style="260" customWidth="1"/>
    <col min="5896" max="5896" width="8.140625" style="260" customWidth="1"/>
    <col min="5897" max="5897" width="15.28515625" style="260" customWidth="1"/>
    <col min="5898" max="5898" width="8.140625" style="260" customWidth="1"/>
    <col min="5899" max="5899" width="15.28515625" style="260" customWidth="1"/>
    <col min="5900" max="5900" width="9.28515625" style="260" customWidth="1"/>
    <col min="5901" max="5901" width="15.28515625" style="260" customWidth="1"/>
    <col min="5902" max="5902" width="9.28515625" style="260" customWidth="1"/>
    <col min="5903" max="5903" width="15.28515625" style="260" customWidth="1"/>
    <col min="5904" max="5904" width="9.28515625" style="260" customWidth="1"/>
    <col min="5905" max="5906" width="17.5703125" style="260" customWidth="1"/>
    <col min="5907" max="6145" width="9.140625" style="260"/>
    <col min="6146" max="6146" width="3.42578125" style="260" customWidth="1"/>
    <col min="6147" max="6147" width="49.42578125" style="260" customWidth="1"/>
    <col min="6148" max="6148" width="14" style="260" customWidth="1"/>
    <col min="6149" max="6149" width="16.42578125" style="260" customWidth="1"/>
    <col min="6150" max="6150" width="12.85546875" style="260" customWidth="1"/>
    <col min="6151" max="6151" width="15.28515625" style="260" customWidth="1"/>
    <col min="6152" max="6152" width="8.140625" style="260" customWidth="1"/>
    <col min="6153" max="6153" width="15.28515625" style="260" customWidth="1"/>
    <col min="6154" max="6154" width="8.140625" style="260" customWidth="1"/>
    <col min="6155" max="6155" width="15.28515625" style="260" customWidth="1"/>
    <col min="6156" max="6156" width="9.28515625" style="260" customWidth="1"/>
    <col min="6157" max="6157" width="15.28515625" style="260" customWidth="1"/>
    <col min="6158" max="6158" width="9.28515625" style="260" customWidth="1"/>
    <col min="6159" max="6159" width="15.28515625" style="260" customWidth="1"/>
    <col min="6160" max="6160" width="9.28515625" style="260" customWidth="1"/>
    <col min="6161" max="6162" width="17.5703125" style="260" customWidth="1"/>
    <col min="6163" max="6401" width="9.140625" style="260"/>
    <col min="6402" max="6402" width="3.42578125" style="260" customWidth="1"/>
    <col min="6403" max="6403" width="49.42578125" style="260" customWidth="1"/>
    <col min="6404" max="6404" width="14" style="260" customWidth="1"/>
    <col min="6405" max="6405" width="16.42578125" style="260" customWidth="1"/>
    <col min="6406" max="6406" width="12.85546875" style="260" customWidth="1"/>
    <col min="6407" max="6407" width="15.28515625" style="260" customWidth="1"/>
    <col min="6408" max="6408" width="8.140625" style="260" customWidth="1"/>
    <col min="6409" max="6409" width="15.28515625" style="260" customWidth="1"/>
    <col min="6410" max="6410" width="8.140625" style="260" customWidth="1"/>
    <col min="6411" max="6411" width="15.28515625" style="260" customWidth="1"/>
    <col min="6412" max="6412" width="9.28515625" style="260" customWidth="1"/>
    <col min="6413" max="6413" width="15.28515625" style="260" customWidth="1"/>
    <col min="6414" max="6414" width="9.28515625" style="260" customWidth="1"/>
    <col min="6415" max="6415" width="15.28515625" style="260" customWidth="1"/>
    <col min="6416" max="6416" width="9.28515625" style="260" customWidth="1"/>
    <col min="6417" max="6418" width="17.5703125" style="260" customWidth="1"/>
    <col min="6419" max="6657" width="9.140625" style="260"/>
    <col min="6658" max="6658" width="3.42578125" style="260" customWidth="1"/>
    <col min="6659" max="6659" width="49.42578125" style="260" customWidth="1"/>
    <col min="6660" max="6660" width="14" style="260" customWidth="1"/>
    <col min="6661" max="6661" width="16.42578125" style="260" customWidth="1"/>
    <col min="6662" max="6662" width="12.85546875" style="260" customWidth="1"/>
    <col min="6663" max="6663" width="15.28515625" style="260" customWidth="1"/>
    <col min="6664" max="6664" width="8.140625" style="260" customWidth="1"/>
    <col min="6665" max="6665" width="15.28515625" style="260" customWidth="1"/>
    <col min="6666" max="6666" width="8.140625" style="260" customWidth="1"/>
    <col min="6667" max="6667" width="15.28515625" style="260" customWidth="1"/>
    <col min="6668" max="6668" width="9.28515625" style="260" customWidth="1"/>
    <col min="6669" max="6669" width="15.28515625" style="260" customWidth="1"/>
    <col min="6670" max="6670" width="9.28515625" style="260" customWidth="1"/>
    <col min="6671" max="6671" width="15.28515625" style="260" customWidth="1"/>
    <col min="6672" max="6672" width="9.28515625" style="260" customWidth="1"/>
    <col min="6673" max="6674" width="17.5703125" style="260" customWidth="1"/>
    <col min="6675" max="6913" width="9.140625" style="260"/>
    <col min="6914" max="6914" width="3.42578125" style="260" customWidth="1"/>
    <col min="6915" max="6915" width="49.42578125" style="260" customWidth="1"/>
    <col min="6916" max="6916" width="14" style="260" customWidth="1"/>
    <col min="6917" max="6917" width="16.42578125" style="260" customWidth="1"/>
    <col min="6918" max="6918" width="12.85546875" style="260" customWidth="1"/>
    <col min="6919" max="6919" width="15.28515625" style="260" customWidth="1"/>
    <col min="6920" max="6920" width="8.140625" style="260" customWidth="1"/>
    <col min="6921" max="6921" width="15.28515625" style="260" customWidth="1"/>
    <col min="6922" max="6922" width="8.140625" style="260" customWidth="1"/>
    <col min="6923" max="6923" width="15.28515625" style="260" customWidth="1"/>
    <col min="6924" max="6924" width="9.28515625" style="260" customWidth="1"/>
    <col min="6925" max="6925" width="15.28515625" style="260" customWidth="1"/>
    <col min="6926" max="6926" width="9.28515625" style="260" customWidth="1"/>
    <col min="6927" max="6927" width="15.28515625" style="260" customWidth="1"/>
    <col min="6928" max="6928" width="9.28515625" style="260" customWidth="1"/>
    <col min="6929" max="6930" width="17.5703125" style="260" customWidth="1"/>
    <col min="6931" max="7169" width="9.140625" style="260"/>
    <col min="7170" max="7170" width="3.42578125" style="260" customWidth="1"/>
    <col min="7171" max="7171" width="49.42578125" style="260" customWidth="1"/>
    <col min="7172" max="7172" width="14" style="260" customWidth="1"/>
    <col min="7173" max="7173" width="16.42578125" style="260" customWidth="1"/>
    <col min="7174" max="7174" width="12.85546875" style="260" customWidth="1"/>
    <col min="7175" max="7175" width="15.28515625" style="260" customWidth="1"/>
    <col min="7176" max="7176" width="8.140625" style="260" customWidth="1"/>
    <col min="7177" max="7177" width="15.28515625" style="260" customWidth="1"/>
    <col min="7178" max="7178" width="8.140625" style="260" customWidth="1"/>
    <col min="7179" max="7179" width="15.28515625" style="260" customWidth="1"/>
    <col min="7180" max="7180" width="9.28515625" style="260" customWidth="1"/>
    <col min="7181" max="7181" width="15.28515625" style="260" customWidth="1"/>
    <col min="7182" max="7182" width="9.28515625" style="260" customWidth="1"/>
    <col min="7183" max="7183" width="15.28515625" style="260" customWidth="1"/>
    <col min="7184" max="7184" width="9.28515625" style="260" customWidth="1"/>
    <col min="7185" max="7186" width="17.5703125" style="260" customWidth="1"/>
    <col min="7187" max="7425" width="9.140625" style="260"/>
    <col min="7426" max="7426" width="3.42578125" style="260" customWidth="1"/>
    <col min="7427" max="7427" width="49.42578125" style="260" customWidth="1"/>
    <col min="7428" max="7428" width="14" style="260" customWidth="1"/>
    <col min="7429" max="7429" width="16.42578125" style="260" customWidth="1"/>
    <col min="7430" max="7430" width="12.85546875" style="260" customWidth="1"/>
    <col min="7431" max="7431" width="15.28515625" style="260" customWidth="1"/>
    <col min="7432" max="7432" width="8.140625" style="260" customWidth="1"/>
    <col min="7433" max="7433" width="15.28515625" style="260" customWidth="1"/>
    <col min="7434" max="7434" width="8.140625" style="260" customWidth="1"/>
    <col min="7435" max="7435" width="15.28515625" style="260" customWidth="1"/>
    <col min="7436" max="7436" width="9.28515625" style="260" customWidth="1"/>
    <col min="7437" max="7437" width="15.28515625" style="260" customWidth="1"/>
    <col min="7438" max="7438" width="9.28515625" style="260" customWidth="1"/>
    <col min="7439" max="7439" width="15.28515625" style="260" customWidth="1"/>
    <col min="7440" max="7440" width="9.28515625" style="260" customWidth="1"/>
    <col min="7441" max="7442" width="17.5703125" style="260" customWidth="1"/>
    <col min="7443" max="7681" width="9.140625" style="260"/>
    <col min="7682" max="7682" width="3.42578125" style="260" customWidth="1"/>
    <col min="7683" max="7683" width="49.42578125" style="260" customWidth="1"/>
    <col min="7684" max="7684" width="14" style="260" customWidth="1"/>
    <col min="7685" max="7685" width="16.42578125" style="260" customWidth="1"/>
    <col min="7686" max="7686" width="12.85546875" style="260" customWidth="1"/>
    <col min="7687" max="7687" width="15.28515625" style="260" customWidth="1"/>
    <col min="7688" max="7688" width="8.140625" style="260" customWidth="1"/>
    <col min="7689" max="7689" width="15.28515625" style="260" customWidth="1"/>
    <col min="7690" max="7690" width="8.140625" style="260" customWidth="1"/>
    <col min="7691" max="7691" width="15.28515625" style="260" customWidth="1"/>
    <col min="7692" max="7692" width="9.28515625" style="260" customWidth="1"/>
    <col min="7693" max="7693" width="15.28515625" style="260" customWidth="1"/>
    <col min="7694" max="7694" width="9.28515625" style="260" customWidth="1"/>
    <col min="7695" max="7695" width="15.28515625" style="260" customWidth="1"/>
    <col min="7696" max="7696" width="9.28515625" style="260" customWidth="1"/>
    <col min="7697" max="7698" width="17.5703125" style="260" customWidth="1"/>
    <col min="7699" max="7937" width="9.140625" style="260"/>
    <col min="7938" max="7938" width="3.42578125" style="260" customWidth="1"/>
    <col min="7939" max="7939" width="49.42578125" style="260" customWidth="1"/>
    <col min="7940" max="7940" width="14" style="260" customWidth="1"/>
    <col min="7941" max="7941" width="16.42578125" style="260" customWidth="1"/>
    <col min="7942" max="7942" width="12.85546875" style="260" customWidth="1"/>
    <col min="7943" max="7943" width="15.28515625" style="260" customWidth="1"/>
    <col min="7944" max="7944" width="8.140625" style="260" customWidth="1"/>
    <col min="7945" max="7945" width="15.28515625" style="260" customWidth="1"/>
    <col min="7946" max="7946" width="8.140625" style="260" customWidth="1"/>
    <col min="7947" max="7947" width="15.28515625" style="260" customWidth="1"/>
    <col min="7948" max="7948" width="9.28515625" style="260" customWidth="1"/>
    <col min="7949" max="7949" width="15.28515625" style="260" customWidth="1"/>
    <col min="7950" max="7950" width="9.28515625" style="260" customWidth="1"/>
    <col min="7951" max="7951" width="15.28515625" style="260" customWidth="1"/>
    <col min="7952" max="7952" width="9.28515625" style="260" customWidth="1"/>
    <col min="7953" max="7954" width="17.5703125" style="260" customWidth="1"/>
    <col min="7955" max="8193" width="9.140625" style="260"/>
    <col min="8194" max="8194" width="3.42578125" style="260" customWidth="1"/>
    <col min="8195" max="8195" width="49.42578125" style="260" customWidth="1"/>
    <col min="8196" max="8196" width="14" style="260" customWidth="1"/>
    <col min="8197" max="8197" width="16.42578125" style="260" customWidth="1"/>
    <col min="8198" max="8198" width="12.85546875" style="260" customWidth="1"/>
    <col min="8199" max="8199" width="15.28515625" style="260" customWidth="1"/>
    <col min="8200" max="8200" width="8.140625" style="260" customWidth="1"/>
    <col min="8201" max="8201" width="15.28515625" style="260" customWidth="1"/>
    <col min="8202" max="8202" width="8.140625" style="260" customWidth="1"/>
    <col min="8203" max="8203" width="15.28515625" style="260" customWidth="1"/>
    <col min="8204" max="8204" width="9.28515625" style="260" customWidth="1"/>
    <col min="8205" max="8205" width="15.28515625" style="260" customWidth="1"/>
    <col min="8206" max="8206" width="9.28515625" style="260" customWidth="1"/>
    <col min="8207" max="8207" width="15.28515625" style="260" customWidth="1"/>
    <col min="8208" max="8208" width="9.28515625" style="260" customWidth="1"/>
    <col min="8209" max="8210" width="17.5703125" style="260" customWidth="1"/>
    <col min="8211" max="8449" width="9.140625" style="260"/>
    <col min="8450" max="8450" width="3.42578125" style="260" customWidth="1"/>
    <col min="8451" max="8451" width="49.42578125" style="260" customWidth="1"/>
    <col min="8452" max="8452" width="14" style="260" customWidth="1"/>
    <col min="8453" max="8453" width="16.42578125" style="260" customWidth="1"/>
    <col min="8454" max="8454" width="12.85546875" style="260" customWidth="1"/>
    <col min="8455" max="8455" width="15.28515625" style="260" customWidth="1"/>
    <col min="8456" max="8456" width="8.140625" style="260" customWidth="1"/>
    <col min="8457" max="8457" width="15.28515625" style="260" customWidth="1"/>
    <col min="8458" max="8458" width="8.140625" style="260" customWidth="1"/>
    <col min="8459" max="8459" width="15.28515625" style="260" customWidth="1"/>
    <col min="8460" max="8460" width="9.28515625" style="260" customWidth="1"/>
    <col min="8461" max="8461" width="15.28515625" style="260" customWidth="1"/>
    <col min="8462" max="8462" width="9.28515625" style="260" customWidth="1"/>
    <col min="8463" max="8463" width="15.28515625" style="260" customWidth="1"/>
    <col min="8464" max="8464" width="9.28515625" style="260" customWidth="1"/>
    <col min="8465" max="8466" width="17.5703125" style="260" customWidth="1"/>
    <col min="8467" max="8705" width="9.140625" style="260"/>
    <col min="8706" max="8706" width="3.42578125" style="260" customWidth="1"/>
    <col min="8707" max="8707" width="49.42578125" style="260" customWidth="1"/>
    <col min="8708" max="8708" width="14" style="260" customWidth="1"/>
    <col min="8709" max="8709" width="16.42578125" style="260" customWidth="1"/>
    <col min="8710" max="8710" width="12.85546875" style="260" customWidth="1"/>
    <col min="8711" max="8711" width="15.28515625" style="260" customWidth="1"/>
    <col min="8712" max="8712" width="8.140625" style="260" customWidth="1"/>
    <col min="8713" max="8713" width="15.28515625" style="260" customWidth="1"/>
    <col min="8714" max="8714" width="8.140625" style="260" customWidth="1"/>
    <col min="8715" max="8715" width="15.28515625" style="260" customWidth="1"/>
    <col min="8716" max="8716" width="9.28515625" style="260" customWidth="1"/>
    <col min="8717" max="8717" width="15.28515625" style="260" customWidth="1"/>
    <col min="8718" max="8718" width="9.28515625" style="260" customWidth="1"/>
    <col min="8719" max="8719" width="15.28515625" style="260" customWidth="1"/>
    <col min="8720" max="8720" width="9.28515625" style="260" customWidth="1"/>
    <col min="8721" max="8722" width="17.5703125" style="260" customWidth="1"/>
    <col min="8723" max="8961" width="9.140625" style="260"/>
    <col min="8962" max="8962" width="3.42578125" style="260" customWidth="1"/>
    <col min="8963" max="8963" width="49.42578125" style="260" customWidth="1"/>
    <col min="8964" max="8964" width="14" style="260" customWidth="1"/>
    <col min="8965" max="8965" width="16.42578125" style="260" customWidth="1"/>
    <col min="8966" max="8966" width="12.85546875" style="260" customWidth="1"/>
    <col min="8967" max="8967" width="15.28515625" style="260" customWidth="1"/>
    <col min="8968" max="8968" width="8.140625" style="260" customWidth="1"/>
    <col min="8969" max="8969" width="15.28515625" style="260" customWidth="1"/>
    <col min="8970" max="8970" width="8.140625" style="260" customWidth="1"/>
    <col min="8971" max="8971" width="15.28515625" style="260" customWidth="1"/>
    <col min="8972" max="8972" width="9.28515625" style="260" customWidth="1"/>
    <col min="8973" max="8973" width="15.28515625" style="260" customWidth="1"/>
    <col min="8974" max="8974" width="9.28515625" style="260" customWidth="1"/>
    <col min="8975" max="8975" width="15.28515625" style="260" customWidth="1"/>
    <col min="8976" max="8976" width="9.28515625" style="260" customWidth="1"/>
    <col min="8977" max="8978" width="17.5703125" style="260" customWidth="1"/>
    <col min="8979" max="9217" width="9.140625" style="260"/>
    <col min="9218" max="9218" width="3.42578125" style="260" customWidth="1"/>
    <col min="9219" max="9219" width="49.42578125" style="260" customWidth="1"/>
    <col min="9220" max="9220" width="14" style="260" customWidth="1"/>
    <col min="9221" max="9221" width="16.42578125" style="260" customWidth="1"/>
    <col min="9222" max="9222" width="12.85546875" style="260" customWidth="1"/>
    <col min="9223" max="9223" width="15.28515625" style="260" customWidth="1"/>
    <col min="9224" max="9224" width="8.140625" style="260" customWidth="1"/>
    <col min="9225" max="9225" width="15.28515625" style="260" customWidth="1"/>
    <col min="9226" max="9226" width="8.140625" style="260" customWidth="1"/>
    <col min="9227" max="9227" width="15.28515625" style="260" customWidth="1"/>
    <col min="9228" max="9228" width="9.28515625" style="260" customWidth="1"/>
    <col min="9229" max="9229" width="15.28515625" style="260" customWidth="1"/>
    <col min="9230" max="9230" width="9.28515625" style="260" customWidth="1"/>
    <col min="9231" max="9231" width="15.28515625" style="260" customWidth="1"/>
    <col min="9232" max="9232" width="9.28515625" style="260" customWidth="1"/>
    <col min="9233" max="9234" width="17.5703125" style="260" customWidth="1"/>
    <col min="9235" max="9473" width="9.140625" style="260"/>
    <col min="9474" max="9474" width="3.42578125" style="260" customWidth="1"/>
    <col min="9475" max="9475" width="49.42578125" style="260" customWidth="1"/>
    <col min="9476" max="9476" width="14" style="260" customWidth="1"/>
    <col min="9477" max="9477" width="16.42578125" style="260" customWidth="1"/>
    <col min="9478" max="9478" width="12.85546875" style="260" customWidth="1"/>
    <col min="9479" max="9479" width="15.28515625" style="260" customWidth="1"/>
    <col min="9480" max="9480" width="8.140625" style="260" customWidth="1"/>
    <col min="9481" max="9481" width="15.28515625" style="260" customWidth="1"/>
    <col min="9482" max="9482" width="8.140625" style="260" customWidth="1"/>
    <col min="9483" max="9483" width="15.28515625" style="260" customWidth="1"/>
    <col min="9484" max="9484" width="9.28515625" style="260" customWidth="1"/>
    <col min="9485" max="9485" width="15.28515625" style="260" customWidth="1"/>
    <col min="9486" max="9486" width="9.28515625" style="260" customWidth="1"/>
    <col min="9487" max="9487" width="15.28515625" style="260" customWidth="1"/>
    <col min="9488" max="9488" width="9.28515625" style="260" customWidth="1"/>
    <col min="9489" max="9490" width="17.5703125" style="260" customWidth="1"/>
    <col min="9491" max="9729" width="9.140625" style="260"/>
    <col min="9730" max="9730" width="3.42578125" style="260" customWidth="1"/>
    <col min="9731" max="9731" width="49.42578125" style="260" customWidth="1"/>
    <col min="9732" max="9732" width="14" style="260" customWidth="1"/>
    <col min="9733" max="9733" width="16.42578125" style="260" customWidth="1"/>
    <col min="9734" max="9734" width="12.85546875" style="260" customWidth="1"/>
    <col min="9735" max="9735" width="15.28515625" style="260" customWidth="1"/>
    <col min="9736" max="9736" width="8.140625" style="260" customWidth="1"/>
    <col min="9737" max="9737" width="15.28515625" style="260" customWidth="1"/>
    <col min="9738" max="9738" width="8.140625" style="260" customWidth="1"/>
    <col min="9739" max="9739" width="15.28515625" style="260" customWidth="1"/>
    <col min="9740" max="9740" width="9.28515625" style="260" customWidth="1"/>
    <col min="9741" max="9741" width="15.28515625" style="260" customWidth="1"/>
    <col min="9742" max="9742" width="9.28515625" style="260" customWidth="1"/>
    <col min="9743" max="9743" width="15.28515625" style="260" customWidth="1"/>
    <col min="9744" max="9744" width="9.28515625" style="260" customWidth="1"/>
    <col min="9745" max="9746" width="17.5703125" style="260" customWidth="1"/>
    <col min="9747" max="9985" width="9.140625" style="260"/>
    <col min="9986" max="9986" width="3.42578125" style="260" customWidth="1"/>
    <col min="9987" max="9987" width="49.42578125" style="260" customWidth="1"/>
    <col min="9988" max="9988" width="14" style="260" customWidth="1"/>
    <col min="9989" max="9989" width="16.42578125" style="260" customWidth="1"/>
    <col min="9990" max="9990" width="12.85546875" style="260" customWidth="1"/>
    <col min="9991" max="9991" width="15.28515625" style="260" customWidth="1"/>
    <col min="9992" max="9992" width="8.140625" style="260" customWidth="1"/>
    <col min="9993" max="9993" width="15.28515625" style="260" customWidth="1"/>
    <col min="9994" max="9994" width="8.140625" style="260" customWidth="1"/>
    <col min="9995" max="9995" width="15.28515625" style="260" customWidth="1"/>
    <col min="9996" max="9996" width="9.28515625" style="260" customWidth="1"/>
    <col min="9997" max="9997" width="15.28515625" style="260" customWidth="1"/>
    <col min="9998" max="9998" width="9.28515625" style="260" customWidth="1"/>
    <col min="9999" max="9999" width="15.28515625" style="260" customWidth="1"/>
    <col min="10000" max="10000" width="9.28515625" style="260" customWidth="1"/>
    <col min="10001" max="10002" width="17.5703125" style="260" customWidth="1"/>
    <col min="10003" max="10241" width="9.140625" style="260"/>
    <col min="10242" max="10242" width="3.42578125" style="260" customWidth="1"/>
    <col min="10243" max="10243" width="49.42578125" style="260" customWidth="1"/>
    <col min="10244" max="10244" width="14" style="260" customWidth="1"/>
    <col min="10245" max="10245" width="16.42578125" style="260" customWidth="1"/>
    <col min="10246" max="10246" width="12.85546875" style="260" customWidth="1"/>
    <col min="10247" max="10247" width="15.28515625" style="260" customWidth="1"/>
    <col min="10248" max="10248" width="8.140625" style="260" customWidth="1"/>
    <col min="10249" max="10249" width="15.28515625" style="260" customWidth="1"/>
    <col min="10250" max="10250" width="8.140625" style="260" customWidth="1"/>
    <col min="10251" max="10251" width="15.28515625" style="260" customWidth="1"/>
    <col min="10252" max="10252" width="9.28515625" style="260" customWidth="1"/>
    <col min="10253" max="10253" width="15.28515625" style="260" customWidth="1"/>
    <col min="10254" max="10254" width="9.28515625" style="260" customWidth="1"/>
    <col min="10255" max="10255" width="15.28515625" style="260" customWidth="1"/>
    <col min="10256" max="10256" width="9.28515625" style="260" customWidth="1"/>
    <col min="10257" max="10258" width="17.5703125" style="260" customWidth="1"/>
    <col min="10259" max="10497" width="9.140625" style="260"/>
    <col min="10498" max="10498" width="3.42578125" style="260" customWidth="1"/>
    <col min="10499" max="10499" width="49.42578125" style="260" customWidth="1"/>
    <col min="10500" max="10500" width="14" style="260" customWidth="1"/>
    <col min="10501" max="10501" width="16.42578125" style="260" customWidth="1"/>
    <col min="10502" max="10502" width="12.85546875" style="260" customWidth="1"/>
    <col min="10503" max="10503" width="15.28515625" style="260" customWidth="1"/>
    <col min="10504" max="10504" width="8.140625" style="260" customWidth="1"/>
    <col min="10505" max="10505" width="15.28515625" style="260" customWidth="1"/>
    <col min="10506" max="10506" width="8.140625" style="260" customWidth="1"/>
    <col min="10507" max="10507" width="15.28515625" style="260" customWidth="1"/>
    <col min="10508" max="10508" width="9.28515625" style="260" customWidth="1"/>
    <col min="10509" max="10509" width="15.28515625" style="260" customWidth="1"/>
    <col min="10510" max="10510" width="9.28515625" style="260" customWidth="1"/>
    <col min="10511" max="10511" width="15.28515625" style="260" customWidth="1"/>
    <col min="10512" max="10512" width="9.28515625" style="260" customWidth="1"/>
    <col min="10513" max="10514" width="17.5703125" style="260" customWidth="1"/>
    <col min="10515" max="10753" width="9.140625" style="260"/>
    <col min="10754" max="10754" width="3.42578125" style="260" customWidth="1"/>
    <col min="10755" max="10755" width="49.42578125" style="260" customWidth="1"/>
    <col min="10756" max="10756" width="14" style="260" customWidth="1"/>
    <col min="10757" max="10757" width="16.42578125" style="260" customWidth="1"/>
    <col min="10758" max="10758" width="12.85546875" style="260" customWidth="1"/>
    <col min="10759" max="10759" width="15.28515625" style="260" customWidth="1"/>
    <col min="10760" max="10760" width="8.140625" style="260" customWidth="1"/>
    <col min="10761" max="10761" width="15.28515625" style="260" customWidth="1"/>
    <col min="10762" max="10762" width="8.140625" style="260" customWidth="1"/>
    <col min="10763" max="10763" width="15.28515625" style="260" customWidth="1"/>
    <col min="10764" max="10764" width="9.28515625" style="260" customWidth="1"/>
    <col min="10765" max="10765" width="15.28515625" style="260" customWidth="1"/>
    <col min="10766" max="10766" width="9.28515625" style="260" customWidth="1"/>
    <col min="10767" max="10767" width="15.28515625" style="260" customWidth="1"/>
    <col min="10768" max="10768" width="9.28515625" style="260" customWidth="1"/>
    <col min="10769" max="10770" width="17.5703125" style="260" customWidth="1"/>
    <col min="10771" max="11009" width="9.140625" style="260"/>
    <col min="11010" max="11010" width="3.42578125" style="260" customWidth="1"/>
    <col min="11011" max="11011" width="49.42578125" style="260" customWidth="1"/>
    <col min="11012" max="11012" width="14" style="260" customWidth="1"/>
    <col min="11013" max="11013" width="16.42578125" style="260" customWidth="1"/>
    <col min="11014" max="11014" width="12.85546875" style="260" customWidth="1"/>
    <col min="11015" max="11015" width="15.28515625" style="260" customWidth="1"/>
    <col min="11016" max="11016" width="8.140625" style="260" customWidth="1"/>
    <col min="11017" max="11017" width="15.28515625" style="260" customWidth="1"/>
    <col min="11018" max="11018" width="8.140625" style="260" customWidth="1"/>
    <col min="11019" max="11019" width="15.28515625" style="260" customWidth="1"/>
    <col min="11020" max="11020" width="9.28515625" style="260" customWidth="1"/>
    <col min="11021" max="11021" width="15.28515625" style="260" customWidth="1"/>
    <col min="11022" max="11022" width="9.28515625" style="260" customWidth="1"/>
    <col min="11023" max="11023" width="15.28515625" style="260" customWidth="1"/>
    <col min="11024" max="11024" width="9.28515625" style="260" customWidth="1"/>
    <col min="11025" max="11026" width="17.5703125" style="260" customWidth="1"/>
    <col min="11027" max="11265" width="9.140625" style="260"/>
    <col min="11266" max="11266" width="3.42578125" style="260" customWidth="1"/>
    <col min="11267" max="11267" width="49.42578125" style="260" customWidth="1"/>
    <col min="11268" max="11268" width="14" style="260" customWidth="1"/>
    <col min="11269" max="11269" width="16.42578125" style="260" customWidth="1"/>
    <col min="11270" max="11270" width="12.85546875" style="260" customWidth="1"/>
    <col min="11271" max="11271" width="15.28515625" style="260" customWidth="1"/>
    <col min="11272" max="11272" width="8.140625" style="260" customWidth="1"/>
    <col min="11273" max="11273" width="15.28515625" style="260" customWidth="1"/>
    <col min="11274" max="11274" width="8.140625" style="260" customWidth="1"/>
    <col min="11275" max="11275" width="15.28515625" style="260" customWidth="1"/>
    <col min="11276" max="11276" width="9.28515625" style="260" customWidth="1"/>
    <col min="11277" max="11277" width="15.28515625" style="260" customWidth="1"/>
    <col min="11278" max="11278" width="9.28515625" style="260" customWidth="1"/>
    <col min="11279" max="11279" width="15.28515625" style="260" customWidth="1"/>
    <col min="11280" max="11280" width="9.28515625" style="260" customWidth="1"/>
    <col min="11281" max="11282" width="17.5703125" style="260" customWidth="1"/>
    <col min="11283" max="11521" width="9.140625" style="260"/>
    <col min="11522" max="11522" width="3.42578125" style="260" customWidth="1"/>
    <col min="11523" max="11523" width="49.42578125" style="260" customWidth="1"/>
    <col min="11524" max="11524" width="14" style="260" customWidth="1"/>
    <col min="11525" max="11525" width="16.42578125" style="260" customWidth="1"/>
    <col min="11526" max="11526" width="12.85546875" style="260" customWidth="1"/>
    <col min="11527" max="11527" width="15.28515625" style="260" customWidth="1"/>
    <col min="11528" max="11528" width="8.140625" style="260" customWidth="1"/>
    <col min="11529" max="11529" width="15.28515625" style="260" customWidth="1"/>
    <col min="11530" max="11530" width="8.140625" style="260" customWidth="1"/>
    <col min="11531" max="11531" width="15.28515625" style="260" customWidth="1"/>
    <col min="11532" max="11532" width="9.28515625" style="260" customWidth="1"/>
    <col min="11533" max="11533" width="15.28515625" style="260" customWidth="1"/>
    <col min="11534" max="11534" width="9.28515625" style="260" customWidth="1"/>
    <col min="11535" max="11535" width="15.28515625" style="260" customWidth="1"/>
    <col min="11536" max="11536" width="9.28515625" style="260" customWidth="1"/>
    <col min="11537" max="11538" width="17.5703125" style="260" customWidth="1"/>
    <col min="11539" max="11777" width="9.140625" style="260"/>
    <col min="11778" max="11778" width="3.42578125" style="260" customWidth="1"/>
    <col min="11779" max="11779" width="49.42578125" style="260" customWidth="1"/>
    <col min="11780" max="11780" width="14" style="260" customWidth="1"/>
    <col min="11781" max="11781" width="16.42578125" style="260" customWidth="1"/>
    <col min="11782" max="11782" width="12.85546875" style="260" customWidth="1"/>
    <col min="11783" max="11783" width="15.28515625" style="260" customWidth="1"/>
    <col min="11784" max="11784" width="8.140625" style="260" customWidth="1"/>
    <col min="11785" max="11785" width="15.28515625" style="260" customWidth="1"/>
    <col min="11786" max="11786" width="8.140625" style="260" customWidth="1"/>
    <col min="11787" max="11787" width="15.28515625" style="260" customWidth="1"/>
    <col min="11788" max="11788" width="9.28515625" style="260" customWidth="1"/>
    <col min="11789" max="11789" width="15.28515625" style="260" customWidth="1"/>
    <col min="11790" max="11790" width="9.28515625" style="260" customWidth="1"/>
    <col min="11791" max="11791" width="15.28515625" style="260" customWidth="1"/>
    <col min="11792" max="11792" width="9.28515625" style="260" customWidth="1"/>
    <col min="11793" max="11794" width="17.5703125" style="260" customWidth="1"/>
    <col min="11795" max="12033" width="9.140625" style="260"/>
    <col min="12034" max="12034" width="3.42578125" style="260" customWidth="1"/>
    <col min="12035" max="12035" width="49.42578125" style="260" customWidth="1"/>
    <col min="12036" max="12036" width="14" style="260" customWidth="1"/>
    <col min="12037" max="12037" width="16.42578125" style="260" customWidth="1"/>
    <col min="12038" max="12038" width="12.85546875" style="260" customWidth="1"/>
    <col min="12039" max="12039" width="15.28515625" style="260" customWidth="1"/>
    <col min="12040" max="12040" width="8.140625" style="260" customWidth="1"/>
    <col min="12041" max="12041" width="15.28515625" style="260" customWidth="1"/>
    <col min="12042" max="12042" width="8.140625" style="260" customWidth="1"/>
    <col min="12043" max="12043" width="15.28515625" style="260" customWidth="1"/>
    <col min="12044" max="12044" width="9.28515625" style="260" customWidth="1"/>
    <col min="12045" max="12045" width="15.28515625" style="260" customWidth="1"/>
    <col min="12046" max="12046" width="9.28515625" style="260" customWidth="1"/>
    <col min="12047" max="12047" width="15.28515625" style="260" customWidth="1"/>
    <col min="12048" max="12048" width="9.28515625" style="260" customWidth="1"/>
    <col min="12049" max="12050" width="17.5703125" style="260" customWidth="1"/>
    <col min="12051" max="12289" width="9.140625" style="260"/>
    <col min="12290" max="12290" width="3.42578125" style="260" customWidth="1"/>
    <col min="12291" max="12291" width="49.42578125" style="260" customWidth="1"/>
    <col min="12292" max="12292" width="14" style="260" customWidth="1"/>
    <col min="12293" max="12293" width="16.42578125" style="260" customWidth="1"/>
    <col min="12294" max="12294" width="12.85546875" style="260" customWidth="1"/>
    <col min="12295" max="12295" width="15.28515625" style="260" customWidth="1"/>
    <col min="12296" max="12296" width="8.140625" style="260" customWidth="1"/>
    <col min="12297" max="12297" width="15.28515625" style="260" customWidth="1"/>
    <col min="12298" max="12298" width="8.140625" style="260" customWidth="1"/>
    <col min="12299" max="12299" width="15.28515625" style="260" customWidth="1"/>
    <col min="12300" max="12300" width="9.28515625" style="260" customWidth="1"/>
    <col min="12301" max="12301" width="15.28515625" style="260" customWidth="1"/>
    <col min="12302" max="12302" width="9.28515625" style="260" customWidth="1"/>
    <col min="12303" max="12303" width="15.28515625" style="260" customWidth="1"/>
    <col min="12304" max="12304" width="9.28515625" style="260" customWidth="1"/>
    <col min="12305" max="12306" width="17.5703125" style="260" customWidth="1"/>
    <col min="12307" max="12545" width="9.140625" style="260"/>
    <col min="12546" max="12546" width="3.42578125" style="260" customWidth="1"/>
    <col min="12547" max="12547" width="49.42578125" style="260" customWidth="1"/>
    <col min="12548" max="12548" width="14" style="260" customWidth="1"/>
    <col min="12549" max="12549" width="16.42578125" style="260" customWidth="1"/>
    <col min="12550" max="12550" width="12.85546875" style="260" customWidth="1"/>
    <col min="12551" max="12551" width="15.28515625" style="260" customWidth="1"/>
    <col min="12552" max="12552" width="8.140625" style="260" customWidth="1"/>
    <col min="12553" max="12553" width="15.28515625" style="260" customWidth="1"/>
    <col min="12554" max="12554" width="8.140625" style="260" customWidth="1"/>
    <col min="12555" max="12555" width="15.28515625" style="260" customWidth="1"/>
    <col min="12556" max="12556" width="9.28515625" style="260" customWidth="1"/>
    <col min="12557" max="12557" width="15.28515625" style="260" customWidth="1"/>
    <col min="12558" max="12558" width="9.28515625" style="260" customWidth="1"/>
    <col min="12559" max="12559" width="15.28515625" style="260" customWidth="1"/>
    <col min="12560" max="12560" width="9.28515625" style="260" customWidth="1"/>
    <col min="12561" max="12562" width="17.5703125" style="260" customWidth="1"/>
    <col min="12563" max="12801" width="9.140625" style="260"/>
    <col min="12802" max="12802" width="3.42578125" style="260" customWidth="1"/>
    <col min="12803" max="12803" width="49.42578125" style="260" customWidth="1"/>
    <col min="12804" max="12804" width="14" style="260" customWidth="1"/>
    <col min="12805" max="12805" width="16.42578125" style="260" customWidth="1"/>
    <col min="12806" max="12806" width="12.85546875" style="260" customWidth="1"/>
    <col min="12807" max="12807" width="15.28515625" style="260" customWidth="1"/>
    <col min="12808" max="12808" width="8.140625" style="260" customWidth="1"/>
    <col min="12809" max="12809" width="15.28515625" style="260" customWidth="1"/>
    <col min="12810" max="12810" width="8.140625" style="260" customWidth="1"/>
    <col min="12811" max="12811" width="15.28515625" style="260" customWidth="1"/>
    <col min="12812" max="12812" width="9.28515625" style="260" customWidth="1"/>
    <col min="12813" max="12813" width="15.28515625" style="260" customWidth="1"/>
    <col min="12814" max="12814" width="9.28515625" style="260" customWidth="1"/>
    <col min="12815" max="12815" width="15.28515625" style="260" customWidth="1"/>
    <col min="12816" max="12816" width="9.28515625" style="260" customWidth="1"/>
    <col min="12817" max="12818" width="17.5703125" style="260" customWidth="1"/>
    <col min="12819" max="13057" width="9.140625" style="260"/>
    <col min="13058" max="13058" width="3.42578125" style="260" customWidth="1"/>
    <col min="13059" max="13059" width="49.42578125" style="260" customWidth="1"/>
    <col min="13060" max="13060" width="14" style="260" customWidth="1"/>
    <col min="13061" max="13061" width="16.42578125" style="260" customWidth="1"/>
    <col min="13062" max="13062" width="12.85546875" style="260" customWidth="1"/>
    <col min="13063" max="13063" width="15.28515625" style="260" customWidth="1"/>
    <col min="13064" max="13064" width="8.140625" style="260" customWidth="1"/>
    <col min="13065" max="13065" width="15.28515625" style="260" customWidth="1"/>
    <col min="13066" max="13066" width="8.140625" style="260" customWidth="1"/>
    <col min="13067" max="13067" width="15.28515625" style="260" customWidth="1"/>
    <col min="13068" max="13068" width="9.28515625" style="260" customWidth="1"/>
    <col min="13069" max="13069" width="15.28515625" style="260" customWidth="1"/>
    <col min="13070" max="13070" width="9.28515625" style="260" customWidth="1"/>
    <col min="13071" max="13071" width="15.28515625" style="260" customWidth="1"/>
    <col min="13072" max="13072" width="9.28515625" style="260" customWidth="1"/>
    <col min="13073" max="13074" width="17.5703125" style="260" customWidth="1"/>
    <col min="13075" max="13313" width="9.140625" style="260"/>
    <col min="13314" max="13314" width="3.42578125" style="260" customWidth="1"/>
    <col min="13315" max="13315" width="49.42578125" style="260" customWidth="1"/>
    <col min="13316" max="13316" width="14" style="260" customWidth="1"/>
    <col min="13317" max="13317" width="16.42578125" style="260" customWidth="1"/>
    <col min="13318" max="13318" width="12.85546875" style="260" customWidth="1"/>
    <col min="13319" max="13319" width="15.28515625" style="260" customWidth="1"/>
    <col min="13320" max="13320" width="8.140625" style="260" customWidth="1"/>
    <col min="13321" max="13321" width="15.28515625" style="260" customWidth="1"/>
    <col min="13322" max="13322" width="8.140625" style="260" customWidth="1"/>
    <col min="13323" max="13323" width="15.28515625" style="260" customWidth="1"/>
    <col min="13324" max="13324" width="9.28515625" style="260" customWidth="1"/>
    <col min="13325" max="13325" width="15.28515625" style="260" customWidth="1"/>
    <col min="13326" max="13326" width="9.28515625" style="260" customWidth="1"/>
    <col min="13327" max="13327" width="15.28515625" style="260" customWidth="1"/>
    <col min="13328" max="13328" width="9.28515625" style="260" customWidth="1"/>
    <col min="13329" max="13330" width="17.5703125" style="260" customWidth="1"/>
    <col min="13331" max="13569" width="9.140625" style="260"/>
    <col min="13570" max="13570" width="3.42578125" style="260" customWidth="1"/>
    <col min="13571" max="13571" width="49.42578125" style="260" customWidth="1"/>
    <col min="13572" max="13572" width="14" style="260" customWidth="1"/>
    <col min="13573" max="13573" width="16.42578125" style="260" customWidth="1"/>
    <col min="13574" max="13574" width="12.85546875" style="260" customWidth="1"/>
    <col min="13575" max="13575" width="15.28515625" style="260" customWidth="1"/>
    <col min="13576" max="13576" width="8.140625" style="260" customWidth="1"/>
    <col min="13577" max="13577" width="15.28515625" style="260" customWidth="1"/>
    <col min="13578" max="13578" width="8.140625" style="260" customWidth="1"/>
    <col min="13579" max="13579" width="15.28515625" style="260" customWidth="1"/>
    <col min="13580" max="13580" width="9.28515625" style="260" customWidth="1"/>
    <col min="13581" max="13581" width="15.28515625" style="260" customWidth="1"/>
    <col min="13582" max="13582" width="9.28515625" style="260" customWidth="1"/>
    <col min="13583" max="13583" width="15.28515625" style="260" customWidth="1"/>
    <col min="13584" max="13584" width="9.28515625" style="260" customWidth="1"/>
    <col min="13585" max="13586" width="17.5703125" style="260" customWidth="1"/>
    <col min="13587" max="13825" width="9.140625" style="260"/>
    <col min="13826" max="13826" width="3.42578125" style="260" customWidth="1"/>
    <col min="13827" max="13827" width="49.42578125" style="260" customWidth="1"/>
    <col min="13828" max="13828" width="14" style="260" customWidth="1"/>
    <col min="13829" max="13829" width="16.42578125" style="260" customWidth="1"/>
    <col min="13830" max="13830" width="12.85546875" style="260" customWidth="1"/>
    <col min="13831" max="13831" width="15.28515625" style="260" customWidth="1"/>
    <col min="13832" max="13832" width="8.140625" style="260" customWidth="1"/>
    <col min="13833" max="13833" width="15.28515625" style="260" customWidth="1"/>
    <col min="13834" max="13834" width="8.140625" style="260" customWidth="1"/>
    <col min="13835" max="13835" width="15.28515625" style="260" customWidth="1"/>
    <col min="13836" max="13836" width="9.28515625" style="260" customWidth="1"/>
    <col min="13837" max="13837" width="15.28515625" style="260" customWidth="1"/>
    <col min="13838" max="13838" width="9.28515625" style="260" customWidth="1"/>
    <col min="13839" max="13839" width="15.28515625" style="260" customWidth="1"/>
    <col min="13840" max="13840" width="9.28515625" style="260" customWidth="1"/>
    <col min="13841" max="13842" width="17.5703125" style="260" customWidth="1"/>
    <col min="13843" max="14081" width="9.140625" style="260"/>
    <col min="14082" max="14082" width="3.42578125" style="260" customWidth="1"/>
    <col min="14083" max="14083" width="49.42578125" style="260" customWidth="1"/>
    <col min="14084" max="14084" width="14" style="260" customWidth="1"/>
    <col min="14085" max="14085" width="16.42578125" style="260" customWidth="1"/>
    <col min="14086" max="14086" width="12.85546875" style="260" customWidth="1"/>
    <col min="14087" max="14087" width="15.28515625" style="260" customWidth="1"/>
    <col min="14088" max="14088" width="8.140625" style="260" customWidth="1"/>
    <col min="14089" max="14089" width="15.28515625" style="260" customWidth="1"/>
    <col min="14090" max="14090" width="8.140625" style="260" customWidth="1"/>
    <col min="14091" max="14091" width="15.28515625" style="260" customWidth="1"/>
    <col min="14092" max="14092" width="9.28515625" style="260" customWidth="1"/>
    <col min="14093" max="14093" width="15.28515625" style="260" customWidth="1"/>
    <col min="14094" max="14094" width="9.28515625" style="260" customWidth="1"/>
    <col min="14095" max="14095" width="15.28515625" style="260" customWidth="1"/>
    <col min="14096" max="14096" width="9.28515625" style="260" customWidth="1"/>
    <col min="14097" max="14098" width="17.5703125" style="260" customWidth="1"/>
    <col min="14099" max="14337" width="9.140625" style="260"/>
    <col min="14338" max="14338" width="3.42578125" style="260" customWidth="1"/>
    <col min="14339" max="14339" width="49.42578125" style="260" customWidth="1"/>
    <col min="14340" max="14340" width="14" style="260" customWidth="1"/>
    <col min="14341" max="14341" width="16.42578125" style="260" customWidth="1"/>
    <col min="14342" max="14342" width="12.85546875" style="260" customWidth="1"/>
    <col min="14343" max="14343" width="15.28515625" style="260" customWidth="1"/>
    <col min="14344" max="14344" width="8.140625" style="260" customWidth="1"/>
    <col min="14345" max="14345" width="15.28515625" style="260" customWidth="1"/>
    <col min="14346" max="14346" width="8.140625" style="260" customWidth="1"/>
    <col min="14347" max="14347" width="15.28515625" style="260" customWidth="1"/>
    <col min="14348" max="14348" width="9.28515625" style="260" customWidth="1"/>
    <col min="14349" max="14349" width="15.28515625" style="260" customWidth="1"/>
    <col min="14350" max="14350" width="9.28515625" style="260" customWidth="1"/>
    <col min="14351" max="14351" width="15.28515625" style="260" customWidth="1"/>
    <col min="14352" max="14352" width="9.28515625" style="260" customWidth="1"/>
    <col min="14353" max="14354" width="17.5703125" style="260" customWidth="1"/>
    <col min="14355" max="14593" width="9.140625" style="260"/>
    <col min="14594" max="14594" width="3.42578125" style="260" customWidth="1"/>
    <col min="14595" max="14595" width="49.42578125" style="260" customWidth="1"/>
    <col min="14596" max="14596" width="14" style="260" customWidth="1"/>
    <col min="14597" max="14597" width="16.42578125" style="260" customWidth="1"/>
    <col min="14598" max="14598" width="12.85546875" style="260" customWidth="1"/>
    <col min="14599" max="14599" width="15.28515625" style="260" customWidth="1"/>
    <col min="14600" max="14600" width="8.140625" style="260" customWidth="1"/>
    <col min="14601" max="14601" width="15.28515625" style="260" customWidth="1"/>
    <col min="14602" max="14602" width="8.140625" style="260" customWidth="1"/>
    <col min="14603" max="14603" width="15.28515625" style="260" customWidth="1"/>
    <col min="14604" max="14604" width="9.28515625" style="260" customWidth="1"/>
    <col min="14605" max="14605" width="15.28515625" style="260" customWidth="1"/>
    <col min="14606" max="14606" width="9.28515625" style="260" customWidth="1"/>
    <col min="14607" max="14607" width="15.28515625" style="260" customWidth="1"/>
    <col min="14608" max="14608" width="9.28515625" style="260" customWidth="1"/>
    <col min="14609" max="14610" width="17.5703125" style="260" customWidth="1"/>
    <col min="14611" max="14849" width="9.140625" style="260"/>
    <col min="14850" max="14850" width="3.42578125" style="260" customWidth="1"/>
    <col min="14851" max="14851" width="49.42578125" style="260" customWidth="1"/>
    <col min="14852" max="14852" width="14" style="260" customWidth="1"/>
    <col min="14853" max="14853" width="16.42578125" style="260" customWidth="1"/>
    <col min="14854" max="14854" width="12.85546875" style="260" customWidth="1"/>
    <col min="14855" max="14855" width="15.28515625" style="260" customWidth="1"/>
    <col min="14856" max="14856" width="8.140625" style="260" customWidth="1"/>
    <col min="14857" max="14857" width="15.28515625" style="260" customWidth="1"/>
    <col min="14858" max="14858" width="8.140625" style="260" customWidth="1"/>
    <col min="14859" max="14859" width="15.28515625" style="260" customWidth="1"/>
    <col min="14860" max="14860" width="9.28515625" style="260" customWidth="1"/>
    <col min="14861" max="14861" width="15.28515625" style="260" customWidth="1"/>
    <col min="14862" max="14862" width="9.28515625" style="260" customWidth="1"/>
    <col min="14863" max="14863" width="15.28515625" style="260" customWidth="1"/>
    <col min="14864" max="14864" width="9.28515625" style="260" customWidth="1"/>
    <col min="14865" max="14866" width="17.5703125" style="260" customWidth="1"/>
    <col min="14867" max="15105" width="9.140625" style="260"/>
    <col min="15106" max="15106" width="3.42578125" style="260" customWidth="1"/>
    <col min="15107" max="15107" width="49.42578125" style="260" customWidth="1"/>
    <col min="15108" max="15108" width="14" style="260" customWidth="1"/>
    <col min="15109" max="15109" width="16.42578125" style="260" customWidth="1"/>
    <col min="15110" max="15110" width="12.85546875" style="260" customWidth="1"/>
    <col min="15111" max="15111" width="15.28515625" style="260" customWidth="1"/>
    <col min="15112" max="15112" width="8.140625" style="260" customWidth="1"/>
    <col min="15113" max="15113" width="15.28515625" style="260" customWidth="1"/>
    <col min="15114" max="15114" width="8.140625" style="260" customWidth="1"/>
    <col min="15115" max="15115" width="15.28515625" style="260" customWidth="1"/>
    <col min="15116" max="15116" width="9.28515625" style="260" customWidth="1"/>
    <col min="15117" max="15117" width="15.28515625" style="260" customWidth="1"/>
    <col min="15118" max="15118" width="9.28515625" style="260" customWidth="1"/>
    <col min="15119" max="15119" width="15.28515625" style="260" customWidth="1"/>
    <col min="15120" max="15120" width="9.28515625" style="260" customWidth="1"/>
    <col min="15121" max="15122" width="17.5703125" style="260" customWidth="1"/>
    <col min="15123" max="15361" width="9.140625" style="260"/>
    <col min="15362" max="15362" width="3.42578125" style="260" customWidth="1"/>
    <col min="15363" max="15363" width="49.42578125" style="260" customWidth="1"/>
    <col min="15364" max="15364" width="14" style="260" customWidth="1"/>
    <col min="15365" max="15365" width="16.42578125" style="260" customWidth="1"/>
    <col min="15366" max="15366" width="12.85546875" style="260" customWidth="1"/>
    <col min="15367" max="15367" width="15.28515625" style="260" customWidth="1"/>
    <col min="15368" max="15368" width="8.140625" style="260" customWidth="1"/>
    <col min="15369" max="15369" width="15.28515625" style="260" customWidth="1"/>
    <col min="15370" max="15370" width="8.140625" style="260" customWidth="1"/>
    <col min="15371" max="15371" width="15.28515625" style="260" customWidth="1"/>
    <col min="15372" max="15372" width="9.28515625" style="260" customWidth="1"/>
    <col min="15373" max="15373" width="15.28515625" style="260" customWidth="1"/>
    <col min="15374" max="15374" width="9.28515625" style="260" customWidth="1"/>
    <col min="15375" max="15375" width="15.28515625" style="260" customWidth="1"/>
    <col min="15376" max="15376" width="9.28515625" style="260" customWidth="1"/>
    <col min="15377" max="15378" width="17.5703125" style="260" customWidth="1"/>
    <col min="15379" max="15617" width="9.140625" style="260"/>
    <col min="15618" max="15618" width="3.42578125" style="260" customWidth="1"/>
    <col min="15619" max="15619" width="49.42578125" style="260" customWidth="1"/>
    <col min="15620" max="15620" width="14" style="260" customWidth="1"/>
    <col min="15621" max="15621" width="16.42578125" style="260" customWidth="1"/>
    <col min="15622" max="15622" width="12.85546875" style="260" customWidth="1"/>
    <col min="15623" max="15623" width="15.28515625" style="260" customWidth="1"/>
    <col min="15624" max="15624" width="8.140625" style="260" customWidth="1"/>
    <col min="15625" max="15625" width="15.28515625" style="260" customWidth="1"/>
    <col min="15626" max="15626" width="8.140625" style="260" customWidth="1"/>
    <col min="15627" max="15627" width="15.28515625" style="260" customWidth="1"/>
    <col min="15628" max="15628" width="9.28515625" style="260" customWidth="1"/>
    <col min="15629" max="15629" width="15.28515625" style="260" customWidth="1"/>
    <col min="15630" max="15630" width="9.28515625" style="260" customWidth="1"/>
    <col min="15631" max="15631" width="15.28515625" style="260" customWidth="1"/>
    <col min="15632" max="15632" width="9.28515625" style="260" customWidth="1"/>
    <col min="15633" max="15634" width="17.5703125" style="260" customWidth="1"/>
    <col min="15635" max="15873" width="9.140625" style="260"/>
    <col min="15874" max="15874" width="3.42578125" style="260" customWidth="1"/>
    <col min="15875" max="15875" width="49.42578125" style="260" customWidth="1"/>
    <col min="15876" max="15876" width="14" style="260" customWidth="1"/>
    <col min="15877" max="15877" width="16.42578125" style="260" customWidth="1"/>
    <col min="15878" max="15878" width="12.85546875" style="260" customWidth="1"/>
    <col min="15879" max="15879" width="15.28515625" style="260" customWidth="1"/>
    <col min="15880" max="15880" width="8.140625" style="260" customWidth="1"/>
    <col min="15881" max="15881" width="15.28515625" style="260" customWidth="1"/>
    <col min="15882" max="15882" width="8.140625" style="260" customWidth="1"/>
    <col min="15883" max="15883" width="15.28515625" style="260" customWidth="1"/>
    <col min="15884" max="15884" width="9.28515625" style="260" customWidth="1"/>
    <col min="15885" max="15885" width="15.28515625" style="260" customWidth="1"/>
    <col min="15886" max="15886" width="9.28515625" style="260" customWidth="1"/>
    <col min="15887" max="15887" width="15.28515625" style="260" customWidth="1"/>
    <col min="15888" max="15888" width="9.28515625" style="260" customWidth="1"/>
    <col min="15889" max="15890" width="17.5703125" style="260" customWidth="1"/>
    <col min="15891" max="16129" width="9.140625" style="260"/>
    <col min="16130" max="16130" width="3.42578125" style="260" customWidth="1"/>
    <col min="16131" max="16131" width="49.42578125" style="260" customWidth="1"/>
    <col min="16132" max="16132" width="14" style="260" customWidth="1"/>
    <col min="16133" max="16133" width="16.42578125" style="260" customWidth="1"/>
    <col min="16134" max="16134" width="12.85546875" style="260" customWidth="1"/>
    <col min="16135" max="16135" width="15.28515625" style="260" customWidth="1"/>
    <col min="16136" max="16136" width="8.140625" style="260" customWidth="1"/>
    <col min="16137" max="16137" width="15.28515625" style="260" customWidth="1"/>
    <col min="16138" max="16138" width="8.140625" style="260" customWidth="1"/>
    <col min="16139" max="16139" width="15.28515625" style="260" customWidth="1"/>
    <col min="16140" max="16140" width="9.28515625" style="260" customWidth="1"/>
    <col min="16141" max="16141" width="15.28515625" style="260" customWidth="1"/>
    <col min="16142" max="16142" width="9.28515625" style="260" customWidth="1"/>
    <col min="16143" max="16143" width="15.28515625" style="260" customWidth="1"/>
    <col min="16144" max="16144" width="9.28515625" style="260" customWidth="1"/>
    <col min="16145" max="16146" width="17.5703125" style="260" customWidth="1"/>
    <col min="16147" max="16384" width="9.140625" style="260"/>
  </cols>
  <sheetData>
    <row r="1" spans="1:19">
      <c r="A1" s="259" t="s">
        <v>370</v>
      </c>
      <c r="B1" s="259" t="s">
        <v>124</v>
      </c>
      <c r="C1" s="259" t="s">
        <v>123</v>
      </c>
      <c r="D1" s="259" t="s">
        <v>371</v>
      </c>
      <c r="E1" s="259" t="s">
        <v>476</v>
      </c>
      <c r="F1" s="259" t="s">
        <v>373</v>
      </c>
      <c r="G1" s="259" t="s">
        <v>374</v>
      </c>
      <c r="H1" s="259" t="s">
        <v>375</v>
      </c>
      <c r="I1" s="259" t="s">
        <v>376</v>
      </c>
      <c r="J1" s="259" t="s">
        <v>377</v>
      </c>
      <c r="K1" s="259" t="s">
        <v>378</v>
      </c>
      <c r="L1" s="259" t="s">
        <v>379</v>
      </c>
      <c r="M1" s="259" t="s">
        <v>380</v>
      </c>
      <c r="N1" s="259" t="s">
        <v>381</v>
      </c>
      <c r="O1" s="259" t="s">
        <v>382</v>
      </c>
      <c r="P1" s="259" t="s">
        <v>383</v>
      </c>
      <c r="Q1" s="259" t="s">
        <v>384</v>
      </c>
      <c r="R1" s="259" t="s">
        <v>466</v>
      </c>
      <c r="S1" s="259" t="s">
        <v>184</v>
      </c>
    </row>
    <row r="2" spans="1:19">
      <c r="A2" s="260" t="s">
        <v>385</v>
      </c>
      <c r="B2" s="260" t="s">
        <v>125</v>
      </c>
      <c r="C2" s="260" t="s">
        <v>114</v>
      </c>
      <c r="D2" s="261">
        <f>'fr ERP Q1'!D2+'fr ERP Q2'!D2+'fr ERP Q3'!D2</f>
        <v>97900000</v>
      </c>
      <c r="E2" s="261">
        <f>'fr ERP Q1'!E2+'fr ERP Q2'!E2+'fr ERP Q3'!E2</f>
        <v>0</v>
      </c>
      <c r="F2" s="261">
        <f>'fr ERP Q1'!F2+'fr ERP Q2'!F2+'fr ERP Q3'!F2</f>
        <v>31076035</v>
      </c>
      <c r="G2" s="261">
        <f>'fr ERP Q1'!G2+'fr ERP Q2'!G2+'fr ERP Q3'!G2</f>
        <v>0</v>
      </c>
      <c r="H2" s="261">
        <f>'fr ERP Q1'!H2+'fr ERP Q2'!H2+'fr ERP Q3'!H2</f>
        <v>31076035</v>
      </c>
      <c r="I2" s="261">
        <f>'fr ERP Q1'!I2+'fr ERP Q2'!I2+'fr ERP Q3'!I2</f>
        <v>0</v>
      </c>
      <c r="J2" s="261">
        <f>'fr ERP Q1'!J2+'fr ERP Q2'!J2+'fr ERP Q3'!J2</f>
        <v>27036035</v>
      </c>
      <c r="K2" s="261">
        <f>'fr ERP Q1'!K2+'fr ERP Q2'!K2+'fr ERP Q3'!K2</f>
        <v>0</v>
      </c>
      <c r="L2" s="261">
        <f>'fr ERP Q1'!L2+'fr ERP Q2'!L2+'fr ERP Q3'!L2</f>
        <v>31262855</v>
      </c>
      <c r="M2" s="261">
        <f>'fr ERP Q1'!M2+'fr ERP Q2'!M2+'fr ERP Q3'!M2</f>
        <v>0</v>
      </c>
      <c r="N2" s="261">
        <f>'fr ERP Q1'!N2+'fr ERP Q2'!N2+'fr ERP Q3'!N2</f>
        <v>29707146</v>
      </c>
      <c r="O2" s="261">
        <f>'fr ERP Q1'!O2+'fr ERP Q2'!O2+'fr ERP Q3'!O2</f>
        <v>0</v>
      </c>
      <c r="P2" s="261">
        <f>'fr ERP Q1'!P2+'fr ERP Q2'!P2+'fr ERP Q3'!P2</f>
        <v>394710</v>
      </c>
      <c r="Q2" s="261">
        <f>'fr ERP Q1'!Q2+'fr ERP Q2'!Q2+'fr ERP Q3'!Q2</f>
        <v>0</v>
      </c>
      <c r="R2" s="261">
        <f t="shared" ref="R2:R19" si="0">J2+N2+E2</f>
        <v>56743181</v>
      </c>
      <c r="S2" s="261">
        <f t="shared" ref="S2:S19" si="1">D2-R2</f>
        <v>41156819</v>
      </c>
    </row>
    <row r="3" spans="1:19">
      <c r="A3" s="260" t="s">
        <v>387</v>
      </c>
      <c r="B3" s="260" t="s">
        <v>126</v>
      </c>
      <c r="C3" s="260" t="s">
        <v>108</v>
      </c>
      <c r="D3" s="261">
        <f>'fr ERP Q1'!D3+'fr ERP Q2'!D3+'fr ERP Q3'!D3</f>
        <v>554142918</v>
      </c>
      <c r="E3" s="261">
        <f>'fr ERP Q1'!E3+'fr ERP Q2'!E3+'fr ERP Q3'!E3</f>
        <v>0</v>
      </c>
      <c r="F3" s="261">
        <f>'fr ERP Q1'!F3+'fr ERP Q2'!F3+'fr ERP Q3'!F3</f>
        <v>479677486.05000001</v>
      </c>
      <c r="G3" s="261">
        <f>'fr ERP Q1'!G3+'fr ERP Q2'!G3+'fr ERP Q3'!G3</f>
        <v>0</v>
      </c>
      <c r="H3" s="261">
        <f>'fr ERP Q1'!H3+'fr ERP Q2'!H3+'fr ERP Q3'!H3</f>
        <v>479677486.05000001</v>
      </c>
      <c r="I3" s="261">
        <f>'fr ERP Q1'!I3+'fr ERP Q2'!I3+'fr ERP Q3'!I3</f>
        <v>0</v>
      </c>
      <c r="J3" s="261">
        <f>'fr ERP Q1'!J3+'fr ERP Q2'!J3+'fr ERP Q3'!J3</f>
        <v>445928525.05000001</v>
      </c>
      <c r="K3" s="261">
        <f>'fr ERP Q1'!K3+'fr ERP Q2'!K3+'fr ERP Q3'!K3</f>
        <v>0</v>
      </c>
      <c r="L3" s="261">
        <f>'fr ERP Q1'!L3+'fr ERP Q2'!L3+'fr ERP Q3'!L3</f>
        <v>0</v>
      </c>
      <c r="M3" s="261">
        <f>'fr ERP Q1'!M3+'fr ERP Q2'!M3+'fr ERP Q3'!M3</f>
        <v>0</v>
      </c>
      <c r="N3" s="261">
        <f>'fr ERP Q1'!N3+'fr ERP Q2'!N3+'fr ERP Q3'!N3</f>
        <v>0</v>
      </c>
      <c r="O3" s="261">
        <f>'fr ERP Q1'!O3+'fr ERP Q2'!O3+'fr ERP Q3'!O3</f>
        <v>0</v>
      </c>
      <c r="P3" s="261">
        <f>'fr ERP Q1'!P3+'fr ERP Q2'!P3+'fr ERP Q3'!P3</f>
        <v>0</v>
      </c>
      <c r="Q3" s="261">
        <f>'fr ERP Q1'!Q3+'fr ERP Q2'!Q3+'fr ERP Q3'!Q3</f>
        <v>0</v>
      </c>
      <c r="R3" s="261">
        <f t="shared" si="0"/>
        <v>445928525.05000001</v>
      </c>
      <c r="S3" s="261">
        <f t="shared" si="1"/>
        <v>108214392.94999999</v>
      </c>
    </row>
    <row r="4" spans="1:19">
      <c r="A4" s="260" t="s">
        <v>389</v>
      </c>
      <c r="B4" s="260" t="s">
        <v>127</v>
      </c>
      <c r="C4" s="260" t="s">
        <v>109</v>
      </c>
      <c r="D4" s="261">
        <f>'fr ERP Q1'!D4+'fr ERP Q2'!D4+'fr ERP Q3'!D4</f>
        <v>223500000</v>
      </c>
      <c r="E4" s="261">
        <f>'fr ERP Q1'!E4+'fr ERP Q2'!E4+'fr ERP Q3'!E4</f>
        <v>0</v>
      </c>
      <c r="F4" s="261">
        <f>'fr ERP Q1'!F4+'fr ERP Q2'!F4+'fr ERP Q3'!F4</f>
        <v>138419895.61000001</v>
      </c>
      <c r="G4" s="261">
        <f>'fr ERP Q1'!G4+'fr ERP Q2'!G4+'fr ERP Q3'!G4</f>
        <v>0</v>
      </c>
      <c r="H4" s="261">
        <f>'fr ERP Q1'!H4+'fr ERP Q2'!H4+'fr ERP Q3'!H4</f>
        <v>138419895.61000001</v>
      </c>
      <c r="I4" s="261">
        <f>'fr ERP Q1'!I4+'fr ERP Q2'!I4+'fr ERP Q3'!I4</f>
        <v>0</v>
      </c>
      <c r="J4" s="261">
        <f>'fr ERP Q1'!J4+'fr ERP Q2'!J4+'fr ERP Q3'!J4</f>
        <v>138419895.61000001</v>
      </c>
      <c r="K4" s="261">
        <f>'fr ERP Q1'!K4+'fr ERP Q2'!K4+'fr ERP Q3'!K4</f>
        <v>0</v>
      </c>
      <c r="L4" s="261">
        <f>'fr ERP Q1'!L4+'fr ERP Q2'!L4+'fr ERP Q3'!L4</f>
        <v>12000000</v>
      </c>
      <c r="M4" s="261">
        <f>'fr ERP Q1'!M4+'fr ERP Q2'!M4+'fr ERP Q3'!M4</f>
        <v>0</v>
      </c>
      <c r="N4" s="261">
        <f>'fr ERP Q1'!N4+'fr ERP Q2'!N4+'fr ERP Q3'!N4</f>
        <v>12000000</v>
      </c>
      <c r="O4" s="261">
        <f>'fr ERP Q1'!O4+'fr ERP Q2'!O4+'fr ERP Q3'!O4</f>
        <v>0</v>
      </c>
      <c r="P4" s="261">
        <f>'fr ERP Q1'!P4+'fr ERP Q2'!P4+'fr ERP Q3'!P4</f>
        <v>0</v>
      </c>
      <c r="Q4" s="261">
        <f>'fr ERP Q1'!Q4+'fr ERP Q2'!Q4+'fr ERP Q3'!Q4</f>
        <v>0</v>
      </c>
      <c r="R4" s="261">
        <f t="shared" si="0"/>
        <v>150419895.61000001</v>
      </c>
      <c r="S4" s="261">
        <f t="shared" si="1"/>
        <v>73080104.389999986</v>
      </c>
    </row>
    <row r="5" spans="1:19">
      <c r="A5" s="260" t="s">
        <v>391</v>
      </c>
      <c r="B5" s="260" t="s">
        <v>128</v>
      </c>
      <c r="C5" s="260" t="s">
        <v>120</v>
      </c>
      <c r="D5" s="261">
        <f>'fr ERP Q1'!D5+'fr ERP Q2'!D5+'fr ERP Q3'!D5</f>
        <v>57030000</v>
      </c>
      <c r="E5" s="261">
        <f>'fr ERP Q1'!E5+'fr ERP Q2'!E5+'fr ERP Q3'!E5</f>
        <v>0</v>
      </c>
      <c r="F5" s="261">
        <f>'fr ERP Q1'!F5+'fr ERP Q2'!F5+'fr ERP Q3'!F5</f>
        <v>55969000</v>
      </c>
      <c r="G5" s="261">
        <f>'fr ERP Q1'!G5+'fr ERP Q2'!G5+'fr ERP Q3'!G5</f>
        <v>0</v>
      </c>
      <c r="H5" s="261">
        <f>'fr ERP Q1'!H5+'fr ERP Q2'!H5+'fr ERP Q3'!H5</f>
        <v>54455600</v>
      </c>
      <c r="I5" s="261">
        <f>'fr ERP Q1'!I5+'fr ERP Q2'!I5+'fr ERP Q3'!I5</f>
        <v>0</v>
      </c>
      <c r="J5" s="261">
        <f>'fr ERP Q1'!J5+'fr ERP Q2'!J5+'fr ERP Q3'!J5</f>
        <v>45904000</v>
      </c>
      <c r="K5" s="261">
        <f>'fr ERP Q1'!K5+'fr ERP Q2'!K5+'fr ERP Q3'!K5</f>
        <v>0</v>
      </c>
      <c r="L5" s="261">
        <f>'fr ERP Q1'!L5+'fr ERP Q2'!L5+'fr ERP Q3'!L5</f>
        <v>591000</v>
      </c>
      <c r="M5" s="261">
        <f>'fr ERP Q1'!M5+'fr ERP Q2'!M5+'fr ERP Q3'!M5</f>
        <v>0</v>
      </c>
      <c r="N5" s="261">
        <f>'fr ERP Q1'!N5+'fr ERP Q2'!N5+'fr ERP Q3'!N5</f>
        <v>587881</v>
      </c>
      <c r="O5" s="261">
        <f>'fr ERP Q1'!O5+'fr ERP Q2'!O5+'fr ERP Q3'!O5</f>
        <v>0</v>
      </c>
      <c r="P5" s="261">
        <f>'fr ERP Q1'!P5+'fr ERP Q2'!P5+'fr ERP Q3'!P5</f>
        <v>3119</v>
      </c>
      <c r="Q5" s="261">
        <f>'fr ERP Q1'!Q5+'fr ERP Q2'!Q5+'fr ERP Q3'!Q5</f>
        <v>0</v>
      </c>
      <c r="R5" s="261">
        <f t="shared" si="0"/>
        <v>46491881</v>
      </c>
      <c r="S5" s="261">
        <f t="shared" si="1"/>
        <v>10538119</v>
      </c>
    </row>
    <row r="6" spans="1:19">
      <c r="A6" s="260" t="s">
        <v>393</v>
      </c>
      <c r="B6" s="260" t="s">
        <v>129</v>
      </c>
      <c r="C6" s="260" t="s">
        <v>119</v>
      </c>
      <c r="D6" s="261">
        <f>'fr ERP Q1'!D6+'fr ERP Q2'!D6+'fr ERP Q3'!D6</f>
        <v>2470000</v>
      </c>
      <c r="E6" s="261">
        <f>'fr ERP Q1'!E6+'fr ERP Q2'!E6+'fr ERP Q3'!E6</f>
        <v>0</v>
      </c>
      <c r="F6" s="261">
        <f>'fr ERP Q1'!F6+'fr ERP Q2'!F6+'fr ERP Q3'!F6</f>
        <v>0</v>
      </c>
      <c r="G6" s="261">
        <f>'fr ERP Q1'!G6+'fr ERP Q2'!G6+'fr ERP Q3'!G6</f>
        <v>0</v>
      </c>
      <c r="H6" s="261">
        <f>'fr ERP Q1'!H6+'fr ERP Q2'!H6+'fr ERP Q3'!H6</f>
        <v>0</v>
      </c>
      <c r="I6" s="261">
        <f>'fr ERP Q1'!I6+'fr ERP Q2'!I6+'fr ERP Q3'!I6</f>
        <v>0</v>
      </c>
      <c r="J6" s="261">
        <f>'fr ERP Q1'!J6+'fr ERP Q2'!J6+'fr ERP Q3'!J6</f>
        <v>0</v>
      </c>
      <c r="K6" s="261">
        <f>'fr ERP Q1'!K6+'fr ERP Q2'!K6+'fr ERP Q3'!K6</f>
        <v>0</v>
      </c>
      <c r="L6" s="261">
        <f>'fr ERP Q1'!L6+'fr ERP Q2'!L6+'fr ERP Q3'!L6</f>
        <v>2470000</v>
      </c>
      <c r="M6" s="261">
        <f>'fr ERP Q1'!M6+'fr ERP Q2'!M6+'fr ERP Q3'!M6</f>
        <v>0</v>
      </c>
      <c r="N6" s="261">
        <f>'fr ERP Q1'!N6+'fr ERP Q2'!N6+'fr ERP Q3'!N6</f>
        <v>2470000</v>
      </c>
      <c r="O6" s="261">
        <f>'fr ERP Q1'!O6+'fr ERP Q2'!O6+'fr ERP Q3'!O6</f>
        <v>0</v>
      </c>
      <c r="P6" s="261">
        <f>'fr ERP Q1'!P6+'fr ERP Q2'!P6+'fr ERP Q3'!P6</f>
        <v>0</v>
      </c>
      <c r="Q6" s="261">
        <f>'fr ERP Q1'!Q6+'fr ERP Q2'!Q6+'fr ERP Q3'!Q6</f>
        <v>0</v>
      </c>
      <c r="R6" s="261">
        <f t="shared" si="0"/>
        <v>2470000</v>
      </c>
      <c r="S6" s="261">
        <f t="shared" si="1"/>
        <v>0</v>
      </c>
    </row>
    <row r="7" spans="1:19">
      <c r="A7" s="260" t="s">
        <v>395</v>
      </c>
      <c r="B7" s="260" t="s">
        <v>130</v>
      </c>
      <c r="C7" s="260" t="s">
        <v>117</v>
      </c>
      <c r="D7" s="261">
        <f>'fr ERP Q1'!D7+'fr ERP Q2'!D7+'fr ERP Q3'!D7</f>
        <v>30864183</v>
      </c>
      <c r="E7" s="261">
        <f>'fr ERP Q1'!E7+'fr ERP Q2'!E7+'fr ERP Q3'!E7</f>
        <v>0</v>
      </c>
      <c r="F7" s="261">
        <f>'fr ERP Q1'!F7+'fr ERP Q2'!F7+'fr ERP Q3'!F7</f>
        <v>0</v>
      </c>
      <c r="G7" s="261">
        <f>'fr ERP Q1'!G7+'fr ERP Q2'!G7+'fr ERP Q3'!G7</f>
        <v>0</v>
      </c>
      <c r="H7" s="261">
        <f>'fr ERP Q1'!H7+'fr ERP Q2'!H7+'fr ERP Q3'!H7</f>
        <v>0</v>
      </c>
      <c r="I7" s="261">
        <f>'fr ERP Q1'!I7+'fr ERP Q2'!I7+'fr ERP Q3'!I7</f>
        <v>0</v>
      </c>
      <c r="J7" s="261">
        <f>'fr ERP Q1'!J7+'fr ERP Q2'!J7+'fr ERP Q3'!J7</f>
        <v>0</v>
      </c>
      <c r="K7" s="261">
        <f>'fr ERP Q1'!K7+'fr ERP Q2'!K7+'fr ERP Q3'!K7</f>
        <v>0</v>
      </c>
      <c r="L7" s="261">
        <f>'fr ERP Q1'!L7+'fr ERP Q2'!L7+'fr ERP Q3'!L7</f>
        <v>29309880</v>
      </c>
      <c r="M7" s="261">
        <f>'fr ERP Q1'!M7+'fr ERP Q2'!M7+'fr ERP Q3'!M7</f>
        <v>0</v>
      </c>
      <c r="N7" s="261">
        <f>'fr ERP Q1'!N7+'fr ERP Q2'!N7+'fr ERP Q3'!N7</f>
        <v>27231318</v>
      </c>
      <c r="O7" s="261">
        <f>'fr ERP Q1'!O7+'fr ERP Q2'!O7+'fr ERP Q3'!O7</f>
        <v>0</v>
      </c>
      <c r="P7" s="261">
        <f>'fr ERP Q1'!P7+'fr ERP Q2'!P7+'fr ERP Q3'!P7</f>
        <v>428562</v>
      </c>
      <c r="Q7" s="261">
        <f>'fr ERP Q1'!Q7+'fr ERP Q2'!Q7+'fr ERP Q3'!Q7</f>
        <v>0</v>
      </c>
      <c r="R7" s="261">
        <f t="shared" si="0"/>
        <v>27231318</v>
      </c>
      <c r="S7" s="261">
        <f t="shared" si="1"/>
        <v>3632865</v>
      </c>
    </row>
    <row r="8" spans="1:19">
      <c r="A8" s="260" t="s">
        <v>397</v>
      </c>
      <c r="B8" s="260" t="s">
        <v>398</v>
      </c>
      <c r="C8" s="260" t="s">
        <v>112</v>
      </c>
      <c r="D8" s="261">
        <f>'fr ERP Q1'!D8+'fr ERP Q2'!D8+'fr ERP Q3'!D8</f>
        <v>12500000</v>
      </c>
      <c r="E8" s="261">
        <f>'fr ERP Q1'!E8+'fr ERP Q2'!E8+'fr ERP Q3'!E8</f>
        <v>0</v>
      </c>
      <c r="F8" s="261">
        <f>'fr ERP Q1'!F8+'fr ERP Q2'!F8+'fr ERP Q3'!F8</f>
        <v>0</v>
      </c>
      <c r="G8" s="261">
        <f>'fr ERP Q1'!G8+'fr ERP Q2'!G8+'fr ERP Q3'!G8</f>
        <v>0</v>
      </c>
      <c r="H8" s="261">
        <f>'fr ERP Q1'!H8+'fr ERP Q2'!H8+'fr ERP Q3'!H8</f>
        <v>0</v>
      </c>
      <c r="I8" s="261">
        <f>'fr ERP Q1'!I8+'fr ERP Q2'!I8+'fr ERP Q3'!I8</f>
        <v>0</v>
      </c>
      <c r="J8" s="261">
        <f>'fr ERP Q1'!J8+'fr ERP Q2'!J8+'fr ERP Q3'!J8</f>
        <v>0</v>
      </c>
      <c r="K8" s="261">
        <f>'fr ERP Q1'!K8+'fr ERP Q2'!K8+'fr ERP Q3'!K8</f>
        <v>0</v>
      </c>
      <c r="L8" s="261">
        <f>'fr ERP Q1'!L8+'fr ERP Q2'!L8+'fr ERP Q3'!L8</f>
        <v>500000</v>
      </c>
      <c r="M8" s="261">
        <f>'fr ERP Q1'!M8+'fr ERP Q2'!M8+'fr ERP Q3'!M8</f>
        <v>0</v>
      </c>
      <c r="N8" s="261">
        <f>'fr ERP Q1'!N8+'fr ERP Q2'!N8+'fr ERP Q3'!N8</f>
        <v>500000</v>
      </c>
      <c r="O8" s="261">
        <f>'fr ERP Q1'!O8+'fr ERP Q2'!O8+'fr ERP Q3'!O8</f>
        <v>0</v>
      </c>
      <c r="P8" s="261">
        <f>'fr ERP Q1'!P8+'fr ERP Q2'!P8+'fr ERP Q3'!P8</f>
        <v>0</v>
      </c>
      <c r="Q8" s="261">
        <f>'fr ERP Q1'!Q8+'fr ERP Q2'!Q8+'fr ERP Q3'!Q8</f>
        <v>0</v>
      </c>
      <c r="R8" s="261">
        <f>J8+N8+E8</f>
        <v>500000</v>
      </c>
      <c r="S8" s="261">
        <f t="shared" si="1"/>
        <v>12000000</v>
      </c>
    </row>
    <row r="9" spans="1:19">
      <c r="A9" s="260" t="s">
        <v>400</v>
      </c>
      <c r="B9" s="260" t="s">
        <v>143</v>
      </c>
      <c r="C9" s="260" t="s">
        <v>115</v>
      </c>
      <c r="D9" s="261">
        <f>'fr ERP Q1'!D9+'fr ERP Q2'!D9+'fr ERP Q3'!D9</f>
        <v>90645123</v>
      </c>
      <c r="E9" s="261">
        <f>'fr ERP Q1'!E9+'fr ERP Q2'!E9+'fr ERP Q3'!E9</f>
        <v>0</v>
      </c>
      <c r="F9" s="261">
        <f>'fr ERP Q1'!F9+'fr ERP Q2'!F9+'fr ERP Q3'!F9</f>
        <v>0</v>
      </c>
      <c r="G9" s="261">
        <f>'fr ERP Q1'!G9+'fr ERP Q2'!G9+'fr ERP Q3'!G9</f>
        <v>0</v>
      </c>
      <c r="H9" s="261">
        <f>'fr ERP Q1'!H9+'fr ERP Q2'!H9+'fr ERP Q3'!H9</f>
        <v>0</v>
      </c>
      <c r="I9" s="261">
        <f>'fr ERP Q1'!I9+'fr ERP Q2'!I9+'fr ERP Q3'!I9</f>
        <v>0</v>
      </c>
      <c r="J9" s="261">
        <f>'fr ERP Q1'!J9+'fr ERP Q2'!J9+'fr ERP Q3'!J9</f>
        <v>0</v>
      </c>
      <c r="K9" s="261">
        <f>'fr ERP Q1'!K9+'fr ERP Q2'!K9+'fr ERP Q3'!K9</f>
        <v>0</v>
      </c>
      <c r="L9" s="261">
        <f>'fr ERP Q1'!L9+'fr ERP Q2'!L9+'fr ERP Q3'!L9</f>
        <v>89358350</v>
      </c>
      <c r="M9" s="261">
        <f>'fr ERP Q1'!M9+'fr ERP Q2'!M9+'fr ERP Q3'!M9</f>
        <v>0</v>
      </c>
      <c r="N9" s="261">
        <f>'fr ERP Q1'!N9+'fr ERP Q2'!N9+'fr ERP Q3'!N9</f>
        <v>74451894</v>
      </c>
      <c r="O9" s="261">
        <f>'fr ERP Q1'!O9+'fr ERP Q2'!O9+'fr ERP Q3'!O9</f>
        <v>0</v>
      </c>
      <c r="P9" s="261">
        <f>'fr ERP Q1'!P9+'fr ERP Q2'!P9+'fr ERP Q3'!P9</f>
        <v>629206</v>
      </c>
      <c r="Q9" s="261">
        <f>'fr ERP Q1'!Q9+'fr ERP Q2'!Q9+'fr ERP Q3'!Q9</f>
        <v>0</v>
      </c>
      <c r="R9" s="261">
        <f t="shared" si="0"/>
        <v>74451894</v>
      </c>
      <c r="S9" s="261">
        <f t="shared" si="1"/>
        <v>16193229</v>
      </c>
    </row>
    <row r="10" spans="1:19">
      <c r="A10" s="260" t="s">
        <v>402</v>
      </c>
      <c r="B10" s="260" t="s">
        <v>403</v>
      </c>
      <c r="C10" s="260" t="s">
        <v>116</v>
      </c>
      <c r="D10" s="261">
        <f>'fr ERP Q1'!D10+'fr ERP Q2'!D10+'fr ERP Q3'!D10</f>
        <v>27550000</v>
      </c>
      <c r="E10" s="261">
        <f>'fr ERP Q1'!E10+'fr ERP Q2'!E10+'fr ERP Q3'!E10</f>
        <v>0</v>
      </c>
      <c r="F10" s="261">
        <f>'fr ERP Q1'!F10+'fr ERP Q2'!F10+'fr ERP Q3'!F10</f>
        <v>0</v>
      </c>
      <c r="G10" s="261">
        <f>'fr ERP Q1'!G10+'fr ERP Q2'!G10+'fr ERP Q3'!G10</f>
        <v>0</v>
      </c>
      <c r="H10" s="261">
        <f>'fr ERP Q1'!H10+'fr ERP Q2'!H10+'fr ERP Q3'!H10</f>
        <v>0</v>
      </c>
      <c r="I10" s="261">
        <f>'fr ERP Q1'!I10+'fr ERP Q2'!I10+'fr ERP Q3'!I10</f>
        <v>0</v>
      </c>
      <c r="J10" s="261">
        <f>'fr ERP Q1'!J10+'fr ERP Q2'!J10+'fr ERP Q3'!J10</f>
        <v>0</v>
      </c>
      <c r="K10" s="261">
        <f>'fr ERP Q1'!K10+'fr ERP Q2'!K10+'fr ERP Q3'!K10</f>
        <v>0</v>
      </c>
      <c r="L10" s="261">
        <f>'fr ERP Q1'!L10+'fr ERP Q2'!L10+'fr ERP Q3'!L10</f>
        <v>26260750</v>
      </c>
      <c r="M10" s="261">
        <f>'fr ERP Q1'!M10+'fr ERP Q2'!M10+'fr ERP Q3'!M10</f>
        <v>0</v>
      </c>
      <c r="N10" s="261">
        <f>'fr ERP Q1'!N10+'fr ERP Q2'!N10+'fr ERP Q3'!N10</f>
        <v>24474803</v>
      </c>
      <c r="O10" s="261">
        <f>'fr ERP Q1'!O10+'fr ERP Q2'!O10+'fr ERP Q3'!O10</f>
        <v>0</v>
      </c>
      <c r="P10" s="261">
        <f>'fr ERP Q1'!P10+'fr ERP Q2'!P10+'fr ERP Q3'!P10</f>
        <v>1280947</v>
      </c>
      <c r="Q10" s="261">
        <f>'fr ERP Q1'!Q10+'fr ERP Q2'!Q10+'fr ERP Q3'!Q10</f>
        <v>0</v>
      </c>
      <c r="R10" s="261">
        <f t="shared" si="0"/>
        <v>24474803</v>
      </c>
      <c r="S10" s="261">
        <f t="shared" si="1"/>
        <v>3075197</v>
      </c>
    </row>
    <row r="11" spans="1:19">
      <c r="A11" s="260" t="s">
        <v>405</v>
      </c>
      <c r="B11" s="260" t="s">
        <v>131</v>
      </c>
      <c r="C11" s="260" t="s">
        <v>113</v>
      </c>
      <c r="D11" s="261">
        <f>'fr ERP Q1'!D11+'fr ERP Q2'!D11+'fr ERP Q3'!D11</f>
        <v>4200000000</v>
      </c>
      <c r="E11" s="263">
        <f>'fr ERP Q1'!E11+'fr ERP Q2'!E11+'fr ERP Q3'!E11</f>
        <v>3230494339.798182</v>
      </c>
      <c r="F11" s="261">
        <f>'fr ERP Q1'!F11+'fr ERP Q2'!F11+'fr ERP Q3'!F11</f>
        <v>0</v>
      </c>
      <c r="G11" s="261">
        <f>'fr ERP Q1'!G11+'fr ERP Q2'!G11+'fr ERP Q3'!G11</f>
        <v>0</v>
      </c>
      <c r="H11" s="261">
        <f>'fr ERP Q1'!H11+'fr ERP Q2'!H11+'fr ERP Q3'!H11</f>
        <v>0</v>
      </c>
      <c r="I11" s="261">
        <f>'fr ERP Q1'!I11+'fr ERP Q2'!I11+'fr ERP Q3'!I11</f>
        <v>0</v>
      </c>
      <c r="J11" s="261">
        <f>'fr ERP Q1'!J11+'fr ERP Q2'!J11+'fr ERP Q3'!J11</f>
        <v>0</v>
      </c>
      <c r="K11" s="261">
        <f>'fr ERP Q1'!K11+'fr ERP Q2'!K11+'fr ERP Q3'!K11</f>
        <v>0</v>
      </c>
      <c r="L11" s="261">
        <f>'fr ERP Q1'!L11+'fr ERP Q2'!L11+'fr ERP Q3'!L11</f>
        <v>0</v>
      </c>
      <c r="M11" s="261">
        <f>'fr ERP Q1'!M11+'fr ERP Q2'!M11+'fr ERP Q3'!M11</f>
        <v>0</v>
      </c>
      <c r="N11" s="261">
        <f>'fr ERP Q1'!N11+'fr ERP Q2'!N11+'fr ERP Q3'!N11</f>
        <v>0</v>
      </c>
      <c r="O11" s="261">
        <f>'fr ERP Q1'!O11+'fr ERP Q2'!O11+'fr ERP Q3'!O11</f>
        <v>0</v>
      </c>
      <c r="P11" s="261">
        <f>'fr ERP Q1'!P11+'fr ERP Q2'!P11+'fr ERP Q3'!P11</f>
        <v>0</v>
      </c>
      <c r="Q11" s="261">
        <f>'fr ERP Q1'!Q11+'fr ERP Q2'!Q11+'fr ERP Q3'!Q11</f>
        <v>0</v>
      </c>
      <c r="R11" s="261">
        <f>J11+N11+E11</f>
        <v>3230494339.798182</v>
      </c>
      <c r="S11" s="261">
        <f t="shared" si="1"/>
        <v>969505660.20181799</v>
      </c>
    </row>
    <row r="12" spans="1:19">
      <c r="A12" s="260" t="s">
        <v>407</v>
      </c>
      <c r="B12" s="260" t="s">
        <v>132</v>
      </c>
      <c r="C12" s="260" t="s">
        <v>107</v>
      </c>
      <c r="D12" s="261">
        <f>'fr ERP Q1'!D12+'fr ERP Q2'!D12+'fr ERP Q3'!D12</f>
        <v>207400000</v>
      </c>
      <c r="E12" s="263">
        <f>'fr ERP Q1'!E12+'fr ERP Q2'!E12+'fr ERP Q3'!E12</f>
        <v>237779326.66666666</v>
      </c>
      <c r="F12" s="261">
        <f>'fr ERP Q1'!F12+'fr ERP Q2'!F12+'fr ERP Q3'!F12</f>
        <v>0</v>
      </c>
      <c r="G12" s="261">
        <f>'fr ERP Q1'!G12+'fr ERP Q2'!G12+'fr ERP Q3'!G12</f>
        <v>0</v>
      </c>
      <c r="H12" s="261">
        <f>'fr ERP Q1'!H12+'fr ERP Q2'!H12+'fr ERP Q3'!H12</f>
        <v>0</v>
      </c>
      <c r="I12" s="261">
        <f>'fr ERP Q1'!I12+'fr ERP Q2'!I12+'fr ERP Q3'!I12</f>
        <v>0</v>
      </c>
      <c r="J12" s="261">
        <f>'fr ERP Q1'!J12+'fr ERP Q2'!J12+'fr ERP Q3'!J12</f>
        <v>0</v>
      </c>
      <c r="K12" s="261">
        <f>'fr ERP Q1'!K12+'fr ERP Q2'!K12+'fr ERP Q3'!K12</f>
        <v>0</v>
      </c>
      <c r="L12" s="261">
        <f>'fr ERP Q1'!L12+'fr ERP Q2'!L12+'fr ERP Q3'!L12</f>
        <v>0</v>
      </c>
      <c r="M12" s="261">
        <f>'fr ERP Q1'!M12+'fr ERP Q2'!M12+'fr ERP Q3'!M12</f>
        <v>0</v>
      </c>
      <c r="N12" s="261">
        <f>'fr ERP Q1'!N12+'fr ERP Q2'!N12+'fr ERP Q3'!N12</f>
        <v>0</v>
      </c>
      <c r="O12" s="261">
        <f>'fr ERP Q1'!O12+'fr ERP Q2'!O12+'fr ERP Q3'!O12</f>
        <v>0</v>
      </c>
      <c r="P12" s="261">
        <f>'fr ERP Q1'!P12+'fr ERP Q2'!P12+'fr ERP Q3'!P12</f>
        <v>0</v>
      </c>
      <c r="Q12" s="261">
        <f>'fr ERP Q1'!Q12+'fr ERP Q2'!Q12+'fr ERP Q3'!Q12</f>
        <v>0</v>
      </c>
      <c r="R12" s="261">
        <f t="shared" si="0"/>
        <v>237779326.66666666</v>
      </c>
      <c r="S12" s="261">
        <f t="shared" si="1"/>
        <v>-30379326.666666657</v>
      </c>
    </row>
    <row r="13" spans="1:19">
      <c r="A13" s="260" t="s">
        <v>409</v>
      </c>
      <c r="B13" s="260" t="s">
        <v>133</v>
      </c>
      <c r="C13" s="260" t="s">
        <v>110</v>
      </c>
      <c r="D13" s="261">
        <f>'fr ERP Q1'!D13+'fr ERP Q2'!D13+'fr ERP Q3'!D13</f>
        <v>420000000</v>
      </c>
      <c r="E13" s="263">
        <f>'fr ERP Q1'!E13+'fr ERP Q2'!E13+'fr ERP Q3'!E13</f>
        <v>632989052.005</v>
      </c>
      <c r="F13" s="261">
        <f>'fr ERP Q1'!F13+'fr ERP Q2'!F13+'fr ERP Q3'!F13</f>
        <v>0</v>
      </c>
      <c r="G13" s="261">
        <f>'fr ERP Q1'!G13+'fr ERP Q2'!G13+'fr ERP Q3'!G13</f>
        <v>0</v>
      </c>
      <c r="H13" s="261">
        <f>'fr ERP Q1'!H13+'fr ERP Q2'!H13+'fr ERP Q3'!H13</f>
        <v>0</v>
      </c>
      <c r="I13" s="261">
        <f>'fr ERP Q1'!I13+'fr ERP Q2'!I13+'fr ERP Q3'!I13</f>
        <v>0</v>
      </c>
      <c r="J13" s="261">
        <f>'fr ERP Q1'!J13+'fr ERP Q2'!J13+'fr ERP Q3'!J13</f>
        <v>0</v>
      </c>
      <c r="K13" s="261">
        <f>'fr ERP Q1'!K13+'fr ERP Q2'!K13+'fr ERP Q3'!K13</f>
        <v>0</v>
      </c>
      <c r="L13" s="261">
        <f>'fr ERP Q1'!L13+'fr ERP Q2'!L13+'fr ERP Q3'!L13</f>
        <v>0</v>
      </c>
      <c r="M13" s="261">
        <f>'fr ERP Q1'!M13+'fr ERP Q2'!M13+'fr ERP Q3'!M13</f>
        <v>0</v>
      </c>
      <c r="N13" s="261">
        <f>'fr ERP Q1'!N13+'fr ERP Q2'!N13+'fr ERP Q3'!N13</f>
        <v>0</v>
      </c>
      <c r="O13" s="261">
        <f>'fr ERP Q1'!O13+'fr ERP Q2'!O13+'fr ERP Q3'!O13</f>
        <v>0</v>
      </c>
      <c r="P13" s="261">
        <f>'fr ERP Q1'!P13+'fr ERP Q2'!P13+'fr ERP Q3'!P13</f>
        <v>0</v>
      </c>
      <c r="Q13" s="261">
        <f>'fr ERP Q1'!Q13+'fr ERP Q2'!Q13+'fr ERP Q3'!Q13</f>
        <v>0</v>
      </c>
      <c r="R13" s="261">
        <f t="shared" si="0"/>
        <v>632989052.005</v>
      </c>
      <c r="S13" s="261">
        <f t="shared" si="1"/>
        <v>-212989052.005</v>
      </c>
    </row>
    <row r="14" spans="1:19">
      <c r="A14" s="260" t="s">
        <v>411</v>
      </c>
      <c r="B14" s="260" t="s">
        <v>134</v>
      </c>
      <c r="C14" s="260" t="s">
        <v>118</v>
      </c>
      <c r="D14" s="261">
        <f>'fr ERP Q1'!D14+'fr ERP Q2'!D14+'fr ERP Q3'!D14</f>
        <v>2356110</v>
      </c>
      <c r="E14" s="261">
        <f>'fr ERP Q1'!E14+'fr ERP Q2'!E14+'fr ERP Q3'!E14</f>
        <v>0</v>
      </c>
      <c r="F14" s="261">
        <f>'fr ERP Q1'!F14+'fr ERP Q2'!F14+'fr ERP Q3'!F14</f>
        <v>0</v>
      </c>
      <c r="G14" s="261">
        <f>'fr ERP Q1'!G14+'fr ERP Q2'!G14+'fr ERP Q3'!G14</f>
        <v>0</v>
      </c>
      <c r="H14" s="261">
        <f>'fr ERP Q1'!H14+'fr ERP Q2'!H14+'fr ERP Q3'!H14</f>
        <v>0</v>
      </c>
      <c r="I14" s="261">
        <f>'fr ERP Q1'!I14+'fr ERP Q2'!I14+'fr ERP Q3'!I14</f>
        <v>0</v>
      </c>
      <c r="J14" s="261">
        <f>'fr ERP Q1'!J14+'fr ERP Q2'!J14+'fr ERP Q3'!J14</f>
        <v>0</v>
      </c>
      <c r="K14" s="261">
        <f>'fr ERP Q1'!K14+'fr ERP Q2'!K14+'fr ERP Q3'!K14</f>
        <v>0</v>
      </c>
      <c r="L14" s="261">
        <f>'fr ERP Q1'!L14+'fr ERP Q2'!L14+'fr ERP Q3'!L14</f>
        <v>2356110</v>
      </c>
      <c r="M14" s="261">
        <f>'fr ERP Q1'!M14+'fr ERP Q2'!M14+'fr ERP Q3'!M14</f>
        <v>0</v>
      </c>
      <c r="N14" s="261">
        <f>'fr ERP Q1'!N14+'fr ERP Q2'!N14+'fr ERP Q3'!N14</f>
        <v>1130000</v>
      </c>
      <c r="O14" s="261">
        <f>'fr ERP Q1'!O14+'fr ERP Q2'!O14+'fr ERP Q3'!O14</f>
        <v>0</v>
      </c>
      <c r="P14" s="261">
        <f>'fr ERP Q1'!P14+'fr ERP Q2'!P14+'fr ERP Q3'!P14</f>
        <v>0</v>
      </c>
      <c r="Q14" s="261">
        <f>'fr ERP Q1'!Q14+'fr ERP Q2'!Q14+'fr ERP Q3'!Q14</f>
        <v>0</v>
      </c>
      <c r="R14" s="261">
        <f t="shared" si="0"/>
        <v>1130000</v>
      </c>
      <c r="S14" s="261">
        <f t="shared" si="1"/>
        <v>1226110</v>
      </c>
    </row>
    <row r="15" spans="1:19">
      <c r="A15" s="260" t="s">
        <v>413</v>
      </c>
      <c r="B15" s="260" t="s">
        <v>145</v>
      </c>
      <c r="C15" s="260" t="s">
        <v>268</v>
      </c>
      <c r="D15" s="261">
        <f>'fr ERP Q1'!D15+'fr ERP Q2'!D15+'fr ERP Q3'!D15</f>
        <v>10520000</v>
      </c>
      <c r="E15" s="261">
        <f>'fr ERP Q1'!E15+'fr ERP Q2'!E15+'fr ERP Q3'!E15</f>
        <v>0</v>
      </c>
      <c r="F15" s="261">
        <f>'fr ERP Q1'!F15+'fr ERP Q2'!F15+'fr ERP Q3'!F15</f>
        <v>4127020</v>
      </c>
      <c r="G15" s="261">
        <f>'fr ERP Q1'!G15+'fr ERP Q2'!G15+'fr ERP Q3'!G15</f>
        <v>0</v>
      </c>
      <c r="H15" s="261">
        <f>'fr ERP Q1'!H15+'fr ERP Q2'!H15+'fr ERP Q3'!H15</f>
        <v>4127020</v>
      </c>
      <c r="I15" s="261">
        <f>'fr ERP Q1'!I15+'fr ERP Q2'!I15+'fr ERP Q3'!I15</f>
        <v>0</v>
      </c>
      <c r="J15" s="261">
        <f>'fr ERP Q1'!J15+'fr ERP Q2'!J15+'fr ERP Q3'!J15</f>
        <v>4127020</v>
      </c>
      <c r="K15" s="261">
        <f>'fr ERP Q1'!K15+'fr ERP Q2'!K15+'fr ERP Q3'!K15</f>
        <v>0</v>
      </c>
      <c r="L15" s="261">
        <f>'fr ERP Q1'!L15+'fr ERP Q2'!L15+'fr ERP Q3'!L15</f>
        <v>5415000</v>
      </c>
      <c r="M15" s="261">
        <f>'fr ERP Q1'!M15+'fr ERP Q2'!M15+'fr ERP Q3'!M15</f>
        <v>0</v>
      </c>
      <c r="N15" s="261">
        <f>'fr ERP Q1'!N15+'fr ERP Q2'!N15+'fr ERP Q3'!N15</f>
        <v>5379830</v>
      </c>
      <c r="O15" s="261">
        <f>'fr ERP Q1'!O15+'fr ERP Q2'!O15+'fr ERP Q3'!O15</f>
        <v>0</v>
      </c>
      <c r="P15" s="261">
        <f>'fr ERP Q1'!P15+'fr ERP Q2'!P15+'fr ERP Q3'!P15</f>
        <v>35170</v>
      </c>
      <c r="Q15" s="261">
        <f>'fr ERP Q1'!Q15+'fr ERP Q2'!Q15+'fr ERP Q3'!Q15</f>
        <v>0</v>
      </c>
      <c r="R15" s="261">
        <f t="shared" si="0"/>
        <v>9506850</v>
      </c>
      <c r="S15" s="261">
        <f t="shared" si="1"/>
        <v>1013150</v>
      </c>
    </row>
    <row r="16" spans="1:19">
      <c r="A16" s="260" t="s">
        <v>415</v>
      </c>
      <c r="B16" s="260" t="s">
        <v>146</v>
      </c>
      <c r="C16" s="260" t="s">
        <v>121</v>
      </c>
      <c r="D16" s="261">
        <f>'fr ERP Q1'!D16+'fr ERP Q2'!D16+'fr ERP Q3'!D16</f>
        <v>26700000</v>
      </c>
      <c r="E16" s="261">
        <f>'fr ERP Q1'!E16+'fr ERP Q2'!E16+'fr ERP Q3'!E16</f>
        <v>0</v>
      </c>
      <c r="F16" s="261">
        <f>'fr ERP Q1'!F16+'fr ERP Q2'!F16+'fr ERP Q3'!F16</f>
        <v>11062020</v>
      </c>
      <c r="G16" s="261">
        <f>'fr ERP Q1'!G16+'fr ERP Q2'!G16+'fr ERP Q3'!G16</f>
        <v>0</v>
      </c>
      <c r="H16" s="261">
        <f>'fr ERP Q1'!H16+'fr ERP Q2'!H16+'fr ERP Q3'!H16</f>
        <v>11062020</v>
      </c>
      <c r="I16" s="261">
        <f>'fr ERP Q1'!I16+'fr ERP Q2'!I16+'fr ERP Q3'!I16</f>
        <v>0</v>
      </c>
      <c r="J16" s="261">
        <f>'fr ERP Q1'!J16+'fr ERP Q2'!J16+'fr ERP Q3'!J16</f>
        <v>11062020</v>
      </c>
      <c r="K16" s="261">
        <f>'fr ERP Q1'!K16+'fr ERP Q2'!K16+'fr ERP Q3'!K16</f>
        <v>0</v>
      </c>
      <c r="L16" s="261">
        <f>'fr ERP Q1'!L16+'fr ERP Q2'!L16+'fr ERP Q3'!L16</f>
        <v>10501903</v>
      </c>
      <c r="M16" s="261">
        <f>'fr ERP Q1'!M16+'fr ERP Q2'!M16+'fr ERP Q3'!M16</f>
        <v>0</v>
      </c>
      <c r="N16" s="261">
        <f>'fr ERP Q1'!N16+'fr ERP Q2'!N16+'fr ERP Q3'!N16</f>
        <v>9495013</v>
      </c>
      <c r="O16" s="261">
        <f>'fr ERP Q1'!O16+'fr ERP Q2'!O16+'fr ERP Q3'!O16</f>
        <v>0</v>
      </c>
      <c r="P16" s="261">
        <f>'fr ERP Q1'!P16+'fr ERP Q2'!P16+'fr ERP Q3'!P16</f>
        <v>6890</v>
      </c>
      <c r="Q16" s="261">
        <f>'fr ERP Q1'!Q16+'fr ERP Q2'!Q16+'fr ERP Q3'!Q16</f>
        <v>0</v>
      </c>
      <c r="R16" s="261">
        <f t="shared" si="0"/>
        <v>20557033</v>
      </c>
      <c r="S16" s="261">
        <f t="shared" si="1"/>
        <v>6142967</v>
      </c>
    </row>
    <row r="17" spans="1:19">
      <c r="A17" s="260" t="s">
        <v>417</v>
      </c>
      <c r="B17" s="260" t="s">
        <v>418</v>
      </c>
      <c r="C17" s="260" t="s">
        <v>111</v>
      </c>
      <c r="D17" s="261">
        <f>'fr ERP Q1'!D17+'fr ERP Q2'!D17+'fr ERP Q3'!D17</f>
        <v>38500000</v>
      </c>
      <c r="E17" s="261">
        <f>'fr ERP Q1'!E17+'fr ERP Q2'!E17+'fr ERP Q3'!E17</f>
        <v>0</v>
      </c>
      <c r="F17" s="261">
        <f>'fr ERP Q1'!F17+'fr ERP Q2'!F17+'fr ERP Q3'!F17</f>
        <v>5930760</v>
      </c>
      <c r="G17" s="261">
        <f>'fr ERP Q1'!G17+'fr ERP Q2'!G17+'fr ERP Q3'!G17</f>
        <v>0</v>
      </c>
      <c r="H17" s="261">
        <f>'fr ERP Q1'!H17+'fr ERP Q2'!H17+'fr ERP Q3'!H17</f>
        <v>5930760</v>
      </c>
      <c r="I17" s="261">
        <f>'fr ERP Q1'!I17+'fr ERP Q2'!I17+'fr ERP Q3'!I17</f>
        <v>0</v>
      </c>
      <c r="J17" s="261">
        <f>'fr ERP Q1'!J17+'fr ERP Q2'!J17+'fr ERP Q3'!J17</f>
        <v>5930760</v>
      </c>
      <c r="K17" s="261">
        <f>'fr ERP Q1'!K17+'fr ERP Q2'!K17+'fr ERP Q3'!K17</f>
        <v>0</v>
      </c>
      <c r="L17" s="261">
        <f>'fr ERP Q1'!L17+'fr ERP Q2'!L17+'fr ERP Q3'!L17</f>
        <v>33166807</v>
      </c>
      <c r="M17" s="261">
        <f>'fr ERP Q1'!M17+'fr ERP Q2'!M17+'fr ERP Q3'!M17</f>
        <v>0</v>
      </c>
      <c r="N17" s="261">
        <f>'fr ERP Q1'!N17+'fr ERP Q2'!N17+'fr ERP Q3'!N17</f>
        <v>31660460</v>
      </c>
      <c r="O17" s="261">
        <f>'fr ERP Q1'!O17+'fr ERP Q2'!O17+'fr ERP Q3'!O17</f>
        <v>0</v>
      </c>
      <c r="P17" s="261">
        <f>'fr ERP Q1'!P17+'fr ERP Q2'!P17+'fr ERP Q3'!P17</f>
        <v>1506347</v>
      </c>
      <c r="Q17" s="261">
        <f>'fr ERP Q1'!Q17+'fr ERP Q2'!Q17+'fr ERP Q3'!Q17</f>
        <v>0</v>
      </c>
      <c r="R17" s="261">
        <f t="shared" si="0"/>
        <v>37591220</v>
      </c>
      <c r="S17" s="261">
        <f t="shared" si="1"/>
        <v>908780</v>
      </c>
    </row>
    <row r="18" spans="1:19">
      <c r="A18" s="260" t="s">
        <v>420</v>
      </c>
      <c r="B18" s="260" t="s">
        <v>148</v>
      </c>
      <c r="C18" s="260" t="s">
        <v>122</v>
      </c>
      <c r="D18" s="261">
        <f>'fr ERP Q1'!D18+'fr ERP Q2'!D18+'fr ERP Q3'!D18</f>
        <v>51200000</v>
      </c>
      <c r="E18" s="261">
        <f>'fr ERP Q1'!E18+'fr ERP Q2'!E18+'fr ERP Q3'!E18</f>
        <v>0</v>
      </c>
      <c r="F18" s="261">
        <f>'fr ERP Q1'!F18+'fr ERP Q2'!F18+'fr ERP Q3'!F18</f>
        <v>4639240</v>
      </c>
      <c r="G18" s="261">
        <f>'fr ERP Q1'!G18+'fr ERP Q2'!G18+'fr ERP Q3'!G18</f>
        <v>0</v>
      </c>
      <c r="H18" s="261">
        <f>'fr ERP Q1'!H18+'fr ERP Q2'!H18+'fr ERP Q3'!H18</f>
        <v>4639240</v>
      </c>
      <c r="I18" s="261">
        <f>'fr ERP Q1'!I18+'fr ERP Q2'!I18+'fr ERP Q3'!I18</f>
        <v>0</v>
      </c>
      <c r="J18" s="261">
        <f>'fr ERP Q1'!J18+'fr ERP Q2'!J18+'fr ERP Q3'!J18</f>
        <v>4639240</v>
      </c>
      <c r="K18" s="261">
        <f>'fr ERP Q1'!K18+'fr ERP Q2'!K18+'fr ERP Q3'!K18</f>
        <v>0</v>
      </c>
      <c r="L18" s="261">
        <f>'fr ERP Q1'!L18+'fr ERP Q2'!L18+'fr ERP Q3'!L18</f>
        <v>44415760</v>
      </c>
      <c r="M18" s="261">
        <f>'fr ERP Q1'!M18+'fr ERP Q2'!M18+'fr ERP Q3'!M18</f>
        <v>0</v>
      </c>
      <c r="N18" s="261">
        <f>'fr ERP Q1'!N18+'fr ERP Q2'!N18+'fr ERP Q3'!N18</f>
        <v>41446488</v>
      </c>
      <c r="O18" s="261">
        <f>'fr ERP Q1'!O18+'fr ERP Q2'!O18+'fr ERP Q3'!O18</f>
        <v>0</v>
      </c>
      <c r="P18" s="261">
        <f>'fr ERP Q1'!P18+'fr ERP Q2'!P18+'fr ERP Q3'!P18</f>
        <v>969271</v>
      </c>
      <c r="Q18" s="261">
        <f>'fr ERP Q1'!Q18+'fr ERP Q2'!Q18+'fr ERP Q3'!Q18</f>
        <v>0</v>
      </c>
      <c r="R18" s="261">
        <f t="shared" si="0"/>
        <v>46085728</v>
      </c>
      <c r="S18" s="261">
        <f t="shared" si="1"/>
        <v>5114272</v>
      </c>
    </row>
    <row r="19" spans="1:19">
      <c r="A19" s="260" t="s">
        <v>422</v>
      </c>
      <c r="B19" s="260" t="s">
        <v>141</v>
      </c>
      <c r="C19" s="260" t="s">
        <v>161</v>
      </c>
      <c r="D19" s="261">
        <f>'fr ERP Q1'!D19+'fr ERP Q2'!D19+'fr ERP Q3'!D19</f>
        <v>54164584</v>
      </c>
      <c r="E19" s="261">
        <f>'fr ERP Q1'!E19+'fr ERP Q2'!E19+'fr ERP Q3'!E19</f>
        <v>0</v>
      </c>
      <c r="F19" s="261">
        <f>'fr ERP Q1'!F19+'fr ERP Q2'!F19+'fr ERP Q3'!F19</f>
        <v>5591500</v>
      </c>
      <c r="G19" s="261">
        <f>'fr ERP Q1'!G19+'fr ERP Q2'!G19+'fr ERP Q3'!G19</f>
        <v>0</v>
      </c>
      <c r="H19" s="261">
        <f>'fr ERP Q1'!H19+'fr ERP Q2'!H19+'fr ERP Q3'!H19</f>
        <v>0</v>
      </c>
      <c r="I19" s="261">
        <f>'fr ERP Q1'!I19+'fr ERP Q2'!I19+'fr ERP Q3'!I19</f>
        <v>0</v>
      </c>
      <c r="J19" s="261">
        <f>'fr ERP Q1'!J19+'fr ERP Q2'!J19+'fr ERP Q3'!J19</f>
        <v>0</v>
      </c>
      <c r="K19" s="261">
        <f>'fr ERP Q1'!K19+'fr ERP Q2'!K19+'fr ERP Q3'!K19</f>
        <v>0</v>
      </c>
      <c r="L19" s="261">
        <f>'fr ERP Q1'!L19+'fr ERP Q2'!L19+'fr ERP Q3'!L19</f>
        <v>37279650</v>
      </c>
      <c r="M19" s="261">
        <f>'fr ERP Q1'!M19+'fr ERP Q2'!M19+'fr ERP Q3'!M19</f>
        <v>0</v>
      </c>
      <c r="N19" s="261">
        <f>'fr ERP Q1'!N19+'fr ERP Q2'!N19+'fr ERP Q3'!N19</f>
        <v>31844797</v>
      </c>
      <c r="O19" s="261">
        <f>'fr ERP Q1'!O19+'fr ERP Q2'!O19+'fr ERP Q3'!O19</f>
        <v>0</v>
      </c>
      <c r="P19" s="261">
        <f>'fr ERP Q1'!P19+'fr ERP Q2'!P19+'fr ERP Q3'!P19</f>
        <v>5434853</v>
      </c>
      <c r="Q19" s="261">
        <f>'fr ERP Q1'!Q19+'fr ERP Q2'!Q19+'fr ERP Q3'!Q19</f>
        <v>0</v>
      </c>
      <c r="R19" s="261">
        <f t="shared" si="0"/>
        <v>31844797</v>
      </c>
      <c r="S19" s="261">
        <f t="shared" si="1"/>
        <v>22319787</v>
      </c>
    </row>
    <row r="20" spans="1:19">
      <c r="B20" s="260" t="s">
        <v>355</v>
      </c>
      <c r="D20" s="261">
        <f>SUM(D2:D19)</f>
        <v>6107442918</v>
      </c>
      <c r="E20" s="261">
        <f t="shared" ref="E20:S20" si="2">SUM(E2:E19)</f>
        <v>4101262718.4698486</v>
      </c>
      <c r="F20" s="261">
        <f t="shared" si="2"/>
        <v>736492956.66000009</v>
      </c>
      <c r="G20" s="261">
        <f t="shared" si="2"/>
        <v>0</v>
      </c>
      <c r="H20" s="261">
        <f t="shared" si="2"/>
        <v>729388056.66000009</v>
      </c>
      <c r="I20" s="261">
        <f t="shared" si="2"/>
        <v>0</v>
      </c>
      <c r="J20" s="261">
        <f t="shared" si="2"/>
        <v>683047495.66000009</v>
      </c>
      <c r="K20" s="261">
        <f t="shared" si="2"/>
        <v>0</v>
      </c>
      <c r="L20" s="261">
        <f t="shared" si="2"/>
        <v>324888065</v>
      </c>
      <c r="M20" s="261">
        <f t="shared" si="2"/>
        <v>0</v>
      </c>
      <c r="N20" s="261">
        <f t="shared" si="2"/>
        <v>292379630</v>
      </c>
      <c r="O20" s="261">
        <f t="shared" si="2"/>
        <v>0</v>
      </c>
      <c r="P20" s="261">
        <f t="shared" si="2"/>
        <v>10689075</v>
      </c>
      <c r="Q20" s="261">
        <f t="shared" si="2"/>
        <v>0</v>
      </c>
      <c r="R20" s="261">
        <f t="shared" si="2"/>
        <v>5076689844.1298494</v>
      </c>
      <c r="S20" s="261">
        <f t="shared" si="2"/>
        <v>1030753073.8701512</v>
      </c>
    </row>
    <row r="21" spans="1:19">
      <c r="D21" s="261">
        <f>'fr ERP Q1'!D20+'fr ERP Q2'!D20+'fr ERP Q3'!D20</f>
        <v>6107442918</v>
      </c>
    </row>
    <row r="22" spans="1:19">
      <c r="A22" s="628" t="s">
        <v>424</v>
      </c>
      <c r="B22" s="628"/>
      <c r="C22" s="628"/>
      <c r="D22" s="628"/>
      <c r="E22" s="628"/>
    </row>
  </sheetData>
  <sheetProtection formatCells="0" formatColumns="0" formatRows="0" insertColumns="0" insertRows="0" insertHyperlinks="0" deleteColumns="0" deleteRows="0" sort="0" autoFilter="0" pivotTables="0"/>
  <mergeCells count="1">
    <mergeCell ref="A22:E22"/>
  </mergeCells>
  <pageMargins left="0.7" right="0.7" top="0.75" bottom="0.7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7"/>
  <sheetViews>
    <sheetView zoomScale="80" zoomScaleNormal="80" workbookViewId="0">
      <pane xSplit="3" ySplit="5" topLeftCell="G6" activePane="bottomRight" state="frozen"/>
      <selection pane="topRight" activeCell="E1" sqref="E1"/>
      <selection pane="bottomLeft" activeCell="A6" sqref="A6"/>
      <selection pane="bottomRight" activeCell="M17" sqref="M17"/>
    </sheetView>
  </sheetViews>
  <sheetFormatPr defaultRowHeight="15"/>
  <cols>
    <col min="1" max="1" width="1.85546875" style="93" customWidth="1"/>
    <col min="2" max="2" width="11.28515625" style="160" bestFit="1" customWidth="1"/>
    <col min="3" max="3" width="38.42578125" style="160" bestFit="1" customWidth="1"/>
    <col min="4" max="4" width="33.42578125" style="160" bestFit="1" customWidth="1"/>
    <col min="5" max="5" width="36.28515625" style="160" customWidth="1"/>
    <col min="6" max="6" width="47.140625" style="91" hidden="1" customWidth="1"/>
    <col min="7" max="7" width="23.140625" style="155" bestFit="1" customWidth="1"/>
    <col min="8" max="11" width="16.140625" style="155" customWidth="1"/>
    <col min="12" max="12" width="9.140625" style="93" customWidth="1"/>
    <col min="13" max="13" width="12.7109375" style="93" bestFit="1" customWidth="1"/>
    <col min="14" max="14" width="9.140625" style="93" customWidth="1"/>
    <col min="15" max="15" width="10.5703125" style="93" bestFit="1" customWidth="1"/>
    <col min="16" max="16" width="33.140625" style="93" customWidth="1"/>
    <col min="17" max="17" width="17.5703125" style="93" bestFit="1" customWidth="1"/>
    <col min="18" max="19" width="9.140625" style="93" customWidth="1"/>
    <col min="20" max="20" width="33.140625" style="93" bestFit="1" customWidth="1"/>
    <col min="21" max="223" width="9.140625" style="93"/>
    <col min="224" max="224" width="11.28515625" style="93" bestFit="1" customWidth="1"/>
    <col min="225" max="225" width="30.28515625" style="93" bestFit="1" customWidth="1"/>
    <col min="226" max="226" width="0" style="93" hidden="1" customWidth="1"/>
    <col min="227" max="227" width="30" style="93" customWidth="1"/>
    <col min="228" max="228" width="0" style="93" hidden="1" customWidth="1"/>
    <col min="229" max="231" width="16.140625" style="93" bestFit="1" customWidth="1"/>
    <col min="232" max="232" width="9.140625" style="93" bestFit="1" customWidth="1"/>
    <col min="233" max="233" width="0" style="93" hidden="1" customWidth="1"/>
    <col min="234" max="234" width="16.140625" style="93" bestFit="1" customWidth="1"/>
    <col min="235" max="235" width="12" style="93" customWidth="1"/>
    <col min="236" max="236" width="16.140625" style="93" bestFit="1" customWidth="1"/>
    <col min="237" max="237" width="12" style="93" customWidth="1"/>
    <col min="238" max="238" width="19.28515625" style="93" bestFit="1" customWidth="1"/>
    <col min="239" max="239" width="10.85546875" style="93" customWidth="1"/>
    <col min="240" max="240" width="11.140625" style="93" customWidth="1"/>
    <col min="241" max="241" width="43.5703125" style="93" bestFit="1" customWidth="1"/>
    <col min="242" max="244" width="9.140625" style="93"/>
    <col min="245" max="245" width="27.140625" style="93" bestFit="1" customWidth="1"/>
    <col min="246" max="246" width="50" style="93" bestFit="1" customWidth="1"/>
    <col min="247" max="247" width="12" style="93" bestFit="1" customWidth="1"/>
    <col min="248" max="250" width="9.140625" style="93"/>
    <col min="251" max="251" width="91" style="93" customWidth="1"/>
    <col min="252" max="252" width="12.28515625" style="93" customWidth="1"/>
    <col min="253" max="253" width="15" style="93" bestFit="1" customWidth="1"/>
    <col min="254" max="479" width="9.140625" style="93"/>
    <col min="480" max="480" width="11.28515625" style="93" bestFit="1" customWidth="1"/>
    <col min="481" max="481" width="30.28515625" style="93" bestFit="1" customWidth="1"/>
    <col min="482" max="482" width="0" style="93" hidden="1" customWidth="1"/>
    <col min="483" max="483" width="30" style="93" customWidth="1"/>
    <col min="484" max="484" width="0" style="93" hidden="1" customWidth="1"/>
    <col min="485" max="487" width="16.140625" style="93" bestFit="1" customWidth="1"/>
    <col min="488" max="488" width="9.140625" style="93" bestFit="1" customWidth="1"/>
    <col min="489" max="489" width="0" style="93" hidden="1" customWidth="1"/>
    <col min="490" max="490" width="16.140625" style="93" bestFit="1" customWidth="1"/>
    <col min="491" max="491" width="12" style="93" customWidth="1"/>
    <col min="492" max="492" width="16.140625" style="93" bestFit="1" customWidth="1"/>
    <col min="493" max="493" width="12" style="93" customWidth="1"/>
    <col min="494" max="494" width="19.28515625" style="93" bestFit="1" customWidth="1"/>
    <col min="495" max="495" width="10.85546875" style="93" customWidth="1"/>
    <col min="496" max="496" width="11.140625" style="93" customWidth="1"/>
    <col min="497" max="497" width="43.5703125" style="93" bestFit="1" customWidth="1"/>
    <col min="498" max="500" width="9.140625" style="93"/>
    <col min="501" max="501" width="27.140625" style="93" bestFit="1" customWidth="1"/>
    <col min="502" max="502" width="50" style="93" bestFit="1" customWidth="1"/>
    <col min="503" max="503" width="12" style="93" bestFit="1" customWidth="1"/>
    <col min="504" max="506" width="9.140625" style="93"/>
    <col min="507" max="507" width="91" style="93" customWidth="1"/>
    <col min="508" max="508" width="12.28515625" style="93" customWidth="1"/>
    <col min="509" max="509" width="15" style="93" bestFit="1" customWidth="1"/>
    <col min="510" max="735" width="9.140625" style="93"/>
    <col min="736" max="736" width="11.28515625" style="93" bestFit="1" customWidth="1"/>
    <col min="737" max="737" width="30.28515625" style="93" bestFit="1" customWidth="1"/>
    <col min="738" max="738" width="0" style="93" hidden="1" customWidth="1"/>
    <col min="739" max="739" width="30" style="93" customWidth="1"/>
    <col min="740" max="740" width="0" style="93" hidden="1" customWidth="1"/>
    <col min="741" max="743" width="16.140625" style="93" bestFit="1" customWidth="1"/>
    <col min="744" max="744" width="9.140625" style="93" bestFit="1" customWidth="1"/>
    <col min="745" max="745" width="0" style="93" hidden="1" customWidth="1"/>
    <col min="746" max="746" width="16.140625" style="93" bestFit="1" customWidth="1"/>
    <col min="747" max="747" width="12" style="93" customWidth="1"/>
    <col min="748" max="748" width="16.140625" style="93" bestFit="1" customWidth="1"/>
    <col min="749" max="749" width="12" style="93" customWidth="1"/>
    <col min="750" max="750" width="19.28515625" style="93" bestFit="1" customWidth="1"/>
    <col min="751" max="751" width="10.85546875" style="93" customWidth="1"/>
    <col min="752" max="752" width="11.140625" style="93" customWidth="1"/>
    <col min="753" max="753" width="43.5703125" style="93" bestFit="1" customWidth="1"/>
    <col min="754" max="756" width="9.140625" style="93"/>
    <col min="757" max="757" width="27.140625" style="93" bestFit="1" customWidth="1"/>
    <col min="758" max="758" width="50" style="93" bestFit="1" customWidth="1"/>
    <col min="759" max="759" width="12" style="93" bestFit="1" customWidth="1"/>
    <col min="760" max="762" width="9.140625" style="93"/>
    <col min="763" max="763" width="91" style="93" customWidth="1"/>
    <col min="764" max="764" width="12.28515625" style="93" customWidth="1"/>
    <col min="765" max="765" width="15" style="93" bestFit="1" customWidth="1"/>
    <col min="766" max="991" width="9.140625" style="93"/>
    <col min="992" max="992" width="11.28515625" style="93" bestFit="1" customWidth="1"/>
    <col min="993" max="993" width="30.28515625" style="93" bestFit="1" customWidth="1"/>
    <col min="994" max="994" width="0" style="93" hidden="1" customWidth="1"/>
    <col min="995" max="995" width="30" style="93" customWidth="1"/>
    <col min="996" max="996" width="0" style="93" hidden="1" customWidth="1"/>
    <col min="997" max="999" width="16.140625" style="93" bestFit="1" customWidth="1"/>
    <col min="1000" max="1000" width="9.140625" style="93" bestFit="1" customWidth="1"/>
    <col min="1001" max="1001" width="0" style="93" hidden="1" customWidth="1"/>
    <col min="1002" max="1002" width="16.140625" style="93" bestFit="1" customWidth="1"/>
    <col min="1003" max="1003" width="12" style="93" customWidth="1"/>
    <col min="1004" max="1004" width="16.140625" style="93" bestFit="1" customWidth="1"/>
    <col min="1005" max="1005" width="12" style="93" customWidth="1"/>
    <col min="1006" max="1006" width="19.28515625" style="93" bestFit="1" customWidth="1"/>
    <col min="1007" max="1007" width="10.85546875" style="93" customWidth="1"/>
    <col min="1008" max="1008" width="11.140625" style="93" customWidth="1"/>
    <col min="1009" max="1009" width="43.5703125" style="93" bestFit="1" customWidth="1"/>
    <col min="1010" max="1012" width="9.140625" style="93"/>
    <col min="1013" max="1013" width="27.140625" style="93" bestFit="1" customWidth="1"/>
    <col min="1014" max="1014" width="50" style="93" bestFit="1" customWidth="1"/>
    <col min="1015" max="1015" width="12" style="93" bestFit="1" customWidth="1"/>
    <col min="1016" max="1018" width="9.140625" style="93"/>
    <col min="1019" max="1019" width="91" style="93" customWidth="1"/>
    <col min="1020" max="1020" width="12.28515625" style="93" customWidth="1"/>
    <col min="1021" max="1021" width="15" style="93" bestFit="1" customWidth="1"/>
    <col min="1022" max="1247" width="9.140625" style="93"/>
    <col min="1248" max="1248" width="11.28515625" style="93" bestFit="1" customWidth="1"/>
    <col min="1249" max="1249" width="30.28515625" style="93" bestFit="1" customWidth="1"/>
    <col min="1250" max="1250" width="0" style="93" hidden="1" customWidth="1"/>
    <col min="1251" max="1251" width="30" style="93" customWidth="1"/>
    <col min="1252" max="1252" width="0" style="93" hidden="1" customWidth="1"/>
    <col min="1253" max="1255" width="16.140625" style="93" bestFit="1" customWidth="1"/>
    <col min="1256" max="1256" width="9.140625" style="93" bestFit="1" customWidth="1"/>
    <col min="1257" max="1257" width="0" style="93" hidden="1" customWidth="1"/>
    <col min="1258" max="1258" width="16.140625" style="93" bestFit="1" customWidth="1"/>
    <col min="1259" max="1259" width="12" style="93" customWidth="1"/>
    <col min="1260" max="1260" width="16.140625" style="93" bestFit="1" customWidth="1"/>
    <col min="1261" max="1261" width="12" style="93" customWidth="1"/>
    <col min="1262" max="1262" width="19.28515625" style="93" bestFit="1" customWidth="1"/>
    <col min="1263" max="1263" width="10.85546875" style="93" customWidth="1"/>
    <col min="1264" max="1264" width="11.140625" style="93" customWidth="1"/>
    <col min="1265" max="1265" width="43.5703125" style="93" bestFit="1" customWidth="1"/>
    <col min="1266" max="1268" width="9.140625" style="93"/>
    <col min="1269" max="1269" width="27.140625" style="93" bestFit="1" customWidth="1"/>
    <col min="1270" max="1270" width="50" style="93" bestFit="1" customWidth="1"/>
    <col min="1271" max="1271" width="12" style="93" bestFit="1" customWidth="1"/>
    <col min="1272" max="1274" width="9.140625" style="93"/>
    <col min="1275" max="1275" width="91" style="93" customWidth="1"/>
    <col min="1276" max="1276" width="12.28515625" style="93" customWidth="1"/>
    <col min="1277" max="1277" width="15" style="93" bestFit="1" customWidth="1"/>
    <col min="1278" max="1503" width="9.140625" style="93"/>
    <col min="1504" max="1504" width="11.28515625" style="93" bestFit="1" customWidth="1"/>
    <col min="1505" max="1505" width="30.28515625" style="93" bestFit="1" customWidth="1"/>
    <col min="1506" max="1506" width="0" style="93" hidden="1" customWidth="1"/>
    <col min="1507" max="1507" width="30" style="93" customWidth="1"/>
    <col min="1508" max="1508" width="0" style="93" hidden="1" customWidth="1"/>
    <col min="1509" max="1511" width="16.140625" style="93" bestFit="1" customWidth="1"/>
    <col min="1512" max="1512" width="9.140625" style="93" bestFit="1" customWidth="1"/>
    <col min="1513" max="1513" width="0" style="93" hidden="1" customWidth="1"/>
    <col min="1514" max="1514" width="16.140625" style="93" bestFit="1" customWidth="1"/>
    <col min="1515" max="1515" width="12" style="93" customWidth="1"/>
    <col min="1516" max="1516" width="16.140625" style="93" bestFit="1" customWidth="1"/>
    <col min="1517" max="1517" width="12" style="93" customWidth="1"/>
    <col min="1518" max="1518" width="19.28515625" style="93" bestFit="1" customWidth="1"/>
    <col min="1519" max="1519" width="10.85546875" style="93" customWidth="1"/>
    <col min="1520" max="1520" width="11.140625" style="93" customWidth="1"/>
    <col min="1521" max="1521" width="43.5703125" style="93" bestFit="1" customWidth="1"/>
    <col min="1522" max="1524" width="9.140625" style="93"/>
    <col min="1525" max="1525" width="27.140625" style="93" bestFit="1" customWidth="1"/>
    <col min="1526" max="1526" width="50" style="93" bestFit="1" customWidth="1"/>
    <col min="1527" max="1527" width="12" style="93" bestFit="1" customWidth="1"/>
    <col min="1528" max="1530" width="9.140625" style="93"/>
    <col min="1531" max="1531" width="91" style="93" customWidth="1"/>
    <col min="1532" max="1532" width="12.28515625" style="93" customWidth="1"/>
    <col min="1533" max="1533" width="15" style="93" bestFit="1" customWidth="1"/>
    <col min="1534" max="1759" width="9.140625" style="93"/>
    <col min="1760" max="1760" width="11.28515625" style="93" bestFit="1" customWidth="1"/>
    <col min="1761" max="1761" width="30.28515625" style="93" bestFit="1" customWidth="1"/>
    <col min="1762" max="1762" width="0" style="93" hidden="1" customWidth="1"/>
    <col min="1763" max="1763" width="30" style="93" customWidth="1"/>
    <col min="1764" max="1764" width="0" style="93" hidden="1" customWidth="1"/>
    <col min="1765" max="1767" width="16.140625" style="93" bestFit="1" customWidth="1"/>
    <col min="1768" max="1768" width="9.140625" style="93" bestFit="1" customWidth="1"/>
    <col min="1769" max="1769" width="0" style="93" hidden="1" customWidth="1"/>
    <col min="1770" max="1770" width="16.140625" style="93" bestFit="1" customWidth="1"/>
    <col min="1771" max="1771" width="12" style="93" customWidth="1"/>
    <col min="1772" max="1772" width="16.140625" style="93" bestFit="1" customWidth="1"/>
    <col min="1773" max="1773" width="12" style="93" customWidth="1"/>
    <col min="1774" max="1774" width="19.28515625" style="93" bestFit="1" customWidth="1"/>
    <col min="1775" max="1775" width="10.85546875" style="93" customWidth="1"/>
    <col min="1776" max="1776" width="11.140625" style="93" customWidth="1"/>
    <col min="1777" max="1777" width="43.5703125" style="93" bestFit="1" customWidth="1"/>
    <col min="1778" max="1780" width="9.140625" style="93"/>
    <col min="1781" max="1781" width="27.140625" style="93" bestFit="1" customWidth="1"/>
    <col min="1782" max="1782" width="50" style="93" bestFit="1" customWidth="1"/>
    <col min="1783" max="1783" width="12" style="93" bestFit="1" customWidth="1"/>
    <col min="1784" max="1786" width="9.140625" style="93"/>
    <col min="1787" max="1787" width="91" style="93" customWidth="1"/>
    <col min="1788" max="1788" width="12.28515625" style="93" customWidth="1"/>
    <col min="1789" max="1789" width="15" style="93" bestFit="1" customWidth="1"/>
    <col min="1790" max="2015" width="9.140625" style="93"/>
    <col min="2016" max="2016" width="11.28515625" style="93" bestFit="1" customWidth="1"/>
    <col min="2017" max="2017" width="30.28515625" style="93" bestFit="1" customWidth="1"/>
    <col min="2018" max="2018" width="0" style="93" hidden="1" customWidth="1"/>
    <col min="2019" max="2019" width="30" style="93" customWidth="1"/>
    <col min="2020" max="2020" width="0" style="93" hidden="1" customWidth="1"/>
    <col min="2021" max="2023" width="16.140625" style="93" bestFit="1" customWidth="1"/>
    <col min="2024" max="2024" width="9.140625" style="93" bestFit="1" customWidth="1"/>
    <col min="2025" max="2025" width="0" style="93" hidden="1" customWidth="1"/>
    <col min="2026" max="2026" width="16.140625" style="93" bestFit="1" customWidth="1"/>
    <col min="2027" max="2027" width="12" style="93" customWidth="1"/>
    <col min="2028" max="2028" width="16.140625" style="93" bestFit="1" customWidth="1"/>
    <col min="2029" max="2029" width="12" style="93" customWidth="1"/>
    <col min="2030" max="2030" width="19.28515625" style="93" bestFit="1" customWidth="1"/>
    <col min="2031" max="2031" width="10.85546875" style="93" customWidth="1"/>
    <col min="2032" max="2032" width="11.140625" style="93" customWidth="1"/>
    <col min="2033" max="2033" width="43.5703125" style="93" bestFit="1" customWidth="1"/>
    <col min="2034" max="2036" width="9.140625" style="93"/>
    <col min="2037" max="2037" width="27.140625" style="93" bestFit="1" customWidth="1"/>
    <col min="2038" max="2038" width="50" style="93" bestFit="1" customWidth="1"/>
    <col min="2039" max="2039" width="12" style="93" bestFit="1" customWidth="1"/>
    <col min="2040" max="2042" width="9.140625" style="93"/>
    <col min="2043" max="2043" width="91" style="93" customWidth="1"/>
    <col min="2044" max="2044" width="12.28515625" style="93" customWidth="1"/>
    <col min="2045" max="2045" width="15" style="93" bestFit="1" customWidth="1"/>
    <col min="2046" max="2271" width="9.140625" style="93"/>
    <col min="2272" max="2272" width="11.28515625" style="93" bestFit="1" customWidth="1"/>
    <col min="2273" max="2273" width="30.28515625" style="93" bestFit="1" customWidth="1"/>
    <col min="2274" max="2274" width="0" style="93" hidden="1" customWidth="1"/>
    <col min="2275" max="2275" width="30" style="93" customWidth="1"/>
    <col min="2276" max="2276" width="0" style="93" hidden="1" customWidth="1"/>
    <col min="2277" max="2279" width="16.140625" style="93" bestFit="1" customWidth="1"/>
    <col min="2280" max="2280" width="9.140625" style="93" bestFit="1" customWidth="1"/>
    <col min="2281" max="2281" width="0" style="93" hidden="1" customWidth="1"/>
    <col min="2282" max="2282" width="16.140625" style="93" bestFit="1" customWidth="1"/>
    <col min="2283" max="2283" width="12" style="93" customWidth="1"/>
    <col min="2284" max="2284" width="16.140625" style="93" bestFit="1" customWidth="1"/>
    <col min="2285" max="2285" width="12" style="93" customWidth="1"/>
    <col min="2286" max="2286" width="19.28515625" style="93" bestFit="1" customWidth="1"/>
    <col min="2287" max="2287" width="10.85546875" style="93" customWidth="1"/>
    <col min="2288" max="2288" width="11.140625" style="93" customWidth="1"/>
    <col min="2289" max="2289" width="43.5703125" style="93" bestFit="1" customWidth="1"/>
    <col min="2290" max="2292" width="9.140625" style="93"/>
    <col min="2293" max="2293" width="27.140625" style="93" bestFit="1" customWidth="1"/>
    <col min="2294" max="2294" width="50" style="93" bestFit="1" customWidth="1"/>
    <col min="2295" max="2295" width="12" style="93" bestFit="1" customWidth="1"/>
    <col min="2296" max="2298" width="9.140625" style="93"/>
    <col min="2299" max="2299" width="91" style="93" customWidth="1"/>
    <col min="2300" max="2300" width="12.28515625" style="93" customWidth="1"/>
    <col min="2301" max="2301" width="15" style="93" bestFit="1" customWidth="1"/>
    <col min="2302" max="2527" width="9.140625" style="93"/>
    <col min="2528" max="2528" width="11.28515625" style="93" bestFit="1" customWidth="1"/>
    <col min="2529" max="2529" width="30.28515625" style="93" bestFit="1" customWidth="1"/>
    <col min="2530" max="2530" width="0" style="93" hidden="1" customWidth="1"/>
    <col min="2531" max="2531" width="30" style="93" customWidth="1"/>
    <col min="2532" max="2532" width="0" style="93" hidden="1" customWidth="1"/>
    <col min="2533" max="2535" width="16.140625" style="93" bestFit="1" customWidth="1"/>
    <col min="2536" max="2536" width="9.140625" style="93" bestFit="1" customWidth="1"/>
    <col min="2537" max="2537" width="0" style="93" hidden="1" customWidth="1"/>
    <col min="2538" max="2538" width="16.140625" style="93" bestFit="1" customWidth="1"/>
    <col min="2539" max="2539" width="12" style="93" customWidth="1"/>
    <col min="2540" max="2540" width="16.140625" style="93" bestFit="1" customWidth="1"/>
    <col min="2541" max="2541" width="12" style="93" customWidth="1"/>
    <col min="2542" max="2542" width="19.28515625" style="93" bestFit="1" customWidth="1"/>
    <col min="2543" max="2543" width="10.85546875" style="93" customWidth="1"/>
    <col min="2544" max="2544" width="11.140625" style="93" customWidth="1"/>
    <col min="2545" max="2545" width="43.5703125" style="93" bestFit="1" customWidth="1"/>
    <col min="2546" max="2548" width="9.140625" style="93"/>
    <col min="2549" max="2549" width="27.140625" style="93" bestFit="1" customWidth="1"/>
    <col min="2550" max="2550" width="50" style="93" bestFit="1" customWidth="1"/>
    <col min="2551" max="2551" width="12" style="93" bestFit="1" customWidth="1"/>
    <col min="2552" max="2554" width="9.140625" style="93"/>
    <col min="2555" max="2555" width="91" style="93" customWidth="1"/>
    <col min="2556" max="2556" width="12.28515625" style="93" customWidth="1"/>
    <col min="2557" max="2557" width="15" style="93" bestFit="1" customWidth="1"/>
    <col min="2558" max="2783" width="9.140625" style="93"/>
    <col min="2784" max="2784" width="11.28515625" style="93" bestFit="1" customWidth="1"/>
    <col min="2785" max="2785" width="30.28515625" style="93" bestFit="1" customWidth="1"/>
    <col min="2786" max="2786" width="0" style="93" hidden="1" customWidth="1"/>
    <col min="2787" max="2787" width="30" style="93" customWidth="1"/>
    <col min="2788" max="2788" width="0" style="93" hidden="1" customWidth="1"/>
    <col min="2789" max="2791" width="16.140625" style="93" bestFit="1" customWidth="1"/>
    <col min="2792" max="2792" width="9.140625" style="93" bestFit="1" customWidth="1"/>
    <col min="2793" max="2793" width="0" style="93" hidden="1" customWidth="1"/>
    <col min="2794" max="2794" width="16.140625" style="93" bestFit="1" customWidth="1"/>
    <col min="2795" max="2795" width="12" style="93" customWidth="1"/>
    <col min="2796" max="2796" width="16.140625" style="93" bestFit="1" customWidth="1"/>
    <col min="2797" max="2797" width="12" style="93" customWidth="1"/>
    <col min="2798" max="2798" width="19.28515625" style="93" bestFit="1" customWidth="1"/>
    <col min="2799" max="2799" width="10.85546875" style="93" customWidth="1"/>
    <col min="2800" max="2800" width="11.140625" style="93" customWidth="1"/>
    <col min="2801" max="2801" width="43.5703125" style="93" bestFit="1" customWidth="1"/>
    <col min="2802" max="2804" width="9.140625" style="93"/>
    <col min="2805" max="2805" width="27.140625" style="93" bestFit="1" customWidth="1"/>
    <col min="2806" max="2806" width="50" style="93" bestFit="1" customWidth="1"/>
    <col min="2807" max="2807" width="12" style="93" bestFit="1" customWidth="1"/>
    <col min="2808" max="2810" width="9.140625" style="93"/>
    <col min="2811" max="2811" width="91" style="93" customWidth="1"/>
    <col min="2812" max="2812" width="12.28515625" style="93" customWidth="1"/>
    <col min="2813" max="2813" width="15" style="93" bestFit="1" customWidth="1"/>
    <col min="2814" max="3039" width="9.140625" style="93"/>
    <col min="3040" max="3040" width="11.28515625" style="93" bestFit="1" customWidth="1"/>
    <col min="3041" max="3041" width="30.28515625" style="93" bestFit="1" customWidth="1"/>
    <col min="3042" max="3042" width="0" style="93" hidden="1" customWidth="1"/>
    <col min="3043" max="3043" width="30" style="93" customWidth="1"/>
    <col min="3044" max="3044" width="0" style="93" hidden="1" customWidth="1"/>
    <col min="3045" max="3047" width="16.140625" style="93" bestFit="1" customWidth="1"/>
    <col min="3048" max="3048" width="9.140625" style="93" bestFit="1" customWidth="1"/>
    <col min="3049" max="3049" width="0" style="93" hidden="1" customWidth="1"/>
    <col min="3050" max="3050" width="16.140625" style="93" bestFit="1" customWidth="1"/>
    <col min="3051" max="3051" width="12" style="93" customWidth="1"/>
    <col min="3052" max="3052" width="16.140625" style="93" bestFit="1" customWidth="1"/>
    <col min="3053" max="3053" width="12" style="93" customWidth="1"/>
    <col min="3054" max="3054" width="19.28515625" style="93" bestFit="1" customWidth="1"/>
    <col min="3055" max="3055" width="10.85546875" style="93" customWidth="1"/>
    <col min="3056" max="3056" width="11.140625" style="93" customWidth="1"/>
    <col min="3057" max="3057" width="43.5703125" style="93" bestFit="1" customWidth="1"/>
    <col min="3058" max="3060" width="9.140625" style="93"/>
    <col min="3061" max="3061" width="27.140625" style="93" bestFit="1" customWidth="1"/>
    <col min="3062" max="3062" width="50" style="93" bestFit="1" customWidth="1"/>
    <col min="3063" max="3063" width="12" style="93" bestFit="1" customWidth="1"/>
    <col min="3064" max="3066" width="9.140625" style="93"/>
    <col min="3067" max="3067" width="91" style="93" customWidth="1"/>
    <col min="3068" max="3068" width="12.28515625" style="93" customWidth="1"/>
    <col min="3069" max="3069" width="15" style="93" bestFit="1" customWidth="1"/>
    <col min="3070" max="3295" width="9.140625" style="93"/>
    <col min="3296" max="3296" width="11.28515625" style="93" bestFit="1" customWidth="1"/>
    <col min="3297" max="3297" width="30.28515625" style="93" bestFit="1" customWidth="1"/>
    <col min="3298" max="3298" width="0" style="93" hidden="1" customWidth="1"/>
    <col min="3299" max="3299" width="30" style="93" customWidth="1"/>
    <col min="3300" max="3300" width="0" style="93" hidden="1" customWidth="1"/>
    <col min="3301" max="3303" width="16.140625" style="93" bestFit="1" customWidth="1"/>
    <col min="3304" max="3304" width="9.140625" style="93" bestFit="1" customWidth="1"/>
    <col min="3305" max="3305" width="0" style="93" hidden="1" customWidth="1"/>
    <col min="3306" max="3306" width="16.140625" style="93" bestFit="1" customWidth="1"/>
    <col min="3307" max="3307" width="12" style="93" customWidth="1"/>
    <col min="3308" max="3308" width="16.140625" style="93" bestFit="1" customWidth="1"/>
    <col min="3309" max="3309" width="12" style="93" customWidth="1"/>
    <col min="3310" max="3310" width="19.28515625" style="93" bestFit="1" customWidth="1"/>
    <col min="3311" max="3311" width="10.85546875" style="93" customWidth="1"/>
    <col min="3312" max="3312" width="11.140625" style="93" customWidth="1"/>
    <col min="3313" max="3313" width="43.5703125" style="93" bestFit="1" customWidth="1"/>
    <col min="3314" max="3316" width="9.140625" style="93"/>
    <col min="3317" max="3317" width="27.140625" style="93" bestFit="1" customWidth="1"/>
    <col min="3318" max="3318" width="50" style="93" bestFit="1" customWidth="1"/>
    <col min="3319" max="3319" width="12" style="93" bestFit="1" customWidth="1"/>
    <col min="3320" max="3322" width="9.140625" style="93"/>
    <col min="3323" max="3323" width="91" style="93" customWidth="1"/>
    <col min="3324" max="3324" width="12.28515625" style="93" customWidth="1"/>
    <col min="3325" max="3325" width="15" style="93" bestFit="1" customWidth="1"/>
    <col min="3326" max="3551" width="9.140625" style="93"/>
    <col min="3552" max="3552" width="11.28515625" style="93" bestFit="1" customWidth="1"/>
    <col min="3553" max="3553" width="30.28515625" style="93" bestFit="1" customWidth="1"/>
    <col min="3554" max="3554" width="0" style="93" hidden="1" customWidth="1"/>
    <col min="3555" max="3555" width="30" style="93" customWidth="1"/>
    <col min="3556" max="3556" width="0" style="93" hidden="1" customWidth="1"/>
    <col min="3557" max="3559" width="16.140625" style="93" bestFit="1" customWidth="1"/>
    <col min="3560" max="3560" width="9.140625" style="93" bestFit="1" customWidth="1"/>
    <col min="3561" max="3561" width="0" style="93" hidden="1" customWidth="1"/>
    <col min="3562" max="3562" width="16.140625" style="93" bestFit="1" customWidth="1"/>
    <col min="3563" max="3563" width="12" style="93" customWidth="1"/>
    <col min="3564" max="3564" width="16.140625" style="93" bestFit="1" customWidth="1"/>
    <col min="3565" max="3565" width="12" style="93" customWidth="1"/>
    <col min="3566" max="3566" width="19.28515625" style="93" bestFit="1" customWidth="1"/>
    <col min="3567" max="3567" width="10.85546875" style="93" customWidth="1"/>
    <col min="3568" max="3568" width="11.140625" style="93" customWidth="1"/>
    <col min="3569" max="3569" width="43.5703125" style="93" bestFit="1" customWidth="1"/>
    <col min="3570" max="3572" width="9.140625" style="93"/>
    <col min="3573" max="3573" width="27.140625" style="93" bestFit="1" customWidth="1"/>
    <col min="3574" max="3574" width="50" style="93" bestFit="1" customWidth="1"/>
    <col min="3575" max="3575" width="12" style="93" bestFit="1" customWidth="1"/>
    <col min="3576" max="3578" width="9.140625" style="93"/>
    <col min="3579" max="3579" width="91" style="93" customWidth="1"/>
    <col min="3580" max="3580" width="12.28515625" style="93" customWidth="1"/>
    <col min="3581" max="3581" width="15" style="93" bestFit="1" customWidth="1"/>
    <col min="3582" max="3807" width="9.140625" style="93"/>
    <col min="3808" max="3808" width="11.28515625" style="93" bestFit="1" customWidth="1"/>
    <col min="3809" max="3809" width="30.28515625" style="93" bestFit="1" customWidth="1"/>
    <col min="3810" max="3810" width="0" style="93" hidden="1" customWidth="1"/>
    <col min="3811" max="3811" width="30" style="93" customWidth="1"/>
    <col min="3812" max="3812" width="0" style="93" hidden="1" customWidth="1"/>
    <col min="3813" max="3815" width="16.140625" style="93" bestFit="1" customWidth="1"/>
    <col min="3816" max="3816" width="9.140625" style="93" bestFit="1" customWidth="1"/>
    <col min="3817" max="3817" width="0" style="93" hidden="1" customWidth="1"/>
    <col min="3818" max="3818" width="16.140625" style="93" bestFit="1" customWidth="1"/>
    <col min="3819" max="3819" width="12" style="93" customWidth="1"/>
    <col min="3820" max="3820" width="16.140625" style="93" bestFit="1" customWidth="1"/>
    <col min="3821" max="3821" width="12" style="93" customWidth="1"/>
    <col min="3822" max="3822" width="19.28515625" style="93" bestFit="1" customWidth="1"/>
    <col min="3823" max="3823" width="10.85546875" style="93" customWidth="1"/>
    <col min="3824" max="3824" width="11.140625" style="93" customWidth="1"/>
    <col min="3825" max="3825" width="43.5703125" style="93" bestFit="1" customWidth="1"/>
    <col min="3826" max="3828" width="9.140625" style="93"/>
    <col min="3829" max="3829" width="27.140625" style="93" bestFit="1" customWidth="1"/>
    <col min="3830" max="3830" width="50" style="93" bestFit="1" customWidth="1"/>
    <col min="3831" max="3831" width="12" style="93" bestFit="1" customWidth="1"/>
    <col min="3832" max="3834" width="9.140625" style="93"/>
    <col min="3835" max="3835" width="91" style="93" customWidth="1"/>
    <col min="3836" max="3836" width="12.28515625" style="93" customWidth="1"/>
    <col min="3837" max="3837" width="15" style="93" bestFit="1" customWidth="1"/>
    <col min="3838" max="4063" width="9.140625" style="93"/>
    <col min="4064" max="4064" width="11.28515625" style="93" bestFit="1" customWidth="1"/>
    <col min="4065" max="4065" width="30.28515625" style="93" bestFit="1" customWidth="1"/>
    <col min="4066" max="4066" width="0" style="93" hidden="1" customWidth="1"/>
    <col min="4067" max="4067" width="30" style="93" customWidth="1"/>
    <col min="4068" max="4068" width="0" style="93" hidden="1" customWidth="1"/>
    <col min="4069" max="4071" width="16.140625" style="93" bestFit="1" customWidth="1"/>
    <col min="4072" max="4072" width="9.140625" style="93" bestFit="1" customWidth="1"/>
    <col min="4073" max="4073" width="0" style="93" hidden="1" customWidth="1"/>
    <col min="4074" max="4074" width="16.140625" style="93" bestFit="1" customWidth="1"/>
    <col min="4075" max="4075" width="12" style="93" customWidth="1"/>
    <col min="4076" max="4076" width="16.140625" style="93" bestFit="1" customWidth="1"/>
    <col min="4077" max="4077" width="12" style="93" customWidth="1"/>
    <col min="4078" max="4078" width="19.28515625" style="93" bestFit="1" customWidth="1"/>
    <col min="4079" max="4079" width="10.85546875" style="93" customWidth="1"/>
    <col min="4080" max="4080" width="11.140625" style="93" customWidth="1"/>
    <col min="4081" max="4081" width="43.5703125" style="93" bestFit="1" customWidth="1"/>
    <col min="4082" max="4084" width="9.140625" style="93"/>
    <col min="4085" max="4085" width="27.140625" style="93" bestFit="1" customWidth="1"/>
    <col min="4086" max="4086" width="50" style="93" bestFit="1" customWidth="1"/>
    <col min="4087" max="4087" width="12" style="93" bestFit="1" customWidth="1"/>
    <col min="4088" max="4090" width="9.140625" style="93"/>
    <col min="4091" max="4091" width="91" style="93" customWidth="1"/>
    <col min="4092" max="4092" width="12.28515625" style="93" customWidth="1"/>
    <col min="4093" max="4093" width="15" style="93" bestFit="1" customWidth="1"/>
    <col min="4094" max="4319" width="9.140625" style="93"/>
    <col min="4320" max="4320" width="11.28515625" style="93" bestFit="1" customWidth="1"/>
    <col min="4321" max="4321" width="30.28515625" style="93" bestFit="1" customWidth="1"/>
    <col min="4322" max="4322" width="0" style="93" hidden="1" customWidth="1"/>
    <col min="4323" max="4323" width="30" style="93" customWidth="1"/>
    <col min="4324" max="4324" width="0" style="93" hidden="1" customWidth="1"/>
    <col min="4325" max="4327" width="16.140625" style="93" bestFit="1" customWidth="1"/>
    <col min="4328" max="4328" width="9.140625" style="93" bestFit="1" customWidth="1"/>
    <col min="4329" max="4329" width="0" style="93" hidden="1" customWidth="1"/>
    <col min="4330" max="4330" width="16.140625" style="93" bestFit="1" customWidth="1"/>
    <col min="4331" max="4331" width="12" style="93" customWidth="1"/>
    <col min="4332" max="4332" width="16.140625" style="93" bestFit="1" customWidth="1"/>
    <col min="4333" max="4333" width="12" style="93" customWidth="1"/>
    <col min="4334" max="4334" width="19.28515625" style="93" bestFit="1" customWidth="1"/>
    <col min="4335" max="4335" width="10.85546875" style="93" customWidth="1"/>
    <col min="4336" max="4336" width="11.140625" style="93" customWidth="1"/>
    <col min="4337" max="4337" width="43.5703125" style="93" bestFit="1" customWidth="1"/>
    <col min="4338" max="4340" width="9.140625" style="93"/>
    <col min="4341" max="4341" width="27.140625" style="93" bestFit="1" customWidth="1"/>
    <col min="4342" max="4342" width="50" style="93" bestFit="1" customWidth="1"/>
    <col min="4343" max="4343" width="12" style="93" bestFit="1" customWidth="1"/>
    <col min="4344" max="4346" width="9.140625" style="93"/>
    <col min="4347" max="4347" width="91" style="93" customWidth="1"/>
    <col min="4348" max="4348" width="12.28515625" style="93" customWidth="1"/>
    <col min="4349" max="4349" width="15" style="93" bestFit="1" customWidth="1"/>
    <col min="4350" max="4575" width="9.140625" style="93"/>
    <col min="4576" max="4576" width="11.28515625" style="93" bestFit="1" customWidth="1"/>
    <col min="4577" max="4577" width="30.28515625" style="93" bestFit="1" customWidth="1"/>
    <col min="4578" max="4578" width="0" style="93" hidden="1" customWidth="1"/>
    <col min="4579" max="4579" width="30" style="93" customWidth="1"/>
    <col min="4580" max="4580" width="0" style="93" hidden="1" customWidth="1"/>
    <col min="4581" max="4583" width="16.140625" style="93" bestFit="1" customWidth="1"/>
    <col min="4584" max="4584" width="9.140625" style="93" bestFit="1" customWidth="1"/>
    <col min="4585" max="4585" width="0" style="93" hidden="1" customWidth="1"/>
    <col min="4586" max="4586" width="16.140625" style="93" bestFit="1" customWidth="1"/>
    <col min="4587" max="4587" width="12" style="93" customWidth="1"/>
    <col min="4588" max="4588" width="16.140625" style="93" bestFit="1" customWidth="1"/>
    <col min="4589" max="4589" width="12" style="93" customWidth="1"/>
    <col min="4590" max="4590" width="19.28515625" style="93" bestFit="1" customWidth="1"/>
    <col min="4591" max="4591" width="10.85546875" style="93" customWidth="1"/>
    <col min="4592" max="4592" width="11.140625" style="93" customWidth="1"/>
    <col min="4593" max="4593" width="43.5703125" style="93" bestFit="1" customWidth="1"/>
    <col min="4594" max="4596" width="9.140625" style="93"/>
    <col min="4597" max="4597" width="27.140625" style="93" bestFit="1" customWidth="1"/>
    <col min="4598" max="4598" width="50" style="93" bestFit="1" customWidth="1"/>
    <col min="4599" max="4599" width="12" style="93" bestFit="1" customWidth="1"/>
    <col min="4600" max="4602" width="9.140625" style="93"/>
    <col min="4603" max="4603" width="91" style="93" customWidth="1"/>
    <col min="4604" max="4604" width="12.28515625" style="93" customWidth="1"/>
    <col min="4605" max="4605" width="15" style="93" bestFit="1" customWidth="1"/>
    <col min="4606" max="4831" width="9.140625" style="93"/>
    <col min="4832" max="4832" width="11.28515625" style="93" bestFit="1" customWidth="1"/>
    <col min="4833" max="4833" width="30.28515625" style="93" bestFit="1" customWidth="1"/>
    <col min="4834" max="4834" width="0" style="93" hidden="1" customWidth="1"/>
    <col min="4835" max="4835" width="30" style="93" customWidth="1"/>
    <col min="4836" max="4836" width="0" style="93" hidden="1" customWidth="1"/>
    <col min="4837" max="4839" width="16.140625" style="93" bestFit="1" customWidth="1"/>
    <col min="4840" max="4840" width="9.140625" style="93" bestFit="1" customWidth="1"/>
    <col min="4841" max="4841" width="0" style="93" hidden="1" customWidth="1"/>
    <col min="4842" max="4842" width="16.140625" style="93" bestFit="1" customWidth="1"/>
    <col min="4843" max="4843" width="12" style="93" customWidth="1"/>
    <col min="4844" max="4844" width="16.140625" style="93" bestFit="1" customWidth="1"/>
    <col min="4845" max="4845" width="12" style="93" customWidth="1"/>
    <col min="4846" max="4846" width="19.28515625" style="93" bestFit="1" customWidth="1"/>
    <col min="4847" max="4847" width="10.85546875" style="93" customWidth="1"/>
    <col min="4848" max="4848" width="11.140625" style="93" customWidth="1"/>
    <col min="4849" max="4849" width="43.5703125" style="93" bestFit="1" customWidth="1"/>
    <col min="4850" max="4852" width="9.140625" style="93"/>
    <col min="4853" max="4853" width="27.140625" style="93" bestFit="1" customWidth="1"/>
    <col min="4854" max="4854" width="50" style="93" bestFit="1" customWidth="1"/>
    <col min="4855" max="4855" width="12" style="93" bestFit="1" customWidth="1"/>
    <col min="4856" max="4858" width="9.140625" style="93"/>
    <col min="4859" max="4859" width="91" style="93" customWidth="1"/>
    <col min="4860" max="4860" width="12.28515625" style="93" customWidth="1"/>
    <col min="4861" max="4861" width="15" style="93" bestFit="1" customWidth="1"/>
    <col min="4862" max="5087" width="9.140625" style="93"/>
    <col min="5088" max="5088" width="11.28515625" style="93" bestFit="1" customWidth="1"/>
    <col min="5089" max="5089" width="30.28515625" style="93" bestFit="1" customWidth="1"/>
    <col min="5090" max="5090" width="0" style="93" hidden="1" customWidth="1"/>
    <col min="5091" max="5091" width="30" style="93" customWidth="1"/>
    <col min="5092" max="5092" width="0" style="93" hidden="1" customWidth="1"/>
    <col min="5093" max="5095" width="16.140625" style="93" bestFit="1" customWidth="1"/>
    <col min="5096" max="5096" width="9.140625" style="93" bestFit="1" customWidth="1"/>
    <col min="5097" max="5097" width="0" style="93" hidden="1" customWidth="1"/>
    <col min="5098" max="5098" width="16.140625" style="93" bestFit="1" customWidth="1"/>
    <col min="5099" max="5099" width="12" style="93" customWidth="1"/>
    <col min="5100" max="5100" width="16.140625" style="93" bestFit="1" customWidth="1"/>
    <col min="5101" max="5101" width="12" style="93" customWidth="1"/>
    <col min="5102" max="5102" width="19.28515625" style="93" bestFit="1" customWidth="1"/>
    <col min="5103" max="5103" width="10.85546875" style="93" customWidth="1"/>
    <col min="5104" max="5104" width="11.140625" style="93" customWidth="1"/>
    <col min="5105" max="5105" width="43.5703125" style="93" bestFit="1" customWidth="1"/>
    <col min="5106" max="5108" width="9.140625" style="93"/>
    <col min="5109" max="5109" width="27.140625" style="93" bestFit="1" customWidth="1"/>
    <col min="5110" max="5110" width="50" style="93" bestFit="1" customWidth="1"/>
    <col min="5111" max="5111" width="12" style="93" bestFit="1" customWidth="1"/>
    <col min="5112" max="5114" width="9.140625" style="93"/>
    <col min="5115" max="5115" width="91" style="93" customWidth="1"/>
    <col min="5116" max="5116" width="12.28515625" style="93" customWidth="1"/>
    <col min="5117" max="5117" width="15" style="93" bestFit="1" customWidth="1"/>
    <col min="5118" max="5343" width="9.140625" style="93"/>
    <col min="5344" max="5344" width="11.28515625" style="93" bestFit="1" customWidth="1"/>
    <col min="5345" max="5345" width="30.28515625" style="93" bestFit="1" customWidth="1"/>
    <col min="5346" max="5346" width="0" style="93" hidden="1" customWidth="1"/>
    <col min="5347" max="5347" width="30" style="93" customWidth="1"/>
    <col min="5348" max="5348" width="0" style="93" hidden="1" customWidth="1"/>
    <col min="5349" max="5351" width="16.140625" style="93" bestFit="1" customWidth="1"/>
    <col min="5352" max="5352" width="9.140625" style="93" bestFit="1" customWidth="1"/>
    <col min="5353" max="5353" width="0" style="93" hidden="1" customWidth="1"/>
    <col min="5354" max="5354" width="16.140625" style="93" bestFit="1" customWidth="1"/>
    <col min="5355" max="5355" width="12" style="93" customWidth="1"/>
    <col min="5356" max="5356" width="16.140625" style="93" bestFit="1" customWidth="1"/>
    <col min="5357" max="5357" width="12" style="93" customWidth="1"/>
    <col min="5358" max="5358" width="19.28515625" style="93" bestFit="1" customWidth="1"/>
    <col min="5359" max="5359" width="10.85546875" style="93" customWidth="1"/>
    <col min="5360" max="5360" width="11.140625" style="93" customWidth="1"/>
    <col min="5361" max="5361" width="43.5703125" style="93" bestFit="1" customWidth="1"/>
    <col min="5362" max="5364" width="9.140625" style="93"/>
    <col min="5365" max="5365" width="27.140625" style="93" bestFit="1" customWidth="1"/>
    <col min="5366" max="5366" width="50" style="93" bestFit="1" customWidth="1"/>
    <col min="5367" max="5367" width="12" style="93" bestFit="1" customWidth="1"/>
    <col min="5368" max="5370" width="9.140625" style="93"/>
    <col min="5371" max="5371" width="91" style="93" customWidth="1"/>
    <col min="5372" max="5372" width="12.28515625" style="93" customWidth="1"/>
    <col min="5373" max="5373" width="15" style="93" bestFit="1" customWidth="1"/>
    <col min="5374" max="5599" width="9.140625" style="93"/>
    <col min="5600" max="5600" width="11.28515625" style="93" bestFit="1" customWidth="1"/>
    <col min="5601" max="5601" width="30.28515625" style="93" bestFit="1" customWidth="1"/>
    <col min="5602" max="5602" width="0" style="93" hidden="1" customWidth="1"/>
    <col min="5603" max="5603" width="30" style="93" customWidth="1"/>
    <col min="5604" max="5604" width="0" style="93" hidden="1" customWidth="1"/>
    <col min="5605" max="5607" width="16.140625" style="93" bestFit="1" customWidth="1"/>
    <col min="5608" max="5608" width="9.140625" style="93" bestFit="1" customWidth="1"/>
    <col min="5609" max="5609" width="0" style="93" hidden="1" customWidth="1"/>
    <col min="5610" max="5610" width="16.140625" style="93" bestFit="1" customWidth="1"/>
    <col min="5611" max="5611" width="12" style="93" customWidth="1"/>
    <col min="5612" max="5612" width="16.140625" style="93" bestFit="1" customWidth="1"/>
    <col min="5613" max="5613" width="12" style="93" customWidth="1"/>
    <col min="5614" max="5614" width="19.28515625" style="93" bestFit="1" customWidth="1"/>
    <col min="5615" max="5615" width="10.85546875" style="93" customWidth="1"/>
    <col min="5616" max="5616" width="11.140625" style="93" customWidth="1"/>
    <col min="5617" max="5617" width="43.5703125" style="93" bestFit="1" customWidth="1"/>
    <col min="5618" max="5620" width="9.140625" style="93"/>
    <col min="5621" max="5621" width="27.140625" style="93" bestFit="1" customWidth="1"/>
    <col min="5622" max="5622" width="50" style="93" bestFit="1" customWidth="1"/>
    <col min="5623" max="5623" width="12" style="93" bestFit="1" customWidth="1"/>
    <col min="5624" max="5626" width="9.140625" style="93"/>
    <col min="5627" max="5627" width="91" style="93" customWidth="1"/>
    <col min="5628" max="5628" width="12.28515625" style="93" customWidth="1"/>
    <col min="5629" max="5629" width="15" style="93" bestFit="1" customWidth="1"/>
    <col min="5630" max="5855" width="9.140625" style="93"/>
    <col min="5856" max="5856" width="11.28515625" style="93" bestFit="1" customWidth="1"/>
    <col min="5857" max="5857" width="30.28515625" style="93" bestFit="1" customWidth="1"/>
    <col min="5858" max="5858" width="0" style="93" hidden="1" customWidth="1"/>
    <col min="5859" max="5859" width="30" style="93" customWidth="1"/>
    <col min="5860" max="5860" width="0" style="93" hidden="1" customWidth="1"/>
    <col min="5861" max="5863" width="16.140625" style="93" bestFit="1" customWidth="1"/>
    <col min="5864" max="5864" width="9.140625" style="93" bestFit="1" customWidth="1"/>
    <col min="5865" max="5865" width="0" style="93" hidden="1" customWidth="1"/>
    <col min="5866" max="5866" width="16.140625" style="93" bestFit="1" customWidth="1"/>
    <col min="5867" max="5867" width="12" style="93" customWidth="1"/>
    <col min="5868" max="5868" width="16.140625" style="93" bestFit="1" customWidth="1"/>
    <col min="5869" max="5869" width="12" style="93" customWidth="1"/>
    <col min="5870" max="5870" width="19.28515625" style="93" bestFit="1" customWidth="1"/>
    <col min="5871" max="5871" width="10.85546875" style="93" customWidth="1"/>
    <col min="5872" max="5872" width="11.140625" style="93" customWidth="1"/>
    <col min="5873" max="5873" width="43.5703125" style="93" bestFit="1" customWidth="1"/>
    <col min="5874" max="5876" width="9.140625" style="93"/>
    <col min="5877" max="5877" width="27.140625" style="93" bestFit="1" customWidth="1"/>
    <col min="5878" max="5878" width="50" style="93" bestFit="1" customWidth="1"/>
    <col min="5879" max="5879" width="12" style="93" bestFit="1" customWidth="1"/>
    <col min="5880" max="5882" width="9.140625" style="93"/>
    <col min="5883" max="5883" width="91" style="93" customWidth="1"/>
    <col min="5884" max="5884" width="12.28515625" style="93" customWidth="1"/>
    <col min="5885" max="5885" width="15" style="93" bestFit="1" customWidth="1"/>
    <col min="5886" max="6111" width="9.140625" style="93"/>
    <col min="6112" max="6112" width="11.28515625" style="93" bestFit="1" customWidth="1"/>
    <col min="6113" max="6113" width="30.28515625" style="93" bestFit="1" customWidth="1"/>
    <col min="6114" max="6114" width="0" style="93" hidden="1" customWidth="1"/>
    <col min="6115" max="6115" width="30" style="93" customWidth="1"/>
    <col min="6116" max="6116" width="0" style="93" hidden="1" customWidth="1"/>
    <col min="6117" max="6119" width="16.140625" style="93" bestFit="1" customWidth="1"/>
    <col min="6120" max="6120" width="9.140625" style="93" bestFit="1" customWidth="1"/>
    <col min="6121" max="6121" width="0" style="93" hidden="1" customWidth="1"/>
    <col min="6122" max="6122" width="16.140625" style="93" bestFit="1" customWidth="1"/>
    <col min="6123" max="6123" width="12" style="93" customWidth="1"/>
    <col min="6124" max="6124" width="16.140625" style="93" bestFit="1" customWidth="1"/>
    <col min="6125" max="6125" width="12" style="93" customWidth="1"/>
    <col min="6126" max="6126" width="19.28515625" style="93" bestFit="1" customWidth="1"/>
    <col min="6127" max="6127" width="10.85546875" style="93" customWidth="1"/>
    <col min="6128" max="6128" width="11.140625" style="93" customWidth="1"/>
    <col min="6129" max="6129" width="43.5703125" style="93" bestFit="1" customWidth="1"/>
    <col min="6130" max="6132" width="9.140625" style="93"/>
    <col min="6133" max="6133" width="27.140625" style="93" bestFit="1" customWidth="1"/>
    <col min="6134" max="6134" width="50" style="93" bestFit="1" customWidth="1"/>
    <col min="6135" max="6135" width="12" style="93" bestFit="1" customWidth="1"/>
    <col min="6136" max="6138" width="9.140625" style="93"/>
    <col min="6139" max="6139" width="91" style="93" customWidth="1"/>
    <col min="6140" max="6140" width="12.28515625" style="93" customWidth="1"/>
    <col min="6141" max="6141" width="15" style="93" bestFit="1" customWidth="1"/>
    <col min="6142" max="6367" width="9.140625" style="93"/>
    <col min="6368" max="6368" width="11.28515625" style="93" bestFit="1" customWidth="1"/>
    <col min="6369" max="6369" width="30.28515625" style="93" bestFit="1" customWidth="1"/>
    <col min="6370" max="6370" width="0" style="93" hidden="1" customWidth="1"/>
    <col min="6371" max="6371" width="30" style="93" customWidth="1"/>
    <col min="6372" max="6372" width="0" style="93" hidden="1" customWidth="1"/>
    <col min="6373" max="6375" width="16.140625" style="93" bestFit="1" customWidth="1"/>
    <col min="6376" max="6376" width="9.140625" style="93" bestFit="1" customWidth="1"/>
    <col min="6377" max="6377" width="0" style="93" hidden="1" customWidth="1"/>
    <col min="6378" max="6378" width="16.140625" style="93" bestFit="1" customWidth="1"/>
    <col min="6379" max="6379" width="12" style="93" customWidth="1"/>
    <col min="6380" max="6380" width="16.140625" style="93" bestFit="1" customWidth="1"/>
    <col min="6381" max="6381" width="12" style="93" customWidth="1"/>
    <col min="6382" max="6382" width="19.28515625" style="93" bestFit="1" customWidth="1"/>
    <col min="6383" max="6383" width="10.85546875" style="93" customWidth="1"/>
    <col min="6384" max="6384" width="11.140625" style="93" customWidth="1"/>
    <col min="6385" max="6385" width="43.5703125" style="93" bestFit="1" customWidth="1"/>
    <col min="6386" max="6388" width="9.140625" style="93"/>
    <col min="6389" max="6389" width="27.140625" style="93" bestFit="1" customWidth="1"/>
    <col min="6390" max="6390" width="50" style="93" bestFit="1" customWidth="1"/>
    <col min="6391" max="6391" width="12" style="93" bestFit="1" customWidth="1"/>
    <col min="6392" max="6394" width="9.140625" style="93"/>
    <col min="6395" max="6395" width="91" style="93" customWidth="1"/>
    <col min="6396" max="6396" width="12.28515625" style="93" customWidth="1"/>
    <col min="6397" max="6397" width="15" style="93" bestFit="1" customWidth="1"/>
    <col min="6398" max="6623" width="9.140625" style="93"/>
    <col min="6624" max="6624" width="11.28515625" style="93" bestFit="1" customWidth="1"/>
    <col min="6625" max="6625" width="30.28515625" style="93" bestFit="1" customWidth="1"/>
    <col min="6626" max="6626" width="0" style="93" hidden="1" customWidth="1"/>
    <col min="6627" max="6627" width="30" style="93" customWidth="1"/>
    <col min="6628" max="6628" width="0" style="93" hidden="1" customWidth="1"/>
    <col min="6629" max="6631" width="16.140625" style="93" bestFit="1" customWidth="1"/>
    <col min="6632" max="6632" width="9.140625" style="93" bestFit="1" customWidth="1"/>
    <col min="6633" max="6633" width="0" style="93" hidden="1" customWidth="1"/>
    <col min="6634" max="6634" width="16.140625" style="93" bestFit="1" customWidth="1"/>
    <col min="6635" max="6635" width="12" style="93" customWidth="1"/>
    <col min="6636" max="6636" width="16.140625" style="93" bestFit="1" customWidth="1"/>
    <col min="6637" max="6637" width="12" style="93" customWidth="1"/>
    <col min="6638" max="6638" width="19.28515625" style="93" bestFit="1" customWidth="1"/>
    <col min="6639" max="6639" width="10.85546875" style="93" customWidth="1"/>
    <col min="6640" max="6640" width="11.140625" style="93" customWidth="1"/>
    <col min="6641" max="6641" width="43.5703125" style="93" bestFit="1" customWidth="1"/>
    <col min="6642" max="6644" width="9.140625" style="93"/>
    <col min="6645" max="6645" width="27.140625" style="93" bestFit="1" customWidth="1"/>
    <col min="6646" max="6646" width="50" style="93" bestFit="1" customWidth="1"/>
    <col min="6647" max="6647" width="12" style="93" bestFit="1" customWidth="1"/>
    <col min="6648" max="6650" width="9.140625" style="93"/>
    <col min="6651" max="6651" width="91" style="93" customWidth="1"/>
    <col min="6652" max="6652" width="12.28515625" style="93" customWidth="1"/>
    <col min="6653" max="6653" width="15" style="93" bestFit="1" customWidth="1"/>
    <col min="6654" max="6879" width="9.140625" style="93"/>
    <col min="6880" max="6880" width="11.28515625" style="93" bestFit="1" customWidth="1"/>
    <col min="6881" max="6881" width="30.28515625" style="93" bestFit="1" customWidth="1"/>
    <col min="6882" max="6882" width="0" style="93" hidden="1" customWidth="1"/>
    <col min="6883" max="6883" width="30" style="93" customWidth="1"/>
    <col min="6884" max="6884" width="0" style="93" hidden="1" customWidth="1"/>
    <col min="6885" max="6887" width="16.140625" style="93" bestFit="1" customWidth="1"/>
    <col min="6888" max="6888" width="9.140625" style="93" bestFit="1" customWidth="1"/>
    <col min="6889" max="6889" width="0" style="93" hidden="1" customWidth="1"/>
    <col min="6890" max="6890" width="16.140625" style="93" bestFit="1" customWidth="1"/>
    <col min="6891" max="6891" width="12" style="93" customWidth="1"/>
    <col min="6892" max="6892" width="16.140625" style="93" bestFit="1" customWidth="1"/>
    <col min="6893" max="6893" width="12" style="93" customWidth="1"/>
    <col min="6894" max="6894" width="19.28515625" style="93" bestFit="1" customWidth="1"/>
    <col min="6895" max="6895" width="10.85546875" style="93" customWidth="1"/>
    <col min="6896" max="6896" width="11.140625" style="93" customWidth="1"/>
    <col min="6897" max="6897" width="43.5703125" style="93" bestFit="1" customWidth="1"/>
    <col min="6898" max="6900" width="9.140625" style="93"/>
    <col min="6901" max="6901" width="27.140625" style="93" bestFit="1" customWidth="1"/>
    <col min="6902" max="6902" width="50" style="93" bestFit="1" customWidth="1"/>
    <col min="6903" max="6903" width="12" style="93" bestFit="1" customWidth="1"/>
    <col min="6904" max="6906" width="9.140625" style="93"/>
    <col min="6907" max="6907" width="91" style="93" customWidth="1"/>
    <col min="6908" max="6908" width="12.28515625" style="93" customWidth="1"/>
    <col min="6909" max="6909" width="15" style="93" bestFit="1" customWidth="1"/>
    <col min="6910" max="7135" width="9.140625" style="93"/>
    <col min="7136" max="7136" width="11.28515625" style="93" bestFit="1" customWidth="1"/>
    <col min="7137" max="7137" width="30.28515625" style="93" bestFit="1" customWidth="1"/>
    <col min="7138" max="7138" width="0" style="93" hidden="1" customWidth="1"/>
    <col min="7139" max="7139" width="30" style="93" customWidth="1"/>
    <col min="7140" max="7140" width="0" style="93" hidden="1" customWidth="1"/>
    <col min="7141" max="7143" width="16.140625" style="93" bestFit="1" customWidth="1"/>
    <col min="7144" max="7144" width="9.140625" style="93" bestFit="1" customWidth="1"/>
    <col min="7145" max="7145" width="0" style="93" hidden="1" customWidth="1"/>
    <col min="7146" max="7146" width="16.140625" style="93" bestFit="1" customWidth="1"/>
    <col min="7147" max="7147" width="12" style="93" customWidth="1"/>
    <col min="7148" max="7148" width="16.140625" style="93" bestFit="1" customWidth="1"/>
    <col min="7149" max="7149" width="12" style="93" customWidth="1"/>
    <col min="7150" max="7150" width="19.28515625" style="93" bestFit="1" customWidth="1"/>
    <col min="7151" max="7151" width="10.85546875" style="93" customWidth="1"/>
    <col min="7152" max="7152" width="11.140625" style="93" customWidth="1"/>
    <col min="7153" max="7153" width="43.5703125" style="93" bestFit="1" customWidth="1"/>
    <col min="7154" max="7156" width="9.140625" style="93"/>
    <col min="7157" max="7157" width="27.140625" style="93" bestFit="1" customWidth="1"/>
    <col min="7158" max="7158" width="50" style="93" bestFit="1" customWidth="1"/>
    <col min="7159" max="7159" width="12" style="93" bestFit="1" customWidth="1"/>
    <col min="7160" max="7162" width="9.140625" style="93"/>
    <col min="7163" max="7163" width="91" style="93" customWidth="1"/>
    <col min="7164" max="7164" width="12.28515625" style="93" customWidth="1"/>
    <col min="7165" max="7165" width="15" style="93" bestFit="1" customWidth="1"/>
    <col min="7166" max="7391" width="9.140625" style="93"/>
    <col min="7392" max="7392" width="11.28515625" style="93" bestFit="1" customWidth="1"/>
    <col min="7393" max="7393" width="30.28515625" style="93" bestFit="1" customWidth="1"/>
    <col min="7394" max="7394" width="0" style="93" hidden="1" customWidth="1"/>
    <col min="7395" max="7395" width="30" style="93" customWidth="1"/>
    <col min="7396" max="7396" width="0" style="93" hidden="1" customWidth="1"/>
    <col min="7397" max="7399" width="16.140625" style="93" bestFit="1" customWidth="1"/>
    <col min="7400" max="7400" width="9.140625" style="93" bestFit="1" customWidth="1"/>
    <col min="7401" max="7401" width="0" style="93" hidden="1" customWidth="1"/>
    <col min="7402" max="7402" width="16.140625" style="93" bestFit="1" customWidth="1"/>
    <col min="7403" max="7403" width="12" style="93" customWidth="1"/>
    <col min="7404" max="7404" width="16.140625" style="93" bestFit="1" customWidth="1"/>
    <col min="7405" max="7405" width="12" style="93" customWidth="1"/>
    <col min="7406" max="7406" width="19.28515625" style="93" bestFit="1" customWidth="1"/>
    <col min="7407" max="7407" width="10.85546875" style="93" customWidth="1"/>
    <col min="7408" max="7408" width="11.140625" style="93" customWidth="1"/>
    <col min="7409" max="7409" width="43.5703125" style="93" bestFit="1" customWidth="1"/>
    <col min="7410" max="7412" width="9.140625" style="93"/>
    <col min="7413" max="7413" width="27.140625" style="93" bestFit="1" customWidth="1"/>
    <col min="7414" max="7414" width="50" style="93" bestFit="1" customWidth="1"/>
    <col min="7415" max="7415" width="12" style="93" bestFit="1" customWidth="1"/>
    <col min="7416" max="7418" width="9.140625" style="93"/>
    <col min="7419" max="7419" width="91" style="93" customWidth="1"/>
    <col min="7420" max="7420" width="12.28515625" style="93" customWidth="1"/>
    <col min="7421" max="7421" width="15" style="93" bestFit="1" customWidth="1"/>
    <col min="7422" max="7647" width="9.140625" style="93"/>
    <col min="7648" max="7648" width="11.28515625" style="93" bestFit="1" customWidth="1"/>
    <col min="7649" max="7649" width="30.28515625" style="93" bestFit="1" customWidth="1"/>
    <col min="7650" max="7650" width="0" style="93" hidden="1" customWidth="1"/>
    <col min="7651" max="7651" width="30" style="93" customWidth="1"/>
    <col min="7652" max="7652" width="0" style="93" hidden="1" customWidth="1"/>
    <col min="7653" max="7655" width="16.140625" style="93" bestFit="1" customWidth="1"/>
    <col min="7656" max="7656" width="9.140625" style="93" bestFit="1" customWidth="1"/>
    <col min="7657" max="7657" width="0" style="93" hidden="1" customWidth="1"/>
    <col min="7658" max="7658" width="16.140625" style="93" bestFit="1" customWidth="1"/>
    <col min="7659" max="7659" width="12" style="93" customWidth="1"/>
    <col min="7660" max="7660" width="16.140625" style="93" bestFit="1" customWidth="1"/>
    <col min="7661" max="7661" width="12" style="93" customWidth="1"/>
    <col min="7662" max="7662" width="19.28515625" style="93" bestFit="1" customWidth="1"/>
    <col min="7663" max="7663" width="10.85546875" style="93" customWidth="1"/>
    <col min="7664" max="7664" width="11.140625" style="93" customWidth="1"/>
    <col min="7665" max="7665" width="43.5703125" style="93" bestFit="1" customWidth="1"/>
    <col min="7666" max="7668" width="9.140625" style="93"/>
    <col min="7669" max="7669" width="27.140625" style="93" bestFit="1" customWidth="1"/>
    <col min="7670" max="7670" width="50" style="93" bestFit="1" customWidth="1"/>
    <col min="7671" max="7671" width="12" style="93" bestFit="1" customWidth="1"/>
    <col min="7672" max="7674" width="9.140625" style="93"/>
    <col min="7675" max="7675" width="91" style="93" customWidth="1"/>
    <col min="7676" max="7676" width="12.28515625" style="93" customWidth="1"/>
    <col min="7677" max="7677" width="15" style="93" bestFit="1" customWidth="1"/>
    <col min="7678" max="7903" width="9.140625" style="93"/>
    <col min="7904" max="7904" width="11.28515625" style="93" bestFit="1" customWidth="1"/>
    <col min="7905" max="7905" width="30.28515625" style="93" bestFit="1" customWidth="1"/>
    <col min="7906" max="7906" width="0" style="93" hidden="1" customWidth="1"/>
    <col min="7907" max="7907" width="30" style="93" customWidth="1"/>
    <col min="7908" max="7908" width="0" style="93" hidden="1" customWidth="1"/>
    <col min="7909" max="7911" width="16.140625" style="93" bestFit="1" customWidth="1"/>
    <col min="7912" max="7912" width="9.140625" style="93" bestFit="1" customWidth="1"/>
    <col min="7913" max="7913" width="0" style="93" hidden="1" customWidth="1"/>
    <col min="7914" max="7914" width="16.140625" style="93" bestFit="1" customWidth="1"/>
    <col min="7915" max="7915" width="12" style="93" customWidth="1"/>
    <col min="7916" max="7916" width="16.140625" style="93" bestFit="1" customWidth="1"/>
    <col min="7917" max="7917" width="12" style="93" customWidth="1"/>
    <col min="7918" max="7918" width="19.28515625" style="93" bestFit="1" customWidth="1"/>
    <col min="7919" max="7919" width="10.85546875" style="93" customWidth="1"/>
    <col min="7920" max="7920" width="11.140625" style="93" customWidth="1"/>
    <col min="7921" max="7921" width="43.5703125" style="93" bestFit="1" customWidth="1"/>
    <col min="7922" max="7924" width="9.140625" style="93"/>
    <col min="7925" max="7925" width="27.140625" style="93" bestFit="1" customWidth="1"/>
    <col min="7926" max="7926" width="50" style="93" bestFit="1" customWidth="1"/>
    <col min="7927" max="7927" width="12" style="93" bestFit="1" customWidth="1"/>
    <col min="7928" max="7930" width="9.140625" style="93"/>
    <col min="7931" max="7931" width="91" style="93" customWidth="1"/>
    <col min="7932" max="7932" width="12.28515625" style="93" customWidth="1"/>
    <col min="7933" max="7933" width="15" style="93" bestFit="1" customWidth="1"/>
    <col min="7934" max="8159" width="9.140625" style="93"/>
    <col min="8160" max="8160" width="11.28515625" style="93" bestFit="1" customWidth="1"/>
    <col min="8161" max="8161" width="30.28515625" style="93" bestFit="1" customWidth="1"/>
    <col min="8162" max="8162" width="0" style="93" hidden="1" customWidth="1"/>
    <col min="8163" max="8163" width="30" style="93" customWidth="1"/>
    <col min="8164" max="8164" width="0" style="93" hidden="1" customWidth="1"/>
    <col min="8165" max="8167" width="16.140625" style="93" bestFit="1" customWidth="1"/>
    <col min="8168" max="8168" width="9.140625" style="93" bestFit="1" customWidth="1"/>
    <col min="8169" max="8169" width="0" style="93" hidden="1" customWidth="1"/>
    <col min="8170" max="8170" width="16.140625" style="93" bestFit="1" customWidth="1"/>
    <col min="8171" max="8171" width="12" style="93" customWidth="1"/>
    <col min="8172" max="8172" width="16.140625" style="93" bestFit="1" customWidth="1"/>
    <col min="8173" max="8173" width="12" style="93" customWidth="1"/>
    <col min="8174" max="8174" width="19.28515625" style="93" bestFit="1" customWidth="1"/>
    <col min="8175" max="8175" width="10.85546875" style="93" customWidth="1"/>
    <col min="8176" max="8176" width="11.140625" style="93" customWidth="1"/>
    <col min="8177" max="8177" width="43.5703125" style="93" bestFit="1" customWidth="1"/>
    <col min="8178" max="8180" width="9.140625" style="93"/>
    <col min="8181" max="8181" width="27.140625" style="93" bestFit="1" customWidth="1"/>
    <col min="8182" max="8182" width="50" style="93" bestFit="1" customWidth="1"/>
    <col min="8183" max="8183" width="12" style="93" bestFit="1" customWidth="1"/>
    <col min="8184" max="8186" width="9.140625" style="93"/>
    <col min="8187" max="8187" width="91" style="93" customWidth="1"/>
    <col min="8188" max="8188" width="12.28515625" style="93" customWidth="1"/>
    <col min="8189" max="8189" width="15" style="93" bestFit="1" customWidth="1"/>
    <col min="8190" max="8415" width="9.140625" style="93"/>
    <col min="8416" max="8416" width="11.28515625" style="93" bestFit="1" customWidth="1"/>
    <col min="8417" max="8417" width="30.28515625" style="93" bestFit="1" customWidth="1"/>
    <col min="8418" max="8418" width="0" style="93" hidden="1" customWidth="1"/>
    <col min="8419" max="8419" width="30" style="93" customWidth="1"/>
    <col min="8420" max="8420" width="0" style="93" hidden="1" customWidth="1"/>
    <col min="8421" max="8423" width="16.140625" style="93" bestFit="1" customWidth="1"/>
    <col min="8424" max="8424" width="9.140625" style="93" bestFit="1" customWidth="1"/>
    <col min="8425" max="8425" width="0" style="93" hidden="1" customWidth="1"/>
    <col min="8426" max="8426" width="16.140625" style="93" bestFit="1" customWidth="1"/>
    <col min="8427" max="8427" width="12" style="93" customWidth="1"/>
    <col min="8428" max="8428" width="16.140625" style="93" bestFit="1" customWidth="1"/>
    <col min="8429" max="8429" width="12" style="93" customWidth="1"/>
    <col min="8430" max="8430" width="19.28515625" style="93" bestFit="1" customWidth="1"/>
    <col min="8431" max="8431" width="10.85546875" style="93" customWidth="1"/>
    <col min="8432" max="8432" width="11.140625" style="93" customWidth="1"/>
    <col min="8433" max="8433" width="43.5703125" style="93" bestFit="1" customWidth="1"/>
    <col min="8434" max="8436" width="9.140625" style="93"/>
    <col min="8437" max="8437" width="27.140625" style="93" bestFit="1" customWidth="1"/>
    <col min="8438" max="8438" width="50" style="93" bestFit="1" customWidth="1"/>
    <col min="8439" max="8439" width="12" style="93" bestFit="1" customWidth="1"/>
    <col min="8440" max="8442" width="9.140625" style="93"/>
    <col min="8443" max="8443" width="91" style="93" customWidth="1"/>
    <col min="8444" max="8444" width="12.28515625" style="93" customWidth="1"/>
    <col min="8445" max="8445" width="15" style="93" bestFit="1" customWidth="1"/>
    <col min="8446" max="8671" width="9.140625" style="93"/>
    <col min="8672" max="8672" width="11.28515625" style="93" bestFit="1" customWidth="1"/>
    <col min="8673" max="8673" width="30.28515625" style="93" bestFit="1" customWidth="1"/>
    <col min="8674" max="8674" width="0" style="93" hidden="1" customWidth="1"/>
    <col min="8675" max="8675" width="30" style="93" customWidth="1"/>
    <col min="8676" max="8676" width="0" style="93" hidden="1" customWidth="1"/>
    <col min="8677" max="8679" width="16.140625" style="93" bestFit="1" customWidth="1"/>
    <col min="8680" max="8680" width="9.140625" style="93" bestFit="1" customWidth="1"/>
    <col min="8681" max="8681" width="0" style="93" hidden="1" customWidth="1"/>
    <col min="8682" max="8682" width="16.140625" style="93" bestFit="1" customWidth="1"/>
    <col min="8683" max="8683" width="12" style="93" customWidth="1"/>
    <col min="8684" max="8684" width="16.140625" style="93" bestFit="1" customWidth="1"/>
    <col min="8685" max="8685" width="12" style="93" customWidth="1"/>
    <col min="8686" max="8686" width="19.28515625" style="93" bestFit="1" customWidth="1"/>
    <col min="8687" max="8687" width="10.85546875" style="93" customWidth="1"/>
    <col min="8688" max="8688" width="11.140625" style="93" customWidth="1"/>
    <col min="8689" max="8689" width="43.5703125" style="93" bestFit="1" customWidth="1"/>
    <col min="8690" max="8692" width="9.140625" style="93"/>
    <col min="8693" max="8693" width="27.140625" style="93" bestFit="1" customWidth="1"/>
    <col min="8694" max="8694" width="50" style="93" bestFit="1" customWidth="1"/>
    <col min="8695" max="8695" width="12" style="93" bestFit="1" customWidth="1"/>
    <col min="8696" max="8698" width="9.140625" style="93"/>
    <col min="8699" max="8699" width="91" style="93" customWidth="1"/>
    <col min="8700" max="8700" width="12.28515625" style="93" customWidth="1"/>
    <col min="8701" max="8701" width="15" style="93" bestFit="1" customWidth="1"/>
    <col min="8702" max="8927" width="9.140625" style="93"/>
    <col min="8928" max="8928" width="11.28515625" style="93" bestFit="1" customWidth="1"/>
    <col min="8929" max="8929" width="30.28515625" style="93" bestFit="1" customWidth="1"/>
    <col min="8930" max="8930" width="0" style="93" hidden="1" customWidth="1"/>
    <col min="8931" max="8931" width="30" style="93" customWidth="1"/>
    <col min="8932" max="8932" width="0" style="93" hidden="1" customWidth="1"/>
    <col min="8933" max="8935" width="16.140625" style="93" bestFit="1" customWidth="1"/>
    <col min="8936" max="8936" width="9.140625" style="93" bestFit="1" customWidth="1"/>
    <col min="8937" max="8937" width="0" style="93" hidden="1" customWidth="1"/>
    <col min="8938" max="8938" width="16.140625" style="93" bestFit="1" customWidth="1"/>
    <col min="8939" max="8939" width="12" style="93" customWidth="1"/>
    <col min="8940" max="8940" width="16.140625" style="93" bestFit="1" customWidth="1"/>
    <col min="8941" max="8941" width="12" style="93" customWidth="1"/>
    <col min="8942" max="8942" width="19.28515625" style="93" bestFit="1" customWidth="1"/>
    <col min="8943" max="8943" width="10.85546875" style="93" customWidth="1"/>
    <col min="8944" max="8944" width="11.140625" style="93" customWidth="1"/>
    <col min="8945" max="8945" width="43.5703125" style="93" bestFit="1" customWidth="1"/>
    <col min="8946" max="8948" width="9.140625" style="93"/>
    <col min="8949" max="8949" width="27.140625" style="93" bestFit="1" customWidth="1"/>
    <col min="8950" max="8950" width="50" style="93" bestFit="1" customWidth="1"/>
    <col min="8951" max="8951" width="12" style="93" bestFit="1" customWidth="1"/>
    <col min="8952" max="8954" width="9.140625" style="93"/>
    <col min="8955" max="8955" width="91" style="93" customWidth="1"/>
    <col min="8956" max="8956" width="12.28515625" style="93" customWidth="1"/>
    <col min="8957" max="8957" width="15" style="93" bestFit="1" customWidth="1"/>
    <col min="8958" max="9183" width="9.140625" style="93"/>
    <col min="9184" max="9184" width="11.28515625" style="93" bestFit="1" customWidth="1"/>
    <col min="9185" max="9185" width="30.28515625" style="93" bestFit="1" customWidth="1"/>
    <col min="9186" max="9186" width="0" style="93" hidden="1" customWidth="1"/>
    <col min="9187" max="9187" width="30" style="93" customWidth="1"/>
    <col min="9188" max="9188" width="0" style="93" hidden="1" customWidth="1"/>
    <col min="9189" max="9191" width="16.140625" style="93" bestFit="1" customWidth="1"/>
    <col min="9192" max="9192" width="9.140625" style="93" bestFit="1" customWidth="1"/>
    <col min="9193" max="9193" width="0" style="93" hidden="1" customWidth="1"/>
    <col min="9194" max="9194" width="16.140625" style="93" bestFit="1" customWidth="1"/>
    <col min="9195" max="9195" width="12" style="93" customWidth="1"/>
    <col min="9196" max="9196" width="16.140625" style="93" bestFit="1" customWidth="1"/>
    <col min="9197" max="9197" width="12" style="93" customWidth="1"/>
    <col min="9198" max="9198" width="19.28515625" style="93" bestFit="1" customWidth="1"/>
    <col min="9199" max="9199" width="10.85546875" style="93" customWidth="1"/>
    <col min="9200" max="9200" width="11.140625" style="93" customWidth="1"/>
    <col min="9201" max="9201" width="43.5703125" style="93" bestFit="1" customWidth="1"/>
    <col min="9202" max="9204" width="9.140625" style="93"/>
    <col min="9205" max="9205" width="27.140625" style="93" bestFit="1" customWidth="1"/>
    <col min="9206" max="9206" width="50" style="93" bestFit="1" customWidth="1"/>
    <col min="9207" max="9207" width="12" style="93" bestFit="1" customWidth="1"/>
    <col min="9208" max="9210" width="9.140625" style="93"/>
    <col min="9211" max="9211" width="91" style="93" customWidth="1"/>
    <col min="9212" max="9212" width="12.28515625" style="93" customWidth="1"/>
    <col min="9213" max="9213" width="15" style="93" bestFit="1" customWidth="1"/>
    <col min="9214" max="9439" width="9.140625" style="93"/>
    <col min="9440" max="9440" width="11.28515625" style="93" bestFit="1" customWidth="1"/>
    <col min="9441" max="9441" width="30.28515625" style="93" bestFit="1" customWidth="1"/>
    <col min="9442" max="9442" width="0" style="93" hidden="1" customWidth="1"/>
    <col min="9443" max="9443" width="30" style="93" customWidth="1"/>
    <col min="9444" max="9444" width="0" style="93" hidden="1" customWidth="1"/>
    <col min="9445" max="9447" width="16.140625" style="93" bestFit="1" customWidth="1"/>
    <col min="9448" max="9448" width="9.140625" style="93" bestFit="1" customWidth="1"/>
    <col min="9449" max="9449" width="0" style="93" hidden="1" customWidth="1"/>
    <col min="9450" max="9450" width="16.140625" style="93" bestFit="1" customWidth="1"/>
    <col min="9451" max="9451" width="12" style="93" customWidth="1"/>
    <col min="9452" max="9452" width="16.140625" style="93" bestFit="1" customWidth="1"/>
    <col min="9453" max="9453" width="12" style="93" customWidth="1"/>
    <col min="9454" max="9454" width="19.28515625" style="93" bestFit="1" customWidth="1"/>
    <col min="9455" max="9455" width="10.85546875" style="93" customWidth="1"/>
    <col min="9456" max="9456" width="11.140625" style="93" customWidth="1"/>
    <col min="9457" max="9457" width="43.5703125" style="93" bestFit="1" customWidth="1"/>
    <col min="9458" max="9460" width="9.140625" style="93"/>
    <col min="9461" max="9461" width="27.140625" style="93" bestFit="1" customWidth="1"/>
    <col min="9462" max="9462" width="50" style="93" bestFit="1" customWidth="1"/>
    <col min="9463" max="9463" width="12" style="93" bestFit="1" customWidth="1"/>
    <col min="9464" max="9466" width="9.140625" style="93"/>
    <col min="9467" max="9467" width="91" style="93" customWidth="1"/>
    <col min="9468" max="9468" width="12.28515625" style="93" customWidth="1"/>
    <col min="9469" max="9469" width="15" style="93" bestFit="1" customWidth="1"/>
    <col min="9470" max="9695" width="9.140625" style="93"/>
    <col min="9696" max="9696" width="11.28515625" style="93" bestFit="1" customWidth="1"/>
    <col min="9697" max="9697" width="30.28515625" style="93" bestFit="1" customWidth="1"/>
    <col min="9698" max="9698" width="0" style="93" hidden="1" customWidth="1"/>
    <col min="9699" max="9699" width="30" style="93" customWidth="1"/>
    <col min="9700" max="9700" width="0" style="93" hidden="1" customWidth="1"/>
    <col min="9701" max="9703" width="16.140625" style="93" bestFit="1" customWidth="1"/>
    <col min="9704" max="9704" width="9.140625" style="93" bestFit="1" customWidth="1"/>
    <col min="9705" max="9705" width="0" style="93" hidden="1" customWidth="1"/>
    <col min="9706" max="9706" width="16.140625" style="93" bestFit="1" customWidth="1"/>
    <col min="9707" max="9707" width="12" style="93" customWidth="1"/>
    <col min="9708" max="9708" width="16.140625" style="93" bestFit="1" customWidth="1"/>
    <col min="9709" max="9709" width="12" style="93" customWidth="1"/>
    <col min="9710" max="9710" width="19.28515625" style="93" bestFit="1" customWidth="1"/>
    <col min="9711" max="9711" width="10.85546875" style="93" customWidth="1"/>
    <col min="9712" max="9712" width="11.140625" style="93" customWidth="1"/>
    <col min="9713" max="9713" width="43.5703125" style="93" bestFit="1" customWidth="1"/>
    <col min="9714" max="9716" width="9.140625" style="93"/>
    <col min="9717" max="9717" width="27.140625" style="93" bestFit="1" customWidth="1"/>
    <col min="9718" max="9718" width="50" style="93" bestFit="1" customWidth="1"/>
    <col min="9719" max="9719" width="12" style="93" bestFit="1" customWidth="1"/>
    <col min="9720" max="9722" width="9.140625" style="93"/>
    <col min="9723" max="9723" width="91" style="93" customWidth="1"/>
    <col min="9724" max="9724" width="12.28515625" style="93" customWidth="1"/>
    <col min="9725" max="9725" width="15" style="93" bestFit="1" customWidth="1"/>
    <col min="9726" max="9951" width="9.140625" style="93"/>
    <col min="9952" max="9952" width="11.28515625" style="93" bestFit="1" customWidth="1"/>
    <col min="9953" max="9953" width="30.28515625" style="93" bestFit="1" customWidth="1"/>
    <col min="9954" max="9954" width="0" style="93" hidden="1" customWidth="1"/>
    <col min="9955" max="9955" width="30" style="93" customWidth="1"/>
    <col min="9956" max="9956" width="0" style="93" hidden="1" customWidth="1"/>
    <col min="9957" max="9959" width="16.140625" style="93" bestFit="1" customWidth="1"/>
    <col min="9960" max="9960" width="9.140625" style="93" bestFit="1" customWidth="1"/>
    <col min="9961" max="9961" width="0" style="93" hidden="1" customWidth="1"/>
    <col min="9962" max="9962" width="16.140625" style="93" bestFit="1" customWidth="1"/>
    <col min="9963" max="9963" width="12" style="93" customWidth="1"/>
    <col min="9964" max="9964" width="16.140625" style="93" bestFit="1" customWidth="1"/>
    <col min="9965" max="9965" width="12" style="93" customWidth="1"/>
    <col min="9966" max="9966" width="19.28515625" style="93" bestFit="1" customWidth="1"/>
    <col min="9967" max="9967" width="10.85546875" style="93" customWidth="1"/>
    <col min="9968" max="9968" width="11.140625" style="93" customWidth="1"/>
    <col min="9969" max="9969" width="43.5703125" style="93" bestFit="1" customWidth="1"/>
    <col min="9970" max="9972" width="9.140625" style="93"/>
    <col min="9973" max="9973" width="27.140625" style="93" bestFit="1" customWidth="1"/>
    <col min="9974" max="9974" width="50" style="93" bestFit="1" customWidth="1"/>
    <col min="9975" max="9975" width="12" style="93" bestFit="1" customWidth="1"/>
    <col min="9976" max="9978" width="9.140625" style="93"/>
    <col min="9979" max="9979" width="91" style="93" customWidth="1"/>
    <col min="9980" max="9980" width="12.28515625" style="93" customWidth="1"/>
    <col min="9981" max="9981" width="15" style="93" bestFit="1" customWidth="1"/>
    <col min="9982" max="10207" width="9.140625" style="93"/>
    <col min="10208" max="10208" width="11.28515625" style="93" bestFit="1" customWidth="1"/>
    <col min="10209" max="10209" width="30.28515625" style="93" bestFit="1" customWidth="1"/>
    <col min="10210" max="10210" width="0" style="93" hidden="1" customWidth="1"/>
    <col min="10211" max="10211" width="30" style="93" customWidth="1"/>
    <col min="10212" max="10212" width="0" style="93" hidden="1" customWidth="1"/>
    <col min="10213" max="10215" width="16.140625" style="93" bestFit="1" customWidth="1"/>
    <col min="10216" max="10216" width="9.140625" style="93" bestFit="1" customWidth="1"/>
    <col min="10217" max="10217" width="0" style="93" hidden="1" customWidth="1"/>
    <col min="10218" max="10218" width="16.140625" style="93" bestFit="1" customWidth="1"/>
    <col min="10219" max="10219" width="12" style="93" customWidth="1"/>
    <col min="10220" max="10220" width="16.140625" style="93" bestFit="1" customWidth="1"/>
    <col min="10221" max="10221" width="12" style="93" customWidth="1"/>
    <col min="10222" max="10222" width="19.28515625" style="93" bestFit="1" customWidth="1"/>
    <col min="10223" max="10223" width="10.85546875" style="93" customWidth="1"/>
    <col min="10224" max="10224" width="11.140625" style="93" customWidth="1"/>
    <col min="10225" max="10225" width="43.5703125" style="93" bestFit="1" customWidth="1"/>
    <col min="10226" max="10228" width="9.140625" style="93"/>
    <col min="10229" max="10229" width="27.140625" style="93" bestFit="1" customWidth="1"/>
    <col min="10230" max="10230" width="50" style="93" bestFit="1" customWidth="1"/>
    <col min="10231" max="10231" width="12" style="93" bestFit="1" customWidth="1"/>
    <col min="10232" max="10234" width="9.140625" style="93"/>
    <col min="10235" max="10235" width="91" style="93" customWidth="1"/>
    <col min="10236" max="10236" width="12.28515625" style="93" customWidth="1"/>
    <col min="10237" max="10237" width="15" style="93" bestFit="1" customWidth="1"/>
    <col min="10238" max="10463" width="9.140625" style="93"/>
    <col min="10464" max="10464" width="11.28515625" style="93" bestFit="1" customWidth="1"/>
    <col min="10465" max="10465" width="30.28515625" style="93" bestFit="1" customWidth="1"/>
    <col min="10466" max="10466" width="0" style="93" hidden="1" customWidth="1"/>
    <col min="10467" max="10467" width="30" style="93" customWidth="1"/>
    <col min="10468" max="10468" width="0" style="93" hidden="1" customWidth="1"/>
    <col min="10469" max="10471" width="16.140625" style="93" bestFit="1" customWidth="1"/>
    <col min="10472" max="10472" width="9.140625" style="93" bestFit="1" customWidth="1"/>
    <col min="10473" max="10473" width="0" style="93" hidden="1" customWidth="1"/>
    <col min="10474" max="10474" width="16.140625" style="93" bestFit="1" customWidth="1"/>
    <col min="10475" max="10475" width="12" style="93" customWidth="1"/>
    <col min="10476" max="10476" width="16.140625" style="93" bestFit="1" customWidth="1"/>
    <col min="10477" max="10477" width="12" style="93" customWidth="1"/>
    <col min="10478" max="10478" width="19.28515625" style="93" bestFit="1" customWidth="1"/>
    <col min="10479" max="10479" width="10.85546875" style="93" customWidth="1"/>
    <col min="10480" max="10480" width="11.140625" style="93" customWidth="1"/>
    <col min="10481" max="10481" width="43.5703125" style="93" bestFit="1" customWidth="1"/>
    <col min="10482" max="10484" width="9.140625" style="93"/>
    <col min="10485" max="10485" width="27.140625" style="93" bestFit="1" customWidth="1"/>
    <col min="10486" max="10486" width="50" style="93" bestFit="1" customWidth="1"/>
    <col min="10487" max="10487" width="12" style="93" bestFit="1" customWidth="1"/>
    <col min="10488" max="10490" width="9.140625" style="93"/>
    <col min="10491" max="10491" width="91" style="93" customWidth="1"/>
    <col min="10492" max="10492" width="12.28515625" style="93" customWidth="1"/>
    <col min="10493" max="10493" width="15" style="93" bestFit="1" customWidth="1"/>
    <col min="10494" max="10719" width="9.140625" style="93"/>
    <col min="10720" max="10720" width="11.28515625" style="93" bestFit="1" customWidth="1"/>
    <col min="10721" max="10721" width="30.28515625" style="93" bestFit="1" customWidth="1"/>
    <col min="10722" max="10722" width="0" style="93" hidden="1" customWidth="1"/>
    <col min="10723" max="10723" width="30" style="93" customWidth="1"/>
    <col min="10724" max="10724" width="0" style="93" hidden="1" customWidth="1"/>
    <col min="10725" max="10727" width="16.140625" style="93" bestFit="1" customWidth="1"/>
    <col min="10728" max="10728" width="9.140625" style="93" bestFit="1" customWidth="1"/>
    <col min="10729" max="10729" width="0" style="93" hidden="1" customWidth="1"/>
    <col min="10730" max="10730" width="16.140625" style="93" bestFit="1" customWidth="1"/>
    <col min="10731" max="10731" width="12" style="93" customWidth="1"/>
    <col min="10732" max="10732" width="16.140625" style="93" bestFit="1" customWidth="1"/>
    <col min="10733" max="10733" width="12" style="93" customWidth="1"/>
    <col min="10734" max="10734" width="19.28515625" style="93" bestFit="1" customWidth="1"/>
    <col min="10735" max="10735" width="10.85546875" style="93" customWidth="1"/>
    <col min="10736" max="10736" width="11.140625" style="93" customWidth="1"/>
    <col min="10737" max="10737" width="43.5703125" style="93" bestFit="1" customWidth="1"/>
    <col min="10738" max="10740" width="9.140625" style="93"/>
    <col min="10741" max="10741" width="27.140625" style="93" bestFit="1" customWidth="1"/>
    <col min="10742" max="10742" width="50" style="93" bestFit="1" customWidth="1"/>
    <col min="10743" max="10743" width="12" style="93" bestFit="1" customWidth="1"/>
    <col min="10744" max="10746" width="9.140625" style="93"/>
    <col min="10747" max="10747" width="91" style="93" customWidth="1"/>
    <col min="10748" max="10748" width="12.28515625" style="93" customWidth="1"/>
    <col min="10749" max="10749" width="15" style="93" bestFit="1" customWidth="1"/>
    <col min="10750" max="10975" width="9.140625" style="93"/>
    <col min="10976" max="10976" width="11.28515625" style="93" bestFit="1" customWidth="1"/>
    <col min="10977" max="10977" width="30.28515625" style="93" bestFit="1" customWidth="1"/>
    <col min="10978" max="10978" width="0" style="93" hidden="1" customWidth="1"/>
    <col min="10979" max="10979" width="30" style="93" customWidth="1"/>
    <col min="10980" max="10980" width="0" style="93" hidden="1" customWidth="1"/>
    <col min="10981" max="10983" width="16.140625" style="93" bestFit="1" customWidth="1"/>
    <col min="10984" max="10984" width="9.140625" style="93" bestFit="1" customWidth="1"/>
    <col min="10985" max="10985" width="0" style="93" hidden="1" customWidth="1"/>
    <col min="10986" max="10986" width="16.140625" style="93" bestFit="1" customWidth="1"/>
    <col min="10987" max="10987" width="12" style="93" customWidth="1"/>
    <col min="10988" max="10988" width="16.140625" style="93" bestFit="1" customWidth="1"/>
    <col min="10989" max="10989" width="12" style="93" customWidth="1"/>
    <col min="10990" max="10990" width="19.28515625" style="93" bestFit="1" customWidth="1"/>
    <col min="10991" max="10991" width="10.85546875" style="93" customWidth="1"/>
    <col min="10992" max="10992" width="11.140625" style="93" customWidth="1"/>
    <col min="10993" max="10993" width="43.5703125" style="93" bestFit="1" customWidth="1"/>
    <col min="10994" max="10996" width="9.140625" style="93"/>
    <col min="10997" max="10997" width="27.140625" style="93" bestFit="1" customWidth="1"/>
    <col min="10998" max="10998" width="50" style="93" bestFit="1" customWidth="1"/>
    <col min="10999" max="10999" width="12" style="93" bestFit="1" customWidth="1"/>
    <col min="11000" max="11002" width="9.140625" style="93"/>
    <col min="11003" max="11003" width="91" style="93" customWidth="1"/>
    <col min="11004" max="11004" width="12.28515625" style="93" customWidth="1"/>
    <col min="11005" max="11005" width="15" style="93" bestFit="1" customWidth="1"/>
    <col min="11006" max="11231" width="9.140625" style="93"/>
    <col min="11232" max="11232" width="11.28515625" style="93" bestFit="1" customWidth="1"/>
    <col min="11233" max="11233" width="30.28515625" style="93" bestFit="1" customWidth="1"/>
    <col min="11234" max="11234" width="0" style="93" hidden="1" customWidth="1"/>
    <col min="11235" max="11235" width="30" style="93" customWidth="1"/>
    <col min="11236" max="11236" width="0" style="93" hidden="1" customWidth="1"/>
    <col min="11237" max="11239" width="16.140625" style="93" bestFit="1" customWidth="1"/>
    <col min="11240" max="11240" width="9.140625" style="93" bestFit="1" customWidth="1"/>
    <col min="11241" max="11241" width="0" style="93" hidden="1" customWidth="1"/>
    <col min="11242" max="11242" width="16.140625" style="93" bestFit="1" customWidth="1"/>
    <col min="11243" max="11243" width="12" style="93" customWidth="1"/>
    <col min="11244" max="11244" width="16.140625" style="93" bestFit="1" customWidth="1"/>
    <col min="11245" max="11245" width="12" style="93" customWidth="1"/>
    <col min="11246" max="11246" width="19.28515625" style="93" bestFit="1" customWidth="1"/>
    <col min="11247" max="11247" width="10.85546875" style="93" customWidth="1"/>
    <col min="11248" max="11248" width="11.140625" style="93" customWidth="1"/>
    <col min="11249" max="11249" width="43.5703125" style="93" bestFit="1" customWidth="1"/>
    <col min="11250" max="11252" width="9.140625" style="93"/>
    <col min="11253" max="11253" width="27.140625" style="93" bestFit="1" customWidth="1"/>
    <col min="11254" max="11254" width="50" style="93" bestFit="1" customWidth="1"/>
    <col min="11255" max="11255" width="12" style="93" bestFit="1" customWidth="1"/>
    <col min="11256" max="11258" width="9.140625" style="93"/>
    <col min="11259" max="11259" width="91" style="93" customWidth="1"/>
    <col min="11260" max="11260" width="12.28515625" style="93" customWidth="1"/>
    <col min="11261" max="11261" width="15" style="93" bestFit="1" customWidth="1"/>
    <col min="11262" max="11487" width="9.140625" style="93"/>
    <col min="11488" max="11488" width="11.28515625" style="93" bestFit="1" customWidth="1"/>
    <col min="11489" max="11489" width="30.28515625" style="93" bestFit="1" customWidth="1"/>
    <col min="11490" max="11490" width="0" style="93" hidden="1" customWidth="1"/>
    <col min="11491" max="11491" width="30" style="93" customWidth="1"/>
    <col min="11492" max="11492" width="0" style="93" hidden="1" customWidth="1"/>
    <col min="11493" max="11495" width="16.140625" style="93" bestFit="1" customWidth="1"/>
    <col min="11496" max="11496" width="9.140625" style="93" bestFit="1" customWidth="1"/>
    <col min="11497" max="11497" width="0" style="93" hidden="1" customWidth="1"/>
    <col min="11498" max="11498" width="16.140625" style="93" bestFit="1" customWidth="1"/>
    <col min="11499" max="11499" width="12" style="93" customWidth="1"/>
    <col min="11500" max="11500" width="16.140625" style="93" bestFit="1" customWidth="1"/>
    <col min="11501" max="11501" width="12" style="93" customWidth="1"/>
    <col min="11502" max="11502" width="19.28515625" style="93" bestFit="1" customWidth="1"/>
    <col min="11503" max="11503" width="10.85546875" style="93" customWidth="1"/>
    <col min="11504" max="11504" width="11.140625" style="93" customWidth="1"/>
    <col min="11505" max="11505" width="43.5703125" style="93" bestFit="1" customWidth="1"/>
    <col min="11506" max="11508" width="9.140625" style="93"/>
    <col min="11509" max="11509" width="27.140625" style="93" bestFit="1" customWidth="1"/>
    <col min="11510" max="11510" width="50" style="93" bestFit="1" customWidth="1"/>
    <col min="11511" max="11511" width="12" style="93" bestFit="1" customWidth="1"/>
    <col min="11512" max="11514" width="9.140625" style="93"/>
    <col min="11515" max="11515" width="91" style="93" customWidth="1"/>
    <col min="11516" max="11516" width="12.28515625" style="93" customWidth="1"/>
    <col min="11517" max="11517" width="15" style="93" bestFit="1" customWidth="1"/>
    <col min="11518" max="11743" width="9.140625" style="93"/>
    <col min="11744" max="11744" width="11.28515625" style="93" bestFit="1" customWidth="1"/>
    <col min="11745" max="11745" width="30.28515625" style="93" bestFit="1" customWidth="1"/>
    <col min="11746" max="11746" width="0" style="93" hidden="1" customWidth="1"/>
    <col min="11747" max="11747" width="30" style="93" customWidth="1"/>
    <col min="11748" max="11748" width="0" style="93" hidden="1" customWidth="1"/>
    <col min="11749" max="11751" width="16.140625" style="93" bestFit="1" customWidth="1"/>
    <col min="11752" max="11752" width="9.140625" style="93" bestFit="1" customWidth="1"/>
    <col min="11753" max="11753" width="0" style="93" hidden="1" customWidth="1"/>
    <col min="11754" max="11754" width="16.140625" style="93" bestFit="1" customWidth="1"/>
    <col min="11755" max="11755" width="12" style="93" customWidth="1"/>
    <col min="11756" max="11756" width="16.140625" style="93" bestFit="1" customWidth="1"/>
    <col min="11757" max="11757" width="12" style="93" customWidth="1"/>
    <col min="11758" max="11758" width="19.28515625" style="93" bestFit="1" customWidth="1"/>
    <col min="11759" max="11759" width="10.85546875" style="93" customWidth="1"/>
    <col min="11760" max="11760" width="11.140625" style="93" customWidth="1"/>
    <col min="11761" max="11761" width="43.5703125" style="93" bestFit="1" customWidth="1"/>
    <col min="11762" max="11764" width="9.140625" style="93"/>
    <col min="11765" max="11765" width="27.140625" style="93" bestFit="1" customWidth="1"/>
    <col min="11766" max="11766" width="50" style="93" bestFit="1" customWidth="1"/>
    <col min="11767" max="11767" width="12" style="93" bestFit="1" customWidth="1"/>
    <col min="11768" max="11770" width="9.140625" style="93"/>
    <col min="11771" max="11771" width="91" style="93" customWidth="1"/>
    <col min="11772" max="11772" width="12.28515625" style="93" customWidth="1"/>
    <col min="11773" max="11773" width="15" style="93" bestFit="1" customWidth="1"/>
    <col min="11774" max="11999" width="9.140625" style="93"/>
    <col min="12000" max="12000" width="11.28515625" style="93" bestFit="1" customWidth="1"/>
    <col min="12001" max="12001" width="30.28515625" style="93" bestFit="1" customWidth="1"/>
    <col min="12002" max="12002" width="0" style="93" hidden="1" customWidth="1"/>
    <col min="12003" max="12003" width="30" style="93" customWidth="1"/>
    <col min="12004" max="12004" width="0" style="93" hidden="1" customWidth="1"/>
    <col min="12005" max="12007" width="16.140625" style="93" bestFit="1" customWidth="1"/>
    <col min="12008" max="12008" width="9.140625" style="93" bestFit="1" customWidth="1"/>
    <col min="12009" max="12009" width="0" style="93" hidden="1" customWidth="1"/>
    <col min="12010" max="12010" width="16.140625" style="93" bestFit="1" customWidth="1"/>
    <col min="12011" max="12011" width="12" style="93" customWidth="1"/>
    <col min="12012" max="12012" width="16.140625" style="93" bestFit="1" customWidth="1"/>
    <col min="12013" max="12013" width="12" style="93" customWidth="1"/>
    <col min="12014" max="12014" width="19.28515625" style="93" bestFit="1" customWidth="1"/>
    <col min="12015" max="12015" width="10.85546875" style="93" customWidth="1"/>
    <col min="12016" max="12016" width="11.140625" style="93" customWidth="1"/>
    <col min="12017" max="12017" width="43.5703125" style="93" bestFit="1" customWidth="1"/>
    <col min="12018" max="12020" width="9.140625" style="93"/>
    <col min="12021" max="12021" width="27.140625" style="93" bestFit="1" customWidth="1"/>
    <col min="12022" max="12022" width="50" style="93" bestFit="1" customWidth="1"/>
    <col min="12023" max="12023" width="12" style="93" bestFit="1" customWidth="1"/>
    <col min="12024" max="12026" width="9.140625" style="93"/>
    <col min="12027" max="12027" width="91" style="93" customWidth="1"/>
    <col min="12028" max="12028" width="12.28515625" style="93" customWidth="1"/>
    <col min="12029" max="12029" width="15" style="93" bestFit="1" customWidth="1"/>
    <col min="12030" max="12255" width="9.140625" style="93"/>
    <col min="12256" max="12256" width="11.28515625" style="93" bestFit="1" customWidth="1"/>
    <col min="12257" max="12257" width="30.28515625" style="93" bestFit="1" customWidth="1"/>
    <col min="12258" max="12258" width="0" style="93" hidden="1" customWidth="1"/>
    <col min="12259" max="12259" width="30" style="93" customWidth="1"/>
    <col min="12260" max="12260" width="0" style="93" hidden="1" customWidth="1"/>
    <col min="12261" max="12263" width="16.140625" style="93" bestFit="1" customWidth="1"/>
    <col min="12264" max="12264" width="9.140625" style="93" bestFit="1" customWidth="1"/>
    <col min="12265" max="12265" width="0" style="93" hidden="1" customWidth="1"/>
    <col min="12266" max="12266" width="16.140625" style="93" bestFit="1" customWidth="1"/>
    <col min="12267" max="12267" width="12" style="93" customWidth="1"/>
    <col min="12268" max="12268" width="16.140625" style="93" bestFit="1" customWidth="1"/>
    <col min="12269" max="12269" width="12" style="93" customWidth="1"/>
    <col min="12270" max="12270" width="19.28515625" style="93" bestFit="1" customWidth="1"/>
    <col min="12271" max="12271" width="10.85546875" style="93" customWidth="1"/>
    <col min="12272" max="12272" width="11.140625" style="93" customWidth="1"/>
    <col min="12273" max="12273" width="43.5703125" style="93" bestFit="1" customWidth="1"/>
    <col min="12274" max="12276" width="9.140625" style="93"/>
    <col min="12277" max="12277" width="27.140625" style="93" bestFit="1" customWidth="1"/>
    <col min="12278" max="12278" width="50" style="93" bestFit="1" customWidth="1"/>
    <col min="12279" max="12279" width="12" style="93" bestFit="1" customWidth="1"/>
    <col min="12280" max="12282" width="9.140625" style="93"/>
    <col min="12283" max="12283" width="91" style="93" customWidth="1"/>
    <col min="12284" max="12284" width="12.28515625" style="93" customWidth="1"/>
    <col min="12285" max="12285" width="15" style="93" bestFit="1" customWidth="1"/>
    <col min="12286" max="12511" width="9.140625" style="93"/>
    <col min="12512" max="12512" width="11.28515625" style="93" bestFit="1" customWidth="1"/>
    <col min="12513" max="12513" width="30.28515625" style="93" bestFit="1" customWidth="1"/>
    <col min="12514" max="12514" width="0" style="93" hidden="1" customWidth="1"/>
    <col min="12515" max="12515" width="30" style="93" customWidth="1"/>
    <col min="12516" max="12516" width="0" style="93" hidden="1" customWidth="1"/>
    <col min="12517" max="12519" width="16.140625" style="93" bestFit="1" customWidth="1"/>
    <col min="12520" max="12520" width="9.140625" style="93" bestFit="1" customWidth="1"/>
    <col min="12521" max="12521" width="0" style="93" hidden="1" customWidth="1"/>
    <col min="12522" max="12522" width="16.140625" style="93" bestFit="1" customWidth="1"/>
    <col min="12523" max="12523" width="12" style="93" customWidth="1"/>
    <col min="12524" max="12524" width="16.140625" style="93" bestFit="1" customWidth="1"/>
    <col min="12525" max="12525" width="12" style="93" customWidth="1"/>
    <col min="12526" max="12526" width="19.28515625" style="93" bestFit="1" customWidth="1"/>
    <col min="12527" max="12527" width="10.85546875" style="93" customWidth="1"/>
    <col min="12528" max="12528" width="11.140625" style="93" customWidth="1"/>
    <col min="12529" max="12529" width="43.5703125" style="93" bestFit="1" customWidth="1"/>
    <col min="12530" max="12532" width="9.140625" style="93"/>
    <col min="12533" max="12533" width="27.140625" style="93" bestFit="1" customWidth="1"/>
    <col min="12534" max="12534" width="50" style="93" bestFit="1" customWidth="1"/>
    <col min="12535" max="12535" width="12" style="93" bestFit="1" customWidth="1"/>
    <col min="12536" max="12538" width="9.140625" style="93"/>
    <col min="12539" max="12539" width="91" style="93" customWidth="1"/>
    <col min="12540" max="12540" width="12.28515625" style="93" customWidth="1"/>
    <col min="12541" max="12541" width="15" style="93" bestFit="1" customWidth="1"/>
    <col min="12542" max="12767" width="9.140625" style="93"/>
    <col min="12768" max="12768" width="11.28515625" style="93" bestFit="1" customWidth="1"/>
    <col min="12769" max="12769" width="30.28515625" style="93" bestFit="1" customWidth="1"/>
    <col min="12770" max="12770" width="0" style="93" hidden="1" customWidth="1"/>
    <col min="12771" max="12771" width="30" style="93" customWidth="1"/>
    <col min="12772" max="12772" width="0" style="93" hidden="1" customWidth="1"/>
    <col min="12773" max="12775" width="16.140625" style="93" bestFit="1" customWidth="1"/>
    <col min="12776" max="12776" width="9.140625" style="93" bestFit="1" customWidth="1"/>
    <col min="12777" max="12777" width="0" style="93" hidden="1" customWidth="1"/>
    <col min="12778" max="12778" width="16.140625" style="93" bestFit="1" customWidth="1"/>
    <col min="12779" max="12779" width="12" style="93" customWidth="1"/>
    <col min="12780" max="12780" width="16.140625" style="93" bestFit="1" customWidth="1"/>
    <col min="12781" max="12781" width="12" style="93" customWidth="1"/>
    <col min="12782" max="12782" width="19.28515625" style="93" bestFit="1" customWidth="1"/>
    <col min="12783" max="12783" width="10.85546875" style="93" customWidth="1"/>
    <col min="12784" max="12784" width="11.140625" style="93" customWidth="1"/>
    <col min="12785" max="12785" width="43.5703125" style="93" bestFit="1" customWidth="1"/>
    <col min="12786" max="12788" width="9.140625" style="93"/>
    <col min="12789" max="12789" width="27.140625" style="93" bestFit="1" customWidth="1"/>
    <col min="12790" max="12790" width="50" style="93" bestFit="1" customWidth="1"/>
    <col min="12791" max="12791" width="12" style="93" bestFit="1" customWidth="1"/>
    <col min="12792" max="12794" width="9.140625" style="93"/>
    <col min="12795" max="12795" width="91" style="93" customWidth="1"/>
    <col min="12796" max="12796" width="12.28515625" style="93" customWidth="1"/>
    <col min="12797" max="12797" width="15" style="93" bestFit="1" customWidth="1"/>
    <col min="12798" max="13023" width="9.140625" style="93"/>
    <col min="13024" max="13024" width="11.28515625" style="93" bestFit="1" customWidth="1"/>
    <col min="13025" max="13025" width="30.28515625" style="93" bestFit="1" customWidth="1"/>
    <col min="13026" max="13026" width="0" style="93" hidden="1" customWidth="1"/>
    <col min="13027" max="13027" width="30" style="93" customWidth="1"/>
    <col min="13028" max="13028" width="0" style="93" hidden="1" customWidth="1"/>
    <col min="13029" max="13031" width="16.140625" style="93" bestFit="1" customWidth="1"/>
    <col min="13032" max="13032" width="9.140625" style="93" bestFit="1" customWidth="1"/>
    <col min="13033" max="13033" width="0" style="93" hidden="1" customWidth="1"/>
    <col min="13034" max="13034" width="16.140625" style="93" bestFit="1" customWidth="1"/>
    <col min="13035" max="13035" width="12" style="93" customWidth="1"/>
    <col min="13036" max="13036" width="16.140625" style="93" bestFit="1" customWidth="1"/>
    <col min="13037" max="13037" width="12" style="93" customWidth="1"/>
    <col min="13038" max="13038" width="19.28515625" style="93" bestFit="1" customWidth="1"/>
    <col min="13039" max="13039" width="10.85546875" style="93" customWidth="1"/>
    <col min="13040" max="13040" width="11.140625" style="93" customWidth="1"/>
    <col min="13041" max="13041" width="43.5703125" style="93" bestFit="1" customWidth="1"/>
    <col min="13042" max="13044" width="9.140625" style="93"/>
    <col min="13045" max="13045" width="27.140625" style="93" bestFit="1" customWidth="1"/>
    <col min="13046" max="13046" width="50" style="93" bestFit="1" customWidth="1"/>
    <col min="13047" max="13047" width="12" style="93" bestFit="1" customWidth="1"/>
    <col min="13048" max="13050" width="9.140625" style="93"/>
    <col min="13051" max="13051" width="91" style="93" customWidth="1"/>
    <col min="13052" max="13052" width="12.28515625" style="93" customWidth="1"/>
    <col min="13053" max="13053" width="15" style="93" bestFit="1" customWidth="1"/>
    <col min="13054" max="13279" width="9.140625" style="93"/>
    <col min="13280" max="13280" width="11.28515625" style="93" bestFit="1" customWidth="1"/>
    <col min="13281" max="13281" width="30.28515625" style="93" bestFit="1" customWidth="1"/>
    <col min="13282" max="13282" width="0" style="93" hidden="1" customWidth="1"/>
    <col min="13283" max="13283" width="30" style="93" customWidth="1"/>
    <col min="13284" max="13284" width="0" style="93" hidden="1" customWidth="1"/>
    <col min="13285" max="13287" width="16.140625" style="93" bestFit="1" customWidth="1"/>
    <col min="13288" max="13288" width="9.140625" style="93" bestFit="1" customWidth="1"/>
    <col min="13289" max="13289" width="0" style="93" hidden="1" customWidth="1"/>
    <col min="13290" max="13290" width="16.140625" style="93" bestFit="1" customWidth="1"/>
    <col min="13291" max="13291" width="12" style="93" customWidth="1"/>
    <col min="13292" max="13292" width="16.140625" style="93" bestFit="1" customWidth="1"/>
    <col min="13293" max="13293" width="12" style="93" customWidth="1"/>
    <col min="13294" max="13294" width="19.28515625" style="93" bestFit="1" customWidth="1"/>
    <col min="13295" max="13295" width="10.85546875" style="93" customWidth="1"/>
    <col min="13296" max="13296" width="11.140625" style="93" customWidth="1"/>
    <col min="13297" max="13297" width="43.5703125" style="93" bestFit="1" customWidth="1"/>
    <col min="13298" max="13300" width="9.140625" style="93"/>
    <col min="13301" max="13301" width="27.140625" style="93" bestFit="1" customWidth="1"/>
    <col min="13302" max="13302" width="50" style="93" bestFit="1" customWidth="1"/>
    <col min="13303" max="13303" width="12" style="93" bestFit="1" customWidth="1"/>
    <col min="13304" max="13306" width="9.140625" style="93"/>
    <col min="13307" max="13307" width="91" style="93" customWidth="1"/>
    <col min="13308" max="13308" width="12.28515625" style="93" customWidth="1"/>
    <col min="13309" max="13309" width="15" style="93" bestFit="1" customWidth="1"/>
    <col min="13310" max="13535" width="9.140625" style="93"/>
    <col min="13536" max="13536" width="11.28515625" style="93" bestFit="1" customWidth="1"/>
    <col min="13537" max="13537" width="30.28515625" style="93" bestFit="1" customWidth="1"/>
    <col min="13538" max="13538" width="0" style="93" hidden="1" customWidth="1"/>
    <col min="13539" max="13539" width="30" style="93" customWidth="1"/>
    <col min="13540" max="13540" width="0" style="93" hidden="1" customWidth="1"/>
    <col min="13541" max="13543" width="16.140625" style="93" bestFit="1" customWidth="1"/>
    <col min="13544" max="13544" width="9.140625" style="93" bestFit="1" customWidth="1"/>
    <col min="13545" max="13545" width="0" style="93" hidden="1" customWidth="1"/>
    <col min="13546" max="13546" width="16.140625" style="93" bestFit="1" customWidth="1"/>
    <col min="13547" max="13547" width="12" style="93" customWidth="1"/>
    <col min="13548" max="13548" width="16.140625" style="93" bestFit="1" customWidth="1"/>
    <col min="13549" max="13549" width="12" style="93" customWidth="1"/>
    <col min="13550" max="13550" width="19.28515625" style="93" bestFit="1" customWidth="1"/>
    <col min="13551" max="13551" width="10.85546875" style="93" customWidth="1"/>
    <col min="13552" max="13552" width="11.140625" style="93" customWidth="1"/>
    <col min="13553" max="13553" width="43.5703125" style="93" bestFit="1" customWidth="1"/>
    <col min="13554" max="13556" width="9.140625" style="93"/>
    <col min="13557" max="13557" width="27.140625" style="93" bestFit="1" customWidth="1"/>
    <col min="13558" max="13558" width="50" style="93" bestFit="1" customWidth="1"/>
    <col min="13559" max="13559" width="12" style="93" bestFit="1" customWidth="1"/>
    <col min="13560" max="13562" width="9.140625" style="93"/>
    <col min="13563" max="13563" width="91" style="93" customWidth="1"/>
    <col min="13564" max="13564" width="12.28515625" style="93" customWidth="1"/>
    <col min="13565" max="13565" width="15" style="93" bestFit="1" customWidth="1"/>
    <col min="13566" max="13791" width="9.140625" style="93"/>
    <col min="13792" max="13792" width="11.28515625" style="93" bestFit="1" customWidth="1"/>
    <col min="13793" max="13793" width="30.28515625" style="93" bestFit="1" customWidth="1"/>
    <col min="13794" max="13794" width="0" style="93" hidden="1" customWidth="1"/>
    <col min="13795" max="13795" width="30" style="93" customWidth="1"/>
    <col min="13796" max="13796" width="0" style="93" hidden="1" customWidth="1"/>
    <col min="13797" max="13799" width="16.140625" style="93" bestFit="1" customWidth="1"/>
    <col min="13800" max="13800" width="9.140625" style="93" bestFit="1" customWidth="1"/>
    <col min="13801" max="13801" width="0" style="93" hidden="1" customWidth="1"/>
    <col min="13802" max="13802" width="16.140625" style="93" bestFit="1" customWidth="1"/>
    <col min="13803" max="13803" width="12" style="93" customWidth="1"/>
    <col min="13804" max="13804" width="16.140625" style="93" bestFit="1" customWidth="1"/>
    <col min="13805" max="13805" width="12" style="93" customWidth="1"/>
    <col min="13806" max="13806" width="19.28515625" style="93" bestFit="1" customWidth="1"/>
    <col min="13807" max="13807" width="10.85546875" style="93" customWidth="1"/>
    <col min="13808" max="13808" width="11.140625" style="93" customWidth="1"/>
    <col min="13809" max="13809" width="43.5703125" style="93" bestFit="1" customWidth="1"/>
    <col min="13810" max="13812" width="9.140625" style="93"/>
    <col min="13813" max="13813" width="27.140625" style="93" bestFit="1" customWidth="1"/>
    <col min="13814" max="13814" width="50" style="93" bestFit="1" customWidth="1"/>
    <col min="13815" max="13815" width="12" style="93" bestFit="1" customWidth="1"/>
    <col min="13816" max="13818" width="9.140625" style="93"/>
    <col min="13819" max="13819" width="91" style="93" customWidth="1"/>
    <col min="13820" max="13820" width="12.28515625" style="93" customWidth="1"/>
    <col min="13821" max="13821" width="15" style="93" bestFit="1" customWidth="1"/>
    <col min="13822" max="14047" width="9.140625" style="93"/>
    <col min="14048" max="14048" width="11.28515625" style="93" bestFit="1" customWidth="1"/>
    <col min="14049" max="14049" width="30.28515625" style="93" bestFit="1" customWidth="1"/>
    <col min="14050" max="14050" width="0" style="93" hidden="1" customWidth="1"/>
    <col min="14051" max="14051" width="30" style="93" customWidth="1"/>
    <col min="14052" max="14052" width="0" style="93" hidden="1" customWidth="1"/>
    <col min="14053" max="14055" width="16.140625" style="93" bestFit="1" customWidth="1"/>
    <col min="14056" max="14056" width="9.140625" style="93" bestFit="1" customWidth="1"/>
    <col min="14057" max="14057" width="0" style="93" hidden="1" customWidth="1"/>
    <col min="14058" max="14058" width="16.140625" style="93" bestFit="1" customWidth="1"/>
    <col min="14059" max="14059" width="12" style="93" customWidth="1"/>
    <col min="14060" max="14060" width="16.140625" style="93" bestFit="1" customWidth="1"/>
    <col min="14061" max="14061" width="12" style="93" customWidth="1"/>
    <col min="14062" max="14062" width="19.28515625" style="93" bestFit="1" customWidth="1"/>
    <col min="14063" max="14063" width="10.85546875" style="93" customWidth="1"/>
    <col min="14064" max="14064" width="11.140625" style="93" customWidth="1"/>
    <col min="14065" max="14065" width="43.5703125" style="93" bestFit="1" customWidth="1"/>
    <col min="14066" max="14068" width="9.140625" style="93"/>
    <col min="14069" max="14069" width="27.140625" style="93" bestFit="1" customWidth="1"/>
    <col min="14070" max="14070" width="50" style="93" bestFit="1" customWidth="1"/>
    <col min="14071" max="14071" width="12" style="93" bestFit="1" customWidth="1"/>
    <col min="14072" max="14074" width="9.140625" style="93"/>
    <col min="14075" max="14075" width="91" style="93" customWidth="1"/>
    <col min="14076" max="14076" width="12.28515625" style="93" customWidth="1"/>
    <col min="14077" max="14077" width="15" style="93" bestFit="1" customWidth="1"/>
    <col min="14078" max="14303" width="9.140625" style="93"/>
    <col min="14304" max="14304" width="11.28515625" style="93" bestFit="1" customWidth="1"/>
    <col min="14305" max="14305" width="30.28515625" style="93" bestFit="1" customWidth="1"/>
    <col min="14306" max="14306" width="0" style="93" hidden="1" customWidth="1"/>
    <col min="14307" max="14307" width="30" style="93" customWidth="1"/>
    <col min="14308" max="14308" width="0" style="93" hidden="1" customWidth="1"/>
    <col min="14309" max="14311" width="16.140625" style="93" bestFit="1" customWidth="1"/>
    <col min="14312" max="14312" width="9.140625" style="93" bestFit="1" customWidth="1"/>
    <col min="14313" max="14313" width="0" style="93" hidden="1" customWidth="1"/>
    <col min="14314" max="14314" width="16.140625" style="93" bestFit="1" customWidth="1"/>
    <col min="14315" max="14315" width="12" style="93" customWidth="1"/>
    <col min="14316" max="14316" width="16.140625" style="93" bestFit="1" customWidth="1"/>
    <col min="14317" max="14317" width="12" style="93" customWidth="1"/>
    <col min="14318" max="14318" width="19.28515625" style="93" bestFit="1" customWidth="1"/>
    <col min="14319" max="14319" width="10.85546875" style="93" customWidth="1"/>
    <col min="14320" max="14320" width="11.140625" style="93" customWidth="1"/>
    <col min="14321" max="14321" width="43.5703125" style="93" bestFit="1" customWidth="1"/>
    <col min="14322" max="14324" width="9.140625" style="93"/>
    <col min="14325" max="14325" width="27.140625" style="93" bestFit="1" customWidth="1"/>
    <col min="14326" max="14326" width="50" style="93" bestFit="1" customWidth="1"/>
    <col min="14327" max="14327" width="12" style="93" bestFit="1" customWidth="1"/>
    <col min="14328" max="14330" width="9.140625" style="93"/>
    <col min="14331" max="14331" width="91" style="93" customWidth="1"/>
    <col min="14332" max="14332" width="12.28515625" style="93" customWidth="1"/>
    <col min="14333" max="14333" width="15" style="93" bestFit="1" customWidth="1"/>
    <col min="14334" max="14559" width="9.140625" style="93"/>
    <col min="14560" max="14560" width="11.28515625" style="93" bestFit="1" customWidth="1"/>
    <col min="14561" max="14561" width="30.28515625" style="93" bestFit="1" customWidth="1"/>
    <col min="14562" max="14562" width="0" style="93" hidden="1" customWidth="1"/>
    <col min="14563" max="14563" width="30" style="93" customWidth="1"/>
    <col min="14564" max="14564" width="0" style="93" hidden="1" customWidth="1"/>
    <col min="14565" max="14567" width="16.140625" style="93" bestFit="1" customWidth="1"/>
    <col min="14568" max="14568" width="9.140625" style="93" bestFit="1" customWidth="1"/>
    <col min="14569" max="14569" width="0" style="93" hidden="1" customWidth="1"/>
    <col min="14570" max="14570" width="16.140625" style="93" bestFit="1" customWidth="1"/>
    <col min="14571" max="14571" width="12" style="93" customWidth="1"/>
    <col min="14572" max="14572" width="16.140625" style="93" bestFit="1" customWidth="1"/>
    <col min="14573" max="14573" width="12" style="93" customWidth="1"/>
    <col min="14574" max="14574" width="19.28515625" style="93" bestFit="1" customWidth="1"/>
    <col min="14575" max="14575" width="10.85546875" style="93" customWidth="1"/>
    <col min="14576" max="14576" width="11.140625" style="93" customWidth="1"/>
    <col min="14577" max="14577" width="43.5703125" style="93" bestFit="1" customWidth="1"/>
    <col min="14578" max="14580" width="9.140625" style="93"/>
    <col min="14581" max="14581" width="27.140625" style="93" bestFit="1" customWidth="1"/>
    <col min="14582" max="14582" width="50" style="93" bestFit="1" customWidth="1"/>
    <col min="14583" max="14583" width="12" style="93" bestFit="1" customWidth="1"/>
    <col min="14584" max="14586" width="9.140625" style="93"/>
    <col min="14587" max="14587" width="91" style="93" customWidth="1"/>
    <col min="14588" max="14588" width="12.28515625" style="93" customWidth="1"/>
    <col min="14589" max="14589" width="15" style="93" bestFit="1" customWidth="1"/>
    <col min="14590" max="14815" width="9.140625" style="93"/>
    <col min="14816" max="14816" width="11.28515625" style="93" bestFit="1" customWidth="1"/>
    <col min="14817" max="14817" width="30.28515625" style="93" bestFit="1" customWidth="1"/>
    <col min="14818" max="14818" width="0" style="93" hidden="1" customWidth="1"/>
    <col min="14819" max="14819" width="30" style="93" customWidth="1"/>
    <col min="14820" max="14820" width="0" style="93" hidden="1" customWidth="1"/>
    <col min="14821" max="14823" width="16.140625" style="93" bestFit="1" customWidth="1"/>
    <col min="14824" max="14824" width="9.140625" style="93" bestFit="1" customWidth="1"/>
    <col min="14825" max="14825" width="0" style="93" hidden="1" customWidth="1"/>
    <col min="14826" max="14826" width="16.140625" style="93" bestFit="1" customWidth="1"/>
    <col min="14827" max="14827" width="12" style="93" customWidth="1"/>
    <col min="14828" max="14828" width="16.140625" style="93" bestFit="1" customWidth="1"/>
    <col min="14829" max="14829" width="12" style="93" customWidth="1"/>
    <col min="14830" max="14830" width="19.28515625" style="93" bestFit="1" customWidth="1"/>
    <col min="14831" max="14831" width="10.85546875" style="93" customWidth="1"/>
    <col min="14832" max="14832" width="11.140625" style="93" customWidth="1"/>
    <col min="14833" max="14833" width="43.5703125" style="93" bestFit="1" customWidth="1"/>
    <col min="14834" max="14836" width="9.140625" style="93"/>
    <col min="14837" max="14837" width="27.140625" style="93" bestFit="1" customWidth="1"/>
    <col min="14838" max="14838" width="50" style="93" bestFit="1" customWidth="1"/>
    <col min="14839" max="14839" width="12" style="93" bestFit="1" customWidth="1"/>
    <col min="14840" max="14842" width="9.140625" style="93"/>
    <col min="14843" max="14843" width="91" style="93" customWidth="1"/>
    <col min="14844" max="14844" width="12.28515625" style="93" customWidth="1"/>
    <col min="14845" max="14845" width="15" style="93" bestFit="1" customWidth="1"/>
    <col min="14846" max="15071" width="9.140625" style="93"/>
    <col min="15072" max="15072" width="11.28515625" style="93" bestFit="1" customWidth="1"/>
    <col min="15073" max="15073" width="30.28515625" style="93" bestFit="1" customWidth="1"/>
    <col min="15074" max="15074" width="0" style="93" hidden="1" customWidth="1"/>
    <col min="15075" max="15075" width="30" style="93" customWidth="1"/>
    <col min="15076" max="15076" width="0" style="93" hidden="1" customWidth="1"/>
    <col min="15077" max="15079" width="16.140625" style="93" bestFit="1" customWidth="1"/>
    <col min="15080" max="15080" width="9.140625" style="93" bestFit="1" customWidth="1"/>
    <col min="15081" max="15081" width="0" style="93" hidden="1" customWidth="1"/>
    <col min="15082" max="15082" width="16.140625" style="93" bestFit="1" customWidth="1"/>
    <col min="15083" max="15083" width="12" style="93" customWidth="1"/>
    <col min="15084" max="15084" width="16.140625" style="93" bestFit="1" customWidth="1"/>
    <col min="15085" max="15085" width="12" style="93" customWidth="1"/>
    <col min="15086" max="15086" width="19.28515625" style="93" bestFit="1" customWidth="1"/>
    <col min="15087" max="15087" width="10.85546875" style="93" customWidth="1"/>
    <col min="15088" max="15088" width="11.140625" style="93" customWidth="1"/>
    <col min="15089" max="15089" width="43.5703125" style="93" bestFit="1" customWidth="1"/>
    <col min="15090" max="15092" width="9.140625" style="93"/>
    <col min="15093" max="15093" width="27.140625" style="93" bestFit="1" customWidth="1"/>
    <col min="15094" max="15094" width="50" style="93" bestFit="1" customWidth="1"/>
    <col min="15095" max="15095" width="12" style="93" bestFit="1" customWidth="1"/>
    <col min="15096" max="15098" width="9.140625" style="93"/>
    <col min="15099" max="15099" width="91" style="93" customWidth="1"/>
    <col min="15100" max="15100" width="12.28515625" style="93" customWidth="1"/>
    <col min="15101" max="15101" width="15" style="93" bestFit="1" customWidth="1"/>
    <col min="15102" max="15327" width="9.140625" style="93"/>
    <col min="15328" max="15328" width="11.28515625" style="93" bestFit="1" customWidth="1"/>
    <col min="15329" max="15329" width="30.28515625" style="93" bestFit="1" customWidth="1"/>
    <col min="15330" max="15330" width="0" style="93" hidden="1" customWidth="1"/>
    <col min="15331" max="15331" width="30" style="93" customWidth="1"/>
    <col min="15332" max="15332" width="0" style="93" hidden="1" customWidth="1"/>
    <col min="15333" max="15335" width="16.140625" style="93" bestFit="1" customWidth="1"/>
    <col min="15336" max="15336" width="9.140625" style="93" bestFit="1" customWidth="1"/>
    <col min="15337" max="15337" width="0" style="93" hidden="1" customWidth="1"/>
    <col min="15338" max="15338" width="16.140625" style="93" bestFit="1" customWidth="1"/>
    <col min="15339" max="15339" width="12" style="93" customWidth="1"/>
    <col min="15340" max="15340" width="16.140625" style="93" bestFit="1" customWidth="1"/>
    <col min="15341" max="15341" width="12" style="93" customWidth="1"/>
    <col min="15342" max="15342" width="19.28515625" style="93" bestFit="1" customWidth="1"/>
    <col min="15343" max="15343" width="10.85546875" style="93" customWidth="1"/>
    <col min="15344" max="15344" width="11.140625" style="93" customWidth="1"/>
    <col min="15345" max="15345" width="43.5703125" style="93" bestFit="1" customWidth="1"/>
    <col min="15346" max="15348" width="9.140625" style="93"/>
    <col min="15349" max="15349" width="27.140625" style="93" bestFit="1" customWidth="1"/>
    <col min="15350" max="15350" width="50" style="93" bestFit="1" customWidth="1"/>
    <col min="15351" max="15351" width="12" style="93" bestFit="1" customWidth="1"/>
    <col min="15352" max="15354" width="9.140625" style="93"/>
    <col min="15355" max="15355" width="91" style="93" customWidth="1"/>
    <col min="15356" max="15356" width="12.28515625" style="93" customWidth="1"/>
    <col min="15357" max="15357" width="15" style="93" bestFit="1" customWidth="1"/>
    <col min="15358" max="15583" width="9.140625" style="93"/>
    <col min="15584" max="15584" width="11.28515625" style="93" bestFit="1" customWidth="1"/>
    <col min="15585" max="15585" width="30.28515625" style="93" bestFit="1" customWidth="1"/>
    <col min="15586" max="15586" width="0" style="93" hidden="1" customWidth="1"/>
    <col min="15587" max="15587" width="30" style="93" customWidth="1"/>
    <col min="15588" max="15588" width="0" style="93" hidden="1" customWidth="1"/>
    <col min="15589" max="15591" width="16.140625" style="93" bestFit="1" customWidth="1"/>
    <col min="15592" max="15592" width="9.140625" style="93" bestFit="1" customWidth="1"/>
    <col min="15593" max="15593" width="0" style="93" hidden="1" customWidth="1"/>
    <col min="15594" max="15594" width="16.140625" style="93" bestFit="1" customWidth="1"/>
    <col min="15595" max="15595" width="12" style="93" customWidth="1"/>
    <col min="15596" max="15596" width="16.140625" style="93" bestFit="1" customWidth="1"/>
    <col min="15597" max="15597" width="12" style="93" customWidth="1"/>
    <col min="15598" max="15598" width="19.28515625" style="93" bestFit="1" customWidth="1"/>
    <col min="15599" max="15599" width="10.85546875" style="93" customWidth="1"/>
    <col min="15600" max="15600" width="11.140625" style="93" customWidth="1"/>
    <col min="15601" max="15601" width="43.5703125" style="93" bestFit="1" customWidth="1"/>
    <col min="15602" max="15604" width="9.140625" style="93"/>
    <col min="15605" max="15605" width="27.140625" style="93" bestFit="1" customWidth="1"/>
    <col min="15606" max="15606" width="50" style="93" bestFit="1" customWidth="1"/>
    <col min="15607" max="15607" width="12" style="93" bestFit="1" customWidth="1"/>
    <col min="15608" max="15610" width="9.140625" style="93"/>
    <col min="15611" max="15611" width="91" style="93" customWidth="1"/>
    <col min="15612" max="15612" width="12.28515625" style="93" customWidth="1"/>
    <col min="15613" max="15613" width="15" style="93" bestFit="1" customWidth="1"/>
    <col min="15614" max="15839" width="9.140625" style="93"/>
    <col min="15840" max="15840" width="11.28515625" style="93" bestFit="1" customWidth="1"/>
    <col min="15841" max="15841" width="30.28515625" style="93" bestFit="1" customWidth="1"/>
    <col min="15842" max="15842" width="0" style="93" hidden="1" customWidth="1"/>
    <col min="15843" max="15843" width="30" style="93" customWidth="1"/>
    <col min="15844" max="15844" width="0" style="93" hidden="1" customWidth="1"/>
    <col min="15845" max="15847" width="16.140625" style="93" bestFit="1" customWidth="1"/>
    <col min="15848" max="15848" width="9.140625" style="93" bestFit="1" customWidth="1"/>
    <col min="15849" max="15849" width="0" style="93" hidden="1" customWidth="1"/>
    <col min="15850" max="15850" width="16.140625" style="93" bestFit="1" customWidth="1"/>
    <col min="15851" max="15851" width="12" style="93" customWidth="1"/>
    <col min="15852" max="15852" width="16.140625" style="93" bestFit="1" customWidth="1"/>
    <col min="15853" max="15853" width="12" style="93" customWidth="1"/>
    <col min="15854" max="15854" width="19.28515625" style="93" bestFit="1" customWidth="1"/>
    <col min="15855" max="15855" width="10.85546875" style="93" customWidth="1"/>
    <col min="15856" max="15856" width="11.140625" style="93" customWidth="1"/>
    <col min="15857" max="15857" width="43.5703125" style="93" bestFit="1" customWidth="1"/>
    <col min="15858" max="15860" width="9.140625" style="93"/>
    <col min="15861" max="15861" width="27.140625" style="93" bestFit="1" customWidth="1"/>
    <col min="15862" max="15862" width="50" style="93" bestFit="1" customWidth="1"/>
    <col min="15863" max="15863" width="12" style="93" bestFit="1" customWidth="1"/>
    <col min="15864" max="15866" width="9.140625" style="93"/>
    <col min="15867" max="15867" width="91" style="93" customWidth="1"/>
    <col min="15868" max="15868" width="12.28515625" style="93" customWidth="1"/>
    <col min="15869" max="15869" width="15" style="93" bestFit="1" customWidth="1"/>
    <col min="15870" max="16095" width="9.140625" style="93"/>
    <col min="16096" max="16096" width="11.28515625" style="93" bestFit="1" customWidth="1"/>
    <col min="16097" max="16097" width="30.28515625" style="93" bestFit="1" customWidth="1"/>
    <col min="16098" max="16098" width="0" style="93" hidden="1" customWidth="1"/>
    <col min="16099" max="16099" width="30" style="93" customWidth="1"/>
    <col min="16100" max="16100" width="0" style="93" hidden="1" customWidth="1"/>
    <col min="16101" max="16103" width="16.140625" style="93" bestFit="1" customWidth="1"/>
    <col min="16104" max="16104" width="9.140625" style="93" bestFit="1" customWidth="1"/>
    <col min="16105" max="16105" width="0" style="93" hidden="1" customWidth="1"/>
    <col min="16106" max="16106" width="16.140625" style="93" bestFit="1" customWidth="1"/>
    <col min="16107" max="16107" width="12" style="93" customWidth="1"/>
    <col min="16108" max="16108" width="16.140625" style="93" bestFit="1" customWidth="1"/>
    <col min="16109" max="16109" width="12" style="93" customWidth="1"/>
    <col min="16110" max="16110" width="19.28515625" style="93" bestFit="1" customWidth="1"/>
    <col min="16111" max="16111" width="10.85546875" style="93" customWidth="1"/>
    <col min="16112" max="16112" width="11.140625" style="93" customWidth="1"/>
    <col min="16113" max="16113" width="43.5703125" style="93" bestFit="1" customWidth="1"/>
    <col min="16114" max="16116" width="9.140625" style="93"/>
    <col min="16117" max="16117" width="27.140625" style="93" bestFit="1" customWidth="1"/>
    <col min="16118" max="16118" width="50" style="93" bestFit="1" customWidth="1"/>
    <col min="16119" max="16119" width="12" style="93" bestFit="1" customWidth="1"/>
    <col min="16120" max="16122" width="9.140625" style="93"/>
    <col min="16123" max="16123" width="91" style="93" customWidth="1"/>
    <col min="16124" max="16124" width="12.28515625" style="93" customWidth="1"/>
    <col min="16125" max="16125" width="15" style="93" bestFit="1" customWidth="1"/>
    <col min="16126" max="16384" width="9.140625" style="93"/>
  </cols>
  <sheetData>
    <row r="1" spans="2:20">
      <c r="B1" s="159"/>
      <c r="C1" s="159"/>
      <c r="D1" s="159"/>
      <c r="G1" s="90"/>
      <c r="H1" s="90"/>
      <c r="I1" s="90"/>
      <c r="J1" s="90"/>
      <c r="K1" s="90"/>
    </row>
    <row r="2" spans="2:20">
      <c r="B2" s="161" t="s">
        <v>303</v>
      </c>
      <c r="C2" s="159"/>
      <c r="D2" s="159"/>
      <c r="G2" s="90"/>
      <c r="H2" s="90"/>
      <c r="I2" s="90"/>
      <c r="J2" s="90"/>
      <c r="K2" s="90"/>
    </row>
    <row r="3" spans="2:20">
      <c r="B3" s="161" t="s">
        <v>180</v>
      </c>
      <c r="C3" s="159"/>
      <c r="D3" s="159"/>
      <c r="G3" s="90"/>
      <c r="H3" s="90"/>
      <c r="I3" s="90"/>
      <c r="J3" s="90"/>
      <c r="K3" s="90"/>
    </row>
    <row r="4" spans="2:20" ht="15.75" thickBot="1">
      <c r="B4" s="159"/>
      <c r="C4" s="159"/>
      <c r="D4" s="159"/>
      <c r="G4" s="90"/>
      <c r="H4" s="90"/>
      <c r="I4" s="90"/>
      <c r="J4" s="90"/>
      <c r="K4" s="90"/>
    </row>
    <row r="5" spans="2:20" s="103" customFormat="1" ht="33.75" customHeight="1" thickTop="1" thickBot="1">
      <c r="B5" s="558" t="s">
        <v>123</v>
      </c>
      <c r="C5" s="559" t="s">
        <v>124</v>
      </c>
      <c r="D5" s="560" t="s">
        <v>138</v>
      </c>
      <c r="E5" s="560" t="s">
        <v>181</v>
      </c>
      <c r="F5" s="561" t="s">
        <v>195</v>
      </c>
      <c r="G5" s="562" t="s">
        <v>357</v>
      </c>
      <c r="H5" s="563" t="s">
        <v>544</v>
      </c>
      <c r="I5" s="563" t="s">
        <v>545</v>
      </c>
      <c r="J5" s="563" t="s">
        <v>340</v>
      </c>
      <c r="K5" s="564" t="s">
        <v>363</v>
      </c>
    </row>
    <row r="6" spans="2:20" ht="30.75" thickTop="1">
      <c r="B6" s="206" t="s">
        <v>203</v>
      </c>
      <c r="C6" s="207" t="s">
        <v>307</v>
      </c>
      <c r="D6" s="208" t="s">
        <v>204</v>
      </c>
      <c r="E6" s="209" t="s">
        <v>304</v>
      </c>
      <c r="F6" s="226"/>
      <c r="G6" s="223"/>
      <c r="H6" s="223"/>
      <c r="I6" s="223"/>
      <c r="J6" s="223"/>
      <c r="K6" s="221">
        <f t="shared" ref="K6:K8" si="0">ROUNDUP(J6,-4)</f>
        <v>0</v>
      </c>
      <c r="O6" s="55" t="s">
        <v>114</v>
      </c>
      <c r="P6" s="56" t="s">
        <v>162</v>
      </c>
      <c r="Q6" s="230">
        <v>104100000</v>
      </c>
    </row>
    <row r="7" spans="2:20" s="130" customFormat="1" ht="30">
      <c r="B7" s="210" t="s">
        <v>114</v>
      </c>
      <c r="C7" s="211" t="s">
        <v>327</v>
      </c>
      <c r="D7" s="212" t="s">
        <v>207</v>
      </c>
      <c r="E7" s="213" t="s">
        <v>309</v>
      </c>
      <c r="F7" s="227"/>
      <c r="G7" s="224">
        <f>Q6</f>
        <v>104100000</v>
      </c>
      <c r="H7" s="223">
        <f>'fr ERP Total'!R2</f>
        <v>56743181</v>
      </c>
      <c r="I7" s="223">
        <f>'ALL COST GA 2016'!G148</f>
        <v>18662599</v>
      </c>
      <c r="J7" s="223">
        <f>IF(H7&gt;I7,H7,I7)</f>
        <v>56743181</v>
      </c>
      <c r="K7" s="221">
        <f t="shared" si="0"/>
        <v>56750000</v>
      </c>
      <c r="M7" s="565">
        <f>H7-'[40]Budget HR 2017'!$H$7</f>
        <v>17082663</v>
      </c>
      <c r="O7" s="55" t="s">
        <v>108</v>
      </c>
      <c r="P7" s="56" t="s">
        <v>163</v>
      </c>
      <c r="Q7" s="232">
        <v>502142918</v>
      </c>
    </row>
    <row r="8" spans="2:20" ht="30">
      <c r="B8" s="214" t="s">
        <v>109</v>
      </c>
      <c r="C8" s="215" t="s">
        <v>308</v>
      </c>
      <c r="D8" s="215" t="s">
        <v>218</v>
      </c>
      <c r="E8" s="216" t="s">
        <v>311</v>
      </c>
      <c r="F8" s="227"/>
      <c r="G8" s="231">
        <f>Q8+Q7</f>
        <v>751142918</v>
      </c>
      <c r="H8" s="223">
        <f>'fr ERP Total'!R4+'fr ERP Total'!R3-'ALL COST GA 2016'!G153</f>
        <v>584348420.66000009</v>
      </c>
      <c r="I8" s="223">
        <f>'Emp. Insurance &amp; OH'!E41</f>
        <v>443315529.31</v>
      </c>
      <c r="J8" s="223">
        <f t="shared" ref="J8:J27" si="1">IF(H8&gt;I8,H8,I8)</f>
        <v>584348420.66000009</v>
      </c>
      <c r="K8" s="221">
        <f t="shared" si="0"/>
        <v>584350000</v>
      </c>
      <c r="O8" s="55" t="s">
        <v>109</v>
      </c>
      <c r="P8" s="56" t="s">
        <v>164</v>
      </c>
      <c r="Q8" s="232">
        <v>249000000</v>
      </c>
    </row>
    <row r="9" spans="2:20" ht="30">
      <c r="B9" s="210" t="s">
        <v>120</v>
      </c>
      <c r="C9" s="217" t="s">
        <v>332</v>
      </c>
      <c r="D9" s="217" t="s">
        <v>222</v>
      </c>
      <c r="E9" s="216" t="s">
        <v>331</v>
      </c>
      <c r="F9" s="227"/>
      <c r="G9" s="235">
        <f t="shared" ref="G9:G14" si="2">Q9</f>
        <v>55830000</v>
      </c>
      <c r="H9" s="223">
        <f>'fr ERP Total'!R5</f>
        <v>46491881</v>
      </c>
      <c r="I9" s="223">
        <f>'ALL COST GA 2016'!G140</f>
        <v>101376500</v>
      </c>
      <c r="J9" s="223">
        <v>90000000</v>
      </c>
      <c r="K9" s="221">
        <f t="shared" ref="K9" si="3">ROUNDUP(J9,-4)</f>
        <v>90000000</v>
      </c>
      <c r="O9" s="55" t="s">
        <v>120</v>
      </c>
      <c r="P9" s="56" t="s">
        <v>165</v>
      </c>
      <c r="Q9" s="236">
        <v>55830000</v>
      </c>
    </row>
    <row r="10" spans="2:20">
      <c r="B10" s="210" t="s">
        <v>119</v>
      </c>
      <c r="C10" s="217" t="s">
        <v>37</v>
      </c>
      <c r="D10" s="217" t="s">
        <v>37</v>
      </c>
      <c r="E10" s="218" t="s">
        <v>225</v>
      </c>
      <c r="F10" s="227"/>
      <c r="G10" s="233">
        <f t="shared" si="2"/>
        <v>2470000</v>
      </c>
      <c r="H10" s="223">
        <f>'fr ERP Total'!R6</f>
        <v>2470000</v>
      </c>
      <c r="I10" s="223">
        <f>'ALL COST GA 2016'!G149</f>
        <v>6000000</v>
      </c>
      <c r="J10" s="223">
        <f t="shared" si="1"/>
        <v>6000000</v>
      </c>
      <c r="K10" s="221">
        <f t="shared" ref="K10:K28" si="4">ROUNDUP(J10,-4)</f>
        <v>6000000</v>
      </c>
      <c r="O10" s="55" t="s">
        <v>119</v>
      </c>
      <c r="P10" s="56" t="s">
        <v>166</v>
      </c>
      <c r="Q10" s="234">
        <v>2470000</v>
      </c>
      <c r="R10" s="55"/>
      <c r="S10" s="59"/>
      <c r="T10" s="55"/>
    </row>
    <row r="11" spans="2:20">
      <c r="B11" s="210" t="s">
        <v>117</v>
      </c>
      <c r="C11" s="217" t="s">
        <v>333</v>
      </c>
      <c r="D11" s="217" t="s">
        <v>229</v>
      </c>
      <c r="E11" s="218" t="s">
        <v>339</v>
      </c>
      <c r="F11" s="227"/>
      <c r="G11" s="239">
        <f t="shared" si="2"/>
        <v>28850000</v>
      </c>
      <c r="H11" s="223">
        <f>'fr ERP Total'!R7</f>
        <v>27231318</v>
      </c>
      <c r="I11" s="223">
        <f>'ALL COST GA 2016'!G141</f>
        <v>51085440</v>
      </c>
      <c r="J11" s="223">
        <v>120000000</v>
      </c>
      <c r="K11" s="221">
        <f t="shared" si="4"/>
        <v>120000000</v>
      </c>
      <c r="O11" s="55" t="s">
        <v>117</v>
      </c>
      <c r="P11" s="56" t="s">
        <v>167</v>
      </c>
      <c r="Q11" s="240">
        <v>28850000</v>
      </c>
      <c r="R11" s="55"/>
      <c r="S11" s="59"/>
      <c r="T11" s="55"/>
    </row>
    <row r="12" spans="2:20" ht="26.25" customHeight="1">
      <c r="B12" s="210" t="s">
        <v>112</v>
      </c>
      <c r="C12" s="217" t="s">
        <v>316</v>
      </c>
      <c r="D12" s="217" t="s">
        <v>232</v>
      </c>
      <c r="E12" s="216" t="s">
        <v>314</v>
      </c>
      <c r="F12" s="227"/>
      <c r="G12" s="237">
        <f t="shared" si="2"/>
        <v>12500000</v>
      </c>
      <c r="H12" s="223">
        <f>'fr ERP Total'!R8</f>
        <v>500000</v>
      </c>
      <c r="I12" s="223"/>
      <c r="J12" s="223">
        <f t="shared" si="1"/>
        <v>500000</v>
      </c>
      <c r="K12" s="221">
        <f t="shared" si="4"/>
        <v>500000</v>
      </c>
      <c r="O12" s="55" t="s">
        <v>112</v>
      </c>
      <c r="P12" s="56" t="s">
        <v>168</v>
      </c>
      <c r="Q12" s="238">
        <v>12500000</v>
      </c>
      <c r="R12" s="55"/>
      <c r="S12" s="59"/>
      <c r="T12" s="55"/>
    </row>
    <row r="13" spans="2:20">
      <c r="B13" s="210" t="s">
        <v>115</v>
      </c>
      <c r="C13" s="217" t="s">
        <v>360</v>
      </c>
      <c r="D13" s="217" t="s">
        <v>239</v>
      </c>
      <c r="E13" s="218" t="s">
        <v>361</v>
      </c>
      <c r="F13" s="227"/>
      <c r="G13" s="241">
        <f t="shared" si="2"/>
        <v>75550000</v>
      </c>
      <c r="H13" s="223">
        <f>'fr ERP Total'!R9</f>
        <v>74451894</v>
      </c>
      <c r="I13" s="223">
        <f>'ALL COST GA 2016'!G136</f>
        <v>149714473</v>
      </c>
      <c r="J13" s="223">
        <f t="shared" si="1"/>
        <v>149714473</v>
      </c>
      <c r="K13" s="221">
        <f t="shared" si="4"/>
        <v>149720000</v>
      </c>
      <c r="O13" s="55" t="s">
        <v>115</v>
      </c>
      <c r="P13" s="56" t="s">
        <v>169</v>
      </c>
      <c r="Q13" s="242">
        <v>75550000</v>
      </c>
      <c r="R13" s="55"/>
      <c r="S13" s="59"/>
      <c r="T13" s="55"/>
    </row>
    <row r="14" spans="2:20">
      <c r="B14" s="210" t="s">
        <v>116</v>
      </c>
      <c r="C14" s="217" t="s">
        <v>359</v>
      </c>
      <c r="D14" s="217" t="s">
        <v>33</v>
      </c>
      <c r="E14" s="216" t="s">
        <v>362</v>
      </c>
      <c r="F14" s="227"/>
      <c r="G14" s="257">
        <f t="shared" si="2"/>
        <v>27550000</v>
      </c>
      <c r="H14" s="223">
        <f>'fr ERP Total'!R10</f>
        <v>24474803</v>
      </c>
      <c r="I14" s="223"/>
      <c r="J14" s="223">
        <f t="shared" si="1"/>
        <v>24474803</v>
      </c>
      <c r="K14" s="221">
        <f t="shared" si="4"/>
        <v>24480000</v>
      </c>
      <c r="O14" s="55" t="s">
        <v>116</v>
      </c>
      <c r="P14" s="56" t="s">
        <v>170</v>
      </c>
      <c r="Q14" s="258">
        <v>27550000</v>
      </c>
      <c r="R14" s="55"/>
      <c r="S14" s="59"/>
      <c r="T14" s="55"/>
    </row>
    <row r="15" spans="2:20">
      <c r="B15" s="210" t="s">
        <v>248</v>
      </c>
      <c r="C15" s="217" t="s">
        <v>318</v>
      </c>
      <c r="D15" s="217" t="s">
        <v>249</v>
      </c>
      <c r="E15" s="216" t="s">
        <v>319</v>
      </c>
      <c r="F15" s="227"/>
      <c r="G15" s="255">
        <f>Q21</f>
        <v>25000000</v>
      </c>
      <c r="H15" s="223">
        <f>'fr ERP Total'!R17</f>
        <v>37591220</v>
      </c>
      <c r="I15" s="223">
        <f>'ALL COST GA 2016'!G150</f>
        <v>13617400</v>
      </c>
      <c r="J15" s="223">
        <f t="shared" si="1"/>
        <v>37591220</v>
      </c>
      <c r="K15" s="221">
        <f t="shared" si="4"/>
        <v>37600000</v>
      </c>
      <c r="O15" s="55" t="s">
        <v>113</v>
      </c>
      <c r="P15" s="56" t="s">
        <v>171</v>
      </c>
      <c r="Q15" s="244">
        <v>4200000000</v>
      </c>
      <c r="R15" s="55"/>
      <c r="S15" s="59"/>
      <c r="T15" s="55"/>
    </row>
    <row r="16" spans="2:20">
      <c r="B16" s="210" t="s">
        <v>113</v>
      </c>
      <c r="C16" s="217" t="s">
        <v>27</v>
      </c>
      <c r="D16" s="217" t="s">
        <v>255</v>
      </c>
      <c r="E16" s="218" t="s">
        <v>326</v>
      </c>
      <c r="F16" s="227"/>
      <c r="G16" s="243">
        <f>Q15</f>
        <v>4200000000</v>
      </c>
      <c r="H16" s="223">
        <f>'fr ERP Total'!R11</f>
        <v>3230494339.798182</v>
      </c>
      <c r="I16" s="223">
        <f>H16</f>
        <v>3230494339.798182</v>
      </c>
      <c r="J16" s="223">
        <f t="shared" si="1"/>
        <v>3230494339.798182</v>
      </c>
      <c r="K16" s="221">
        <f t="shared" si="4"/>
        <v>3230500000</v>
      </c>
      <c r="O16" s="55" t="s">
        <v>107</v>
      </c>
      <c r="P16" s="56" t="s">
        <v>172</v>
      </c>
      <c r="Q16" s="246">
        <v>242400000</v>
      </c>
      <c r="R16" s="55"/>
      <c r="S16" s="59"/>
      <c r="T16" s="55"/>
    </row>
    <row r="17" spans="2:20">
      <c r="B17" s="210" t="s">
        <v>107</v>
      </c>
      <c r="C17" s="217" t="s">
        <v>337</v>
      </c>
      <c r="D17" s="217" t="s">
        <v>257</v>
      </c>
      <c r="E17" s="218" t="s">
        <v>257</v>
      </c>
      <c r="F17" s="227"/>
      <c r="G17" s="245">
        <f>Q16</f>
        <v>242400000</v>
      </c>
      <c r="H17" s="223">
        <f>'fr ERP Total'!R12</f>
        <v>237779326.66666666</v>
      </c>
      <c r="I17" s="223">
        <f>H17</f>
        <v>237779326.66666666</v>
      </c>
      <c r="J17" s="223">
        <f t="shared" si="1"/>
        <v>237779326.66666666</v>
      </c>
      <c r="K17" s="221">
        <f t="shared" si="4"/>
        <v>237780000</v>
      </c>
      <c r="O17" s="55" t="s">
        <v>110</v>
      </c>
      <c r="P17" s="56" t="s">
        <v>173</v>
      </c>
      <c r="Q17" s="250">
        <v>420000000</v>
      </c>
      <c r="R17" s="55"/>
      <c r="S17" s="59"/>
      <c r="T17" s="55"/>
    </row>
    <row r="18" spans="2:20">
      <c r="B18" s="210" t="s">
        <v>110</v>
      </c>
      <c r="C18" s="217" t="s">
        <v>23</v>
      </c>
      <c r="D18" s="217" t="s">
        <v>23</v>
      </c>
      <c r="E18" s="218" t="s">
        <v>325</v>
      </c>
      <c r="F18" s="227"/>
      <c r="G18" s="249">
        <f>Q17</f>
        <v>420000000</v>
      </c>
      <c r="H18" s="223">
        <f>'fr ERP Total'!R13</f>
        <v>632989052.005</v>
      </c>
      <c r="I18" s="223">
        <f>H18</f>
        <v>632989052.005</v>
      </c>
      <c r="J18" s="223">
        <f t="shared" si="1"/>
        <v>632989052.005</v>
      </c>
      <c r="K18" s="221">
        <f t="shared" si="4"/>
        <v>632990000</v>
      </c>
      <c r="O18" s="55" t="s">
        <v>118</v>
      </c>
      <c r="P18" s="56" t="s">
        <v>174</v>
      </c>
      <c r="Q18" s="248">
        <v>1630000</v>
      </c>
      <c r="R18" s="55"/>
      <c r="S18" s="59"/>
      <c r="T18" s="55"/>
    </row>
    <row r="19" spans="2:20">
      <c r="B19" s="210" t="s">
        <v>118</v>
      </c>
      <c r="C19" s="217" t="s">
        <v>36</v>
      </c>
      <c r="D19" s="217" t="s">
        <v>36</v>
      </c>
      <c r="E19" s="218" t="s">
        <v>320</v>
      </c>
      <c r="F19" s="227"/>
      <c r="G19" s="247">
        <f>Q18</f>
        <v>1630000</v>
      </c>
      <c r="H19" s="223">
        <f>'fr ERP Total'!R14</f>
        <v>1130000</v>
      </c>
      <c r="I19" s="223">
        <f>'ALL COST GA 2016'!G137</f>
        <v>6315170</v>
      </c>
      <c r="J19" s="223">
        <f>IF(H19&gt;I19,H19,I19)</f>
        <v>6315170</v>
      </c>
      <c r="K19" s="221">
        <f t="shared" si="4"/>
        <v>6320000</v>
      </c>
      <c r="O19" s="55" t="s">
        <v>268</v>
      </c>
      <c r="P19" s="56" t="s">
        <v>145</v>
      </c>
      <c r="Q19" s="254">
        <v>2520000</v>
      </c>
      <c r="R19" s="55"/>
      <c r="S19" s="59"/>
      <c r="T19" s="55"/>
    </row>
    <row r="20" spans="2:20">
      <c r="B20" s="210" t="s">
        <v>260</v>
      </c>
      <c r="C20" s="217" t="s">
        <v>44</v>
      </c>
      <c r="D20" s="217" t="s">
        <v>44</v>
      </c>
      <c r="E20" s="218" t="s">
        <v>321</v>
      </c>
      <c r="F20" s="227"/>
      <c r="G20" s="223"/>
      <c r="H20" s="223"/>
      <c r="I20" s="223"/>
      <c r="J20" s="223">
        <f t="shared" si="1"/>
        <v>0</v>
      </c>
      <c r="K20" s="221">
        <f t="shared" si="4"/>
        <v>0</v>
      </c>
      <c r="O20" s="55" t="s">
        <v>121</v>
      </c>
      <c r="P20" s="56" t="s">
        <v>175</v>
      </c>
      <c r="Q20" s="252">
        <v>29700000</v>
      </c>
      <c r="R20" s="55"/>
      <c r="S20" s="59"/>
      <c r="T20" s="55"/>
    </row>
    <row r="21" spans="2:20" s="130" customFormat="1">
      <c r="B21" s="210" t="s">
        <v>264</v>
      </c>
      <c r="C21" s="217" t="s">
        <v>30</v>
      </c>
      <c r="D21" s="217" t="s">
        <v>30</v>
      </c>
      <c r="E21" s="216" t="s">
        <v>266</v>
      </c>
      <c r="F21" s="227"/>
      <c r="G21" s="223"/>
      <c r="H21" s="223"/>
      <c r="I21" s="223"/>
      <c r="J21" s="223">
        <f t="shared" si="1"/>
        <v>0</v>
      </c>
      <c r="K21" s="221">
        <f t="shared" si="4"/>
        <v>0</v>
      </c>
      <c r="O21" s="55" t="s">
        <v>111</v>
      </c>
      <c r="P21" s="56" t="s">
        <v>176</v>
      </c>
      <c r="Q21" s="256">
        <v>25000000</v>
      </c>
      <c r="R21" s="55"/>
      <c r="S21" s="59"/>
      <c r="T21" s="55"/>
    </row>
    <row r="22" spans="2:20" ht="30">
      <c r="B22" s="210" t="s">
        <v>268</v>
      </c>
      <c r="C22" s="217" t="s">
        <v>270</v>
      </c>
      <c r="D22" s="217" t="s">
        <v>39</v>
      </c>
      <c r="E22" s="216" t="s">
        <v>322</v>
      </c>
      <c r="F22" s="227"/>
      <c r="G22" s="253">
        <f>Q19</f>
        <v>2520000</v>
      </c>
      <c r="H22" s="223">
        <f>'fr ERP Total'!R15</f>
        <v>9506850</v>
      </c>
      <c r="I22" s="223"/>
      <c r="J22" s="223">
        <f t="shared" si="1"/>
        <v>9506850</v>
      </c>
      <c r="K22" s="221">
        <f t="shared" si="4"/>
        <v>9510000</v>
      </c>
      <c r="O22" s="55" t="s">
        <v>122</v>
      </c>
      <c r="P22" s="56" t="s">
        <v>177</v>
      </c>
      <c r="Q22" s="230">
        <v>56200000</v>
      </c>
      <c r="R22" s="55"/>
      <c r="S22" s="59"/>
      <c r="T22" s="55"/>
    </row>
    <row r="23" spans="2:20">
      <c r="B23" s="210" t="s">
        <v>121</v>
      </c>
      <c r="C23" s="217" t="s">
        <v>338</v>
      </c>
      <c r="D23" s="217" t="s">
        <v>51</v>
      </c>
      <c r="E23" s="216" t="s">
        <v>323</v>
      </c>
      <c r="F23" s="227"/>
      <c r="G23" s="251">
        <f>Q20</f>
        <v>29700000</v>
      </c>
      <c r="H23" s="223">
        <f>'fr ERP Total'!R16</f>
        <v>20557033</v>
      </c>
      <c r="I23" s="223">
        <f>'ALL COST GA 2016'!G152</f>
        <v>311834749</v>
      </c>
      <c r="J23" s="223">
        <f t="shared" si="1"/>
        <v>311834749</v>
      </c>
      <c r="K23" s="221">
        <f t="shared" si="4"/>
        <v>311840000</v>
      </c>
      <c r="O23" s="55" t="s">
        <v>161</v>
      </c>
      <c r="P23" s="56" t="s">
        <v>178</v>
      </c>
      <c r="Q23" s="258">
        <v>72000000</v>
      </c>
      <c r="R23" s="55"/>
      <c r="S23" s="59"/>
      <c r="T23" s="55"/>
    </row>
    <row r="24" spans="2:20">
      <c r="B24" s="210" t="s">
        <v>280</v>
      </c>
      <c r="C24" s="217" t="s">
        <v>12</v>
      </c>
      <c r="D24" s="217" t="s">
        <v>12</v>
      </c>
      <c r="E24" s="218"/>
      <c r="F24" s="227"/>
      <c r="G24" s="223"/>
      <c r="H24" s="223"/>
      <c r="I24" s="223"/>
      <c r="J24" s="223">
        <f t="shared" si="1"/>
        <v>0</v>
      </c>
      <c r="K24" s="221">
        <f t="shared" si="4"/>
        <v>0</v>
      </c>
      <c r="Q24" s="154">
        <f>SUM(Q6:Q23)</f>
        <v>6107442918</v>
      </c>
      <c r="R24" s="55"/>
      <c r="S24" s="59"/>
      <c r="T24" s="55"/>
    </row>
    <row r="25" spans="2:20" ht="30">
      <c r="B25" s="210" t="s">
        <v>286</v>
      </c>
      <c r="C25" s="217" t="s">
        <v>288</v>
      </c>
      <c r="D25" s="217" t="s">
        <v>288</v>
      </c>
      <c r="E25" s="216" t="s">
        <v>324</v>
      </c>
      <c r="F25" s="227"/>
      <c r="G25" s="223"/>
      <c r="H25" s="223"/>
      <c r="I25" s="223">
        <f>'ALL COST GA 2016'!G143</f>
        <v>13260000</v>
      </c>
      <c r="J25" s="223">
        <f>IF(H25&gt;I25,H25,I25)</f>
        <v>13260000</v>
      </c>
      <c r="K25" s="221">
        <f t="shared" si="4"/>
        <v>13260000</v>
      </c>
      <c r="Q25" s="229">
        <f>Q24-G28</f>
        <v>0</v>
      </c>
      <c r="R25" s="55"/>
      <c r="S25" s="59"/>
      <c r="T25" s="55"/>
    </row>
    <row r="26" spans="2:20" ht="30">
      <c r="B26" s="210" t="s">
        <v>122</v>
      </c>
      <c r="C26" s="217" t="s">
        <v>330</v>
      </c>
      <c r="D26" s="217" t="s">
        <v>54</v>
      </c>
      <c r="E26" s="216" t="s">
        <v>329</v>
      </c>
      <c r="F26" s="227"/>
      <c r="G26" s="224">
        <f>Q22</f>
        <v>56200000</v>
      </c>
      <c r="H26" s="223">
        <f>'fr ERP Total'!R18+'ALL COST GA 2016'!F153</f>
        <v>58085728</v>
      </c>
      <c r="I26" s="223">
        <f>'ALL COST GA 2016'!G153</f>
        <v>12000000</v>
      </c>
      <c r="J26" s="223">
        <f t="shared" si="1"/>
        <v>58085728</v>
      </c>
      <c r="K26" s="221">
        <f t="shared" ref="K26" si="5">ROUNDUP(J26,-4)</f>
        <v>58090000</v>
      </c>
      <c r="R26" s="55"/>
      <c r="S26" s="59"/>
      <c r="T26" s="55"/>
    </row>
    <row r="27" spans="2:20" ht="30">
      <c r="B27" s="210" t="s">
        <v>161</v>
      </c>
      <c r="C27" s="217" t="s">
        <v>335</v>
      </c>
      <c r="D27" s="217" t="s">
        <v>358</v>
      </c>
      <c r="E27" s="216" t="s">
        <v>336</v>
      </c>
      <c r="F27" s="227"/>
      <c r="G27" s="224">
        <f>Q23</f>
        <v>72000000</v>
      </c>
      <c r="H27" s="223">
        <f>'fr ERP Total'!R19</f>
        <v>31844797</v>
      </c>
      <c r="I27" s="223">
        <f>'ALL COST GA 2016'!G135</f>
        <v>49985965</v>
      </c>
      <c r="J27" s="223">
        <f t="shared" si="1"/>
        <v>49985965</v>
      </c>
      <c r="K27" s="221">
        <f t="shared" si="4"/>
        <v>49990000</v>
      </c>
      <c r="R27" s="55"/>
      <c r="S27" s="59"/>
      <c r="T27" s="55"/>
    </row>
    <row r="28" spans="2:20">
      <c r="B28" s="210"/>
      <c r="C28" s="219"/>
      <c r="D28" s="217"/>
      <c r="E28" s="218"/>
      <c r="F28" s="227"/>
      <c r="G28" s="223">
        <f>SUM(G6:G27)</f>
        <v>6107442918</v>
      </c>
      <c r="H28" s="223">
        <f>SUM(H6:H27)</f>
        <v>5076689844.1298494</v>
      </c>
      <c r="I28" s="223">
        <f>SUM(I6:I27)</f>
        <v>5278430543.7798481</v>
      </c>
      <c r="J28" s="223">
        <f>SUM(J6:J27)</f>
        <v>5619623278.1298494</v>
      </c>
      <c r="K28" s="221">
        <f t="shared" si="4"/>
        <v>5619630000</v>
      </c>
      <c r="R28" s="55"/>
      <c r="S28" s="59"/>
      <c r="T28" s="55"/>
    </row>
    <row r="29" spans="2:20" ht="15.75" thickBot="1">
      <c r="B29" s="204"/>
      <c r="C29" s="220"/>
      <c r="D29" s="205"/>
      <c r="E29" s="205"/>
      <c r="F29" s="228">
        <f>SUM(F6:F28)</f>
        <v>0</v>
      </c>
      <c r="G29" s="225"/>
      <c r="H29" s="225">
        <f>H28-'fr ERP Total'!R20</f>
        <v>0</v>
      </c>
      <c r="I29" s="225"/>
      <c r="J29" s="225"/>
      <c r="K29" s="222"/>
    </row>
    <row r="30" spans="2:20" ht="15.75" thickTop="1">
      <c r="B30" s="159"/>
      <c r="C30" s="159"/>
      <c r="D30" s="159"/>
      <c r="G30" s="91"/>
      <c r="H30" s="91"/>
      <c r="I30" s="91"/>
      <c r="J30" s="91"/>
      <c r="K30" s="91"/>
    </row>
    <row r="31" spans="2:20">
      <c r="B31" s="174" t="s">
        <v>294</v>
      </c>
      <c r="C31" s="174"/>
      <c r="D31" s="174"/>
      <c r="E31" s="160" t="s">
        <v>295</v>
      </c>
      <c r="G31" s="160" t="s">
        <v>295</v>
      </c>
      <c r="H31" s="151" t="s">
        <v>296</v>
      </c>
      <c r="I31" s="151" t="s">
        <v>296</v>
      </c>
      <c r="J31" s="151"/>
      <c r="K31" s="91"/>
    </row>
    <row r="32" spans="2:20">
      <c r="B32" s="174"/>
      <c r="C32" s="174"/>
      <c r="D32" s="174"/>
      <c r="G32" s="151"/>
      <c r="H32" s="151"/>
      <c r="I32" s="151"/>
      <c r="J32" s="151"/>
      <c r="K32" s="91"/>
    </row>
    <row r="33" spans="2:11">
      <c r="B33" s="174"/>
      <c r="C33" s="174"/>
      <c r="D33" s="174"/>
      <c r="G33" s="151"/>
      <c r="H33" s="151"/>
      <c r="I33" s="151"/>
      <c r="J33" s="151"/>
      <c r="K33" s="91"/>
    </row>
    <row r="34" spans="2:11">
      <c r="B34" s="174"/>
      <c r="C34" s="174"/>
      <c r="D34" s="174"/>
      <c r="G34" s="151"/>
      <c r="H34" s="151"/>
      <c r="I34" s="151"/>
      <c r="J34" s="151"/>
      <c r="K34" s="91"/>
    </row>
    <row r="35" spans="2:11">
      <c r="B35" s="174"/>
      <c r="C35" s="174"/>
      <c r="D35" s="174"/>
      <c r="G35" s="151"/>
      <c r="H35" s="151"/>
      <c r="I35" s="151"/>
      <c r="J35" s="151"/>
      <c r="K35" s="91"/>
    </row>
    <row r="36" spans="2:11">
      <c r="B36" s="175" t="s">
        <v>297</v>
      </c>
      <c r="C36" s="175"/>
      <c r="D36" s="175"/>
      <c r="E36" s="160" t="s">
        <v>298</v>
      </c>
      <c r="G36" s="153" t="s">
        <v>364</v>
      </c>
      <c r="H36" s="153" t="s">
        <v>366</v>
      </c>
      <c r="I36" s="153" t="s">
        <v>368</v>
      </c>
      <c r="J36" s="153"/>
      <c r="K36" s="91"/>
    </row>
    <row r="37" spans="2:11">
      <c r="B37" s="175" t="s">
        <v>300</v>
      </c>
      <c r="C37" s="175"/>
      <c r="D37" s="175"/>
      <c r="E37" s="160" t="s">
        <v>301</v>
      </c>
      <c r="G37" s="153" t="s">
        <v>365</v>
      </c>
      <c r="H37" s="153" t="s">
        <v>367</v>
      </c>
      <c r="I37" s="153" t="s">
        <v>369</v>
      </c>
      <c r="J37" s="153"/>
      <c r="K37" s="91"/>
    </row>
    <row r="38" spans="2:11">
      <c r="B38" s="176"/>
      <c r="C38" s="176"/>
      <c r="D38" s="176"/>
      <c r="G38" s="91"/>
      <c r="H38" s="91"/>
      <c r="I38" s="91"/>
      <c r="J38" s="91"/>
      <c r="K38" s="91"/>
    </row>
    <row r="39" spans="2:11">
      <c r="B39" s="176"/>
      <c r="C39" s="176"/>
      <c r="D39" s="176"/>
      <c r="G39" s="91"/>
      <c r="H39" s="91"/>
      <c r="I39" s="91"/>
      <c r="J39" s="91"/>
      <c r="K39" s="91"/>
    </row>
    <row r="40" spans="2:11">
      <c r="B40" s="176"/>
      <c r="C40" s="176"/>
      <c r="D40" s="176"/>
      <c r="G40" s="91"/>
      <c r="H40" s="91"/>
      <c r="I40" s="91"/>
      <c r="J40" s="91"/>
      <c r="K40" s="91"/>
    </row>
    <row r="41" spans="2:11">
      <c r="B41" s="176"/>
      <c r="C41" s="176"/>
      <c r="D41" s="176"/>
      <c r="G41" s="91"/>
      <c r="H41" s="91"/>
      <c r="I41" s="91"/>
      <c r="J41" s="91"/>
      <c r="K41" s="91"/>
    </row>
    <row r="42" spans="2:11">
      <c r="B42" s="176"/>
      <c r="C42" s="176"/>
      <c r="D42" s="176"/>
      <c r="G42" s="91"/>
      <c r="H42" s="91"/>
      <c r="I42" s="91"/>
      <c r="J42" s="91"/>
      <c r="K42" s="91"/>
    </row>
    <row r="43" spans="2:11">
      <c r="B43" s="176"/>
      <c r="C43" s="176"/>
      <c r="D43" s="176"/>
      <c r="G43" s="91"/>
      <c r="H43" s="91"/>
      <c r="I43" s="91"/>
      <c r="J43" s="91"/>
      <c r="K43" s="91"/>
    </row>
    <row r="44" spans="2:11">
      <c r="B44" s="176"/>
      <c r="C44" s="176"/>
      <c r="D44" s="176"/>
      <c r="G44" s="91"/>
      <c r="H44" s="91"/>
      <c r="I44" s="91"/>
      <c r="J44" s="91"/>
      <c r="K44" s="91"/>
    </row>
    <row r="45" spans="2:11">
      <c r="B45" s="176"/>
      <c r="C45" s="176"/>
      <c r="D45" s="176"/>
      <c r="G45" s="91"/>
      <c r="H45" s="91"/>
      <c r="I45" s="91"/>
      <c r="J45" s="91"/>
      <c r="K45" s="91"/>
    </row>
    <row r="46" spans="2:11">
      <c r="B46" s="176"/>
      <c r="C46" s="176"/>
      <c r="D46" s="176"/>
      <c r="G46" s="91"/>
      <c r="H46" s="91"/>
      <c r="I46" s="91"/>
      <c r="J46" s="91"/>
      <c r="K46" s="91"/>
    </row>
    <row r="47" spans="2:11">
      <c r="G47" s="91"/>
      <c r="H47" s="91"/>
      <c r="I47" s="91"/>
      <c r="J47" s="91"/>
      <c r="K47" s="91"/>
    </row>
    <row r="48" spans="2:11">
      <c r="G48" s="91"/>
      <c r="H48" s="91"/>
      <c r="I48" s="91"/>
      <c r="J48" s="91"/>
      <c r="K48" s="91"/>
    </row>
    <row r="49" spans="7:11">
      <c r="G49" s="91"/>
      <c r="H49" s="91"/>
      <c r="I49" s="91"/>
      <c r="J49" s="91"/>
      <c r="K49" s="91"/>
    </row>
    <row r="50" spans="7:11">
      <c r="G50" s="91"/>
      <c r="H50" s="91"/>
      <c r="I50" s="91"/>
      <c r="J50" s="91"/>
      <c r="K50" s="91"/>
    </row>
    <row r="51" spans="7:11">
      <c r="G51" s="91"/>
      <c r="H51" s="91"/>
      <c r="I51" s="91"/>
      <c r="J51" s="91"/>
      <c r="K51" s="91"/>
    </row>
    <row r="52" spans="7:11">
      <c r="G52" s="91"/>
      <c r="H52" s="91"/>
      <c r="I52" s="91"/>
      <c r="J52" s="91"/>
      <c r="K52" s="91"/>
    </row>
    <row r="53" spans="7:11">
      <c r="G53" s="91"/>
      <c r="H53" s="91"/>
      <c r="I53" s="91"/>
      <c r="J53" s="91"/>
      <c r="K53" s="91"/>
    </row>
    <row r="54" spans="7:11">
      <c r="G54" s="91"/>
      <c r="H54" s="91"/>
      <c r="I54" s="91"/>
      <c r="J54" s="91"/>
      <c r="K54" s="91"/>
    </row>
    <row r="55" spans="7:11">
      <c r="G55" s="91"/>
      <c r="H55" s="91"/>
      <c r="I55" s="91"/>
      <c r="J55" s="91"/>
      <c r="K55" s="91"/>
    </row>
    <row r="56" spans="7:11">
      <c r="G56" s="91"/>
      <c r="H56" s="91"/>
      <c r="I56" s="91"/>
      <c r="J56" s="91"/>
      <c r="K56" s="91"/>
    </row>
    <row r="57" spans="7:11">
      <c r="G57" s="91"/>
      <c r="H57" s="91"/>
      <c r="I57" s="91"/>
      <c r="J57" s="91"/>
      <c r="K57" s="91"/>
    </row>
    <row r="58" spans="7:11">
      <c r="G58" s="91"/>
      <c r="H58" s="91"/>
      <c r="I58" s="91"/>
      <c r="J58" s="91"/>
      <c r="K58" s="91"/>
    </row>
    <row r="59" spans="7:11">
      <c r="G59" s="91"/>
      <c r="H59" s="91"/>
      <c r="I59" s="91"/>
      <c r="J59" s="91"/>
      <c r="K59" s="91"/>
    </row>
    <row r="60" spans="7:11">
      <c r="G60" s="91"/>
      <c r="H60" s="91"/>
      <c r="I60" s="91"/>
      <c r="J60" s="91"/>
      <c r="K60" s="91"/>
    </row>
    <row r="61" spans="7:11">
      <c r="G61" s="91"/>
      <c r="H61" s="91"/>
      <c r="I61" s="91"/>
      <c r="J61" s="91"/>
      <c r="K61" s="91"/>
    </row>
    <row r="62" spans="7:11">
      <c r="G62" s="91"/>
      <c r="H62" s="91"/>
      <c r="I62" s="91"/>
      <c r="J62" s="91"/>
      <c r="K62" s="91"/>
    </row>
    <row r="63" spans="7:11">
      <c r="G63" s="91"/>
      <c r="H63" s="91"/>
      <c r="I63" s="91"/>
      <c r="J63" s="91"/>
      <c r="K63" s="91"/>
    </row>
    <row r="64" spans="7:11">
      <c r="G64" s="91"/>
      <c r="H64" s="91"/>
      <c r="I64" s="91"/>
      <c r="J64" s="91"/>
      <c r="K64" s="91"/>
    </row>
    <row r="65" spans="7:11">
      <c r="G65" s="91"/>
      <c r="H65" s="91"/>
      <c r="I65" s="91"/>
      <c r="J65" s="91"/>
      <c r="K65" s="91"/>
    </row>
    <row r="66" spans="7:11">
      <c r="G66" s="91"/>
      <c r="H66" s="91"/>
      <c r="I66" s="91"/>
      <c r="J66" s="91"/>
      <c r="K66" s="91"/>
    </row>
    <row r="67" spans="7:11">
      <c r="G67" s="91"/>
      <c r="H67" s="91"/>
      <c r="I67" s="91"/>
      <c r="J67" s="91"/>
      <c r="K67" s="91"/>
    </row>
    <row r="68" spans="7:11">
      <c r="G68" s="91"/>
      <c r="H68" s="91"/>
      <c r="I68" s="91"/>
      <c r="J68" s="91"/>
      <c r="K68" s="91"/>
    </row>
    <row r="69" spans="7:11">
      <c r="G69" s="91"/>
      <c r="H69" s="91"/>
      <c r="I69" s="91"/>
      <c r="J69" s="91"/>
      <c r="K69" s="91"/>
    </row>
    <row r="70" spans="7:11">
      <c r="G70" s="91"/>
      <c r="H70" s="91"/>
      <c r="I70" s="91"/>
      <c r="J70" s="91"/>
      <c r="K70" s="91"/>
    </row>
    <row r="71" spans="7:11">
      <c r="G71" s="91"/>
      <c r="H71" s="91"/>
      <c r="I71" s="91"/>
      <c r="J71" s="91"/>
      <c r="K71" s="91"/>
    </row>
    <row r="72" spans="7:11">
      <c r="K72" s="151"/>
    </row>
    <row r="73" spans="7:11">
      <c r="K73" s="151"/>
    </row>
    <row r="74" spans="7:11">
      <c r="K74" s="151"/>
    </row>
    <row r="75" spans="7:11">
      <c r="K75" s="151"/>
    </row>
    <row r="76" spans="7:11">
      <c r="K76" s="151"/>
    </row>
    <row r="77" spans="7:11">
      <c r="K77" s="153"/>
    </row>
    <row r="78" spans="7:11">
      <c r="K78" s="153"/>
    </row>
    <row r="79" spans="7:11">
      <c r="G79" s="154"/>
      <c r="H79" s="154"/>
      <c r="I79" s="154"/>
      <c r="J79" s="154"/>
      <c r="K79" s="154"/>
    </row>
    <row r="80" spans="7:11">
      <c r="G80" s="154"/>
      <c r="H80" s="154"/>
      <c r="I80" s="154"/>
      <c r="J80" s="154"/>
      <c r="K80" s="154"/>
    </row>
    <row r="81" spans="7:11">
      <c r="G81" s="154"/>
      <c r="H81" s="154"/>
      <c r="I81" s="154"/>
      <c r="J81" s="154"/>
      <c r="K81" s="154"/>
    </row>
    <row r="82" spans="7:11">
      <c r="G82" s="154"/>
      <c r="H82" s="154"/>
      <c r="I82" s="154"/>
      <c r="J82" s="154"/>
      <c r="K82" s="154"/>
    </row>
    <row r="83" spans="7:11">
      <c r="G83" s="154"/>
      <c r="H83" s="154"/>
      <c r="I83" s="154"/>
      <c r="J83" s="154"/>
      <c r="K83" s="154"/>
    </row>
    <row r="84" spans="7:11">
      <c r="G84" s="154"/>
      <c r="H84" s="154"/>
      <c r="I84" s="154"/>
      <c r="J84" s="154"/>
      <c r="K84" s="154"/>
    </row>
    <row r="85" spans="7:11">
      <c r="G85" s="154"/>
      <c r="H85" s="154"/>
      <c r="I85" s="154"/>
      <c r="J85" s="154"/>
      <c r="K85" s="154"/>
    </row>
    <row r="86" spans="7:11">
      <c r="G86" s="154"/>
      <c r="H86" s="154"/>
      <c r="I86" s="154"/>
      <c r="J86" s="154"/>
      <c r="K86" s="154"/>
    </row>
    <row r="87" spans="7:11">
      <c r="G87" s="154"/>
      <c r="H87" s="154"/>
      <c r="I87" s="154"/>
      <c r="J87" s="154"/>
      <c r="K87" s="154"/>
    </row>
  </sheetData>
  <pageMargins left="1.5" right="0" top="0" bottom="0" header="0.3" footer="0.3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N45"/>
  <sheetViews>
    <sheetView topLeftCell="A19" zoomScale="90" zoomScaleNormal="90" workbookViewId="0">
      <selection activeCell="J32" sqref="J32"/>
    </sheetView>
  </sheetViews>
  <sheetFormatPr defaultRowHeight="15"/>
  <cols>
    <col min="4" max="5" width="16.140625" customWidth="1"/>
    <col min="6" max="6" width="20.5703125" bestFit="1" customWidth="1"/>
    <col min="7" max="7" width="5" customWidth="1"/>
    <col min="9" max="9" width="7.42578125" bestFit="1" customWidth="1"/>
    <col min="10" max="11" width="17.7109375" bestFit="1" customWidth="1"/>
    <col min="12" max="12" width="17" customWidth="1"/>
    <col min="13" max="13" width="17.7109375" bestFit="1" customWidth="1"/>
  </cols>
  <sheetData>
    <row r="2" spans="2:14">
      <c r="B2" s="606" t="s">
        <v>471</v>
      </c>
      <c r="C2" s="607"/>
      <c r="D2" s="607"/>
      <c r="E2" s="607"/>
      <c r="F2" s="607"/>
      <c r="H2" s="612" t="s">
        <v>471</v>
      </c>
      <c r="I2" s="613"/>
      <c r="J2" s="613"/>
      <c r="K2" s="613"/>
      <c r="L2" s="613"/>
      <c r="M2" s="613"/>
      <c r="N2" s="613"/>
    </row>
    <row r="3" spans="2:14">
      <c r="B3" s="606" t="s">
        <v>215</v>
      </c>
      <c r="C3" s="607"/>
      <c r="D3" s="607"/>
      <c r="E3" s="607"/>
      <c r="F3" s="607"/>
      <c r="H3" s="612" t="s">
        <v>474</v>
      </c>
      <c r="I3" s="613"/>
      <c r="J3" s="613"/>
      <c r="K3" s="613"/>
      <c r="L3" s="613"/>
      <c r="M3" s="613"/>
      <c r="N3" s="613"/>
    </row>
    <row r="4" spans="2:14">
      <c r="B4" s="606" t="s">
        <v>472</v>
      </c>
      <c r="C4" s="607"/>
      <c r="D4" s="607"/>
      <c r="E4" s="607"/>
      <c r="F4" s="607"/>
      <c r="H4" s="612" t="s">
        <v>472</v>
      </c>
      <c r="I4" s="613"/>
      <c r="J4" s="613"/>
      <c r="K4" s="613"/>
      <c r="L4" s="613"/>
      <c r="M4" s="613"/>
      <c r="N4" s="613"/>
    </row>
    <row r="5" spans="2:14">
      <c r="B5" s="607"/>
      <c r="C5" s="607"/>
      <c r="D5" s="607"/>
      <c r="E5" s="607"/>
      <c r="F5" s="607"/>
      <c r="H5" s="613"/>
      <c r="I5" s="613"/>
      <c r="J5" s="613"/>
      <c r="K5" s="613"/>
      <c r="L5" s="613"/>
      <c r="M5" s="613"/>
      <c r="N5" s="613"/>
    </row>
    <row r="6" spans="2:14">
      <c r="B6" s="606" t="s">
        <v>370</v>
      </c>
      <c r="C6" s="606" t="s">
        <v>467</v>
      </c>
      <c r="D6" s="606" t="s">
        <v>469</v>
      </c>
      <c r="E6" s="606" t="s">
        <v>470</v>
      </c>
      <c r="F6" s="606" t="s">
        <v>181</v>
      </c>
      <c r="H6" s="612" t="s">
        <v>370</v>
      </c>
      <c r="I6" s="612" t="s">
        <v>467</v>
      </c>
      <c r="J6" s="612" t="s">
        <v>473</v>
      </c>
      <c r="L6" s="612" t="s">
        <v>543</v>
      </c>
      <c r="M6" s="613"/>
      <c r="N6" s="613"/>
    </row>
    <row r="7" spans="2:14">
      <c r="B7" s="607">
        <v>1</v>
      </c>
      <c r="C7" s="608">
        <v>42370</v>
      </c>
      <c r="D7" s="609">
        <v>43593981</v>
      </c>
      <c r="E7" s="609">
        <v>43054431</v>
      </c>
      <c r="F7" s="610" t="s">
        <v>214</v>
      </c>
      <c r="G7" s="262"/>
      <c r="H7" s="613">
        <v>1</v>
      </c>
      <c r="I7" s="614">
        <v>42370</v>
      </c>
      <c r="J7" s="615">
        <v>307077670.15848488</v>
      </c>
      <c r="K7" s="615"/>
      <c r="L7" s="616">
        <v>302750000</v>
      </c>
      <c r="M7" s="613"/>
      <c r="N7" s="613"/>
    </row>
    <row r="8" spans="2:14">
      <c r="B8" s="607">
        <f>1+B7</f>
        <v>2</v>
      </c>
      <c r="C8" s="608">
        <v>42401</v>
      </c>
      <c r="D8" s="609">
        <v>41095701</v>
      </c>
      <c r="E8" s="609">
        <v>41095701</v>
      </c>
      <c r="F8" s="610" t="s">
        <v>214</v>
      </c>
      <c r="G8" s="262"/>
      <c r="H8" s="613">
        <f>1+H7</f>
        <v>2</v>
      </c>
      <c r="I8" s="614">
        <v>42401</v>
      </c>
      <c r="J8" s="615">
        <v>320973181.65545452</v>
      </c>
      <c r="K8" s="615"/>
      <c r="L8" s="616">
        <v>302750000</v>
      </c>
      <c r="M8" s="613"/>
      <c r="N8" s="613"/>
    </row>
    <row r="9" spans="2:14">
      <c r="B9" s="607">
        <f t="shared" ref="B9:B18" si="0">1+B8</f>
        <v>3</v>
      </c>
      <c r="C9" s="608">
        <v>42430</v>
      </c>
      <c r="D9" s="609">
        <v>40464591</v>
      </c>
      <c r="E9" s="609">
        <v>39795876</v>
      </c>
      <c r="F9" s="610" t="s">
        <v>214</v>
      </c>
      <c r="G9" s="262"/>
      <c r="H9" s="613">
        <f t="shared" ref="H9:H19" si="1">1+H8</f>
        <v>3</v>
      </c>
      <c r="I9" s="614">
        <v>42430</v>
      </c>
      <c r="J9" s="615">
        <v>298448575.01848483</v>
      </c>
      <c r="K9" s="615">
        <f>SUM(J7:J9)</f>
        <v>926499426.83242416</v>
      </c>
      <c r="L9" s="616">
        <v>302750000</v>
      </c>
      <c r="M9" s="615">
        <f>SUM(L7:L9)</f>
        <v>908250000</v>
      </c>
      <c r="N9" s="613"/>
    </row>
    <row r="10" spans="2:14">
      <c r="B10" s="607">
        <f t="shared" si="0"/>
        <v>4</v>
      </c>
      <c r="C10" s="608">
        <v>42461</v>
      </c>
      <c r="D10" s="609">
        <v>38357076</v>
      </c>
      <c r="E10" s="609">
        <v>38357076</v>
      </c>
      <c r="F10" s="610" t="s">
        <v>214</v>
      </c>
      <c r="G10" s="262"/>
      <c r="H10" s="613">
        <f t="shared" si="1"/>
        <v>4</v>
      </c>
      <c r="I10" s="614">
        <v>42461</v>
      </c>
      <c r="J10" s="615">
        <v>307476462.60606062</v>
      </c>
      <c r="K10" s="615"/>
      <c r="L10" s="616">
        <v>302750000</v>
      </c>
      <c r="M10" s="613"/>
      <c r="N10" s="613"/>
    </row>
    <row r="11" spans="2:14">
      <c r="B11" s="607">
        <f t="shared" si="0"/>
        <v>5</v>
      </c>
      <c r="C11" s="608">
        <v>42491</v>
      </c>
      <c r="D11" s="609">
        <v>37334843</v>
      </c>
      <c r="E11" s="609">
        <v>36187073</v>
      </c>
      <c r="F11" s="610" t="s">
        <v>214</v>
      </c>
      <c r="G11" s="262"/>
      <c r="H11" s="613">
        <f t="shared" si="1"/>
        <v>5</v>
      </c>
      <c r="I11" s="614">
        <v>42491</v>
      </c>
      <c r="J11" s="615">
        <v>273561198.74242425</v>
      </c>
      <c r="K11" s="615"/>
      <c r="L11" s="616">
        <v>302750000</v>
      </c>
      <c r="M11" s="613"/>
      <c r="N11" s="613"/>
    </row>
    <row r="12" spans="2:14">
      <c r="B12" s="607">
        <f t="shared" si="0"/>
        <v>6</v>
      </c>
      <c r="C12" s="608">
        <v>42522</v>
      </c>
      <c r="D12" s="609">
        <v>35569043</v>
      </c>
      <c r="E12" s="609">
        <v>34262678</v>
      </c>
      <c r="F12" s="610" t="s">
        <v>468</v>
      </c>
      <c r="G12" s="262"/>
      <c r="H12" s="613">
        <f t="shared" si="1"/>
        <v>6</v>
      </c>
      <c r="I12" s="614">
        <v>42522</v>
      </c>
      <c r="J12" s="615">
        <v>233454671.96787879</v>
      </c>
      <c r="K12" s="615">
        <f>SUM(J10:J12)</f>
        <v>814492333.31636369</v>
      </c>
      <c r="L12" s="616">
        <v>302750000</v>
      </c>
      <c r="M12" s="615">
        <f>SUM(L10:L12)</f>
        <v>908250000</v>
      </c>
      <c r="N12" s="613"/>
    </row>
    <row r="13" spans="2:14">
      <c r="B13" s="607">
        <f t="shared" si="0"/>
        <v>7</v>
      </c>
      <c r="C13" s="608">
        <v>42552</v>
      </c>
      <c r="D13" s="609">
        <v>34481768</v>
      </c>
      <c r="E13" s="609">
        <v>33876818</v>
      </c>
      <c r="F13" s="610" t="s">
        <v>214</v>
      </c>
      <c r="G13" s="262"/>
      <c r="H13" s="613">
        <f t="shared" si="1"/>
        <v>7</v>
      </c>
      <c r="I13" s="614">
        <v>42552</v>
      </c>
      <c r="J13" s="615">
        <v>206591054.31151515</v>
      </c>
      <c r="K13" s="615"/>
      <c r="L13" s="616">
        <v>302750000</v>
      </c>
      <c r="M13" s="613"/>
      <c r="N13" s="613"/>
    </row>
    <row r="14" spans="2:14">
      <c r="B14" s="607">
        <f t="shared" si="0"/>
        <v>8</v>
      </c>
      <c r="C14" s="608">
        <v>42583</v>
      </c>
      <c r="D14" s="609">
        <v>33685196</v>
      </c>
      <c r="E14" s="609">
        <v>32443250</v>
      </c>
      <c r="F14" s="610" t="s">
        <v>214</v>
      </c>
      <c r="G14" s="262"/>
      <c r="H14" s="613"/>
      <c r="I14" s="614" t="s">
        <v>337</v>
      </c>
      <c r="J14" s="615">
        <f>[41]Sheet1!$F$54</f>
        <v>237779326.66666666</v>
      </c>
      <c r="K14" s="615">
        <f>J14</f>
        <v>237779326.66666666</v>
      </c>
      <c r="L14" s="616">
        <v>302750000</v>
      </c>
      <c r="M14" s="615">
        <f>L14</f>
        <v>302750000</v>
      </c>
      <c r="N14" s="613"/>
    </row>
    <row r="15" spans="2:14">
      <c r="B15" s="607">
        <f t="shared" si="0"/>
        <v>9</v>
      </c>
      <c r="C15" s="608">
        <v>42614</v>
      </c>
      <c r="D15" s="609">
        <v>33082862</v>
      </c>
      <c r="E15" s="609">
        <v>32246396</v>
      </c>
      <c r="F15" s="610" t="s">
        <v>214</v>
      </c>
      <c r="G15" s="262"/>
      <c r="H15" s="613">
        <f>1+H13</f>
        <v>8</v>
      </c>
      <c r="I15" s="614">
        <v>42583</v>
      </c>
      <c r="J15" s="615">
        <v>199226563.72878787</v>
      </c>
      <c r="K15" s="615"/>
      <c r="L15" s="616">
        <v>302750000</v>
      </c>
      <c r="M15" s="615"/>
      <c r="N15" s="613"/>
    </row>
    <row r="16" spans="2:14">
      <c r="B16" s="607">
        <f t="shared" si="0"/>
        <v>10</v>
      </c>
      <c r="C16" s="608">
        <v>42644</v>
      </c>
      <c r="D16" s="609">
        <v>31876886</v>
      </c>
      <c r="E16" s="609">
        <v>31628366</v>
      </c>
      <c r="F16" s="610" t="s">
        <v>214</v>
      </c>
      <c r="G16" s="262"/>
      <c r="H16" s="613">
        <f t="shared" si="1"/>
        <v>9</v>
      </c>
      <c r="I16" s="614">
        <v>42614</v>
      </c>
      <c r="J16" s="615">
        <v>216836271.54242426</v>
      </c>
      <c r="K16" s="615">
        <f>SUM(J13:J16)-J14</f>
        <v>622653889.58272731</v>
      </c>
      <c r="L16" s="616">
        <v>302750000</v>
      </c>
      <c r="M16" s="615">
        <f>SUM(L13:L16)-L14</f>
        <v>908250000</v>
      </c>
      <c r="N16" s="613"/>
    </row>
    <row r="17" spans="2:14">
      <c r="B17" s="607">
        <f t="shared" si="0"/>
        <v>11</v>
      </c>
      <c r="C17" s="608">
        <v>42675</v>
      </c>
      <c r="D17" s="609"/>
      <c r="E17" s="609"/>
      <c r="F17" s="609"/>
      <c r="G17" s="262"/>
      <c r="H17" s="613">
        <f t="shared" si="1"/>
        <v>10</v>
      </c>
      <c r="I17" s="614">
        <v>42644</v>
      </c>
      <c r="J17" s="615">
        <v>220463042.18787879</v>
      </c>
      <c r="K17" s="615"/>
      <c r="L17" s="616">
        <v>254000000</v>
      </c>
      <c r="M17" s="615"/>
      <c r="N17" s="613"/>
    </row>
    <row r="18" spans="2:14">
      <c r="B18" s="607">
        <f t="shared" si="0"/>
        <v>12</v>
      </c>
      <c r="C18" s="608">
        <v>42705</v>
      </c>
      <c r="D18" s="609"/>
      <c r="E18" s="609"/>
      <c r="F18" s="609"/>
      <c r="G18" s="262"/>
      <c r="H18" s="613">
        <f t="shared" si="1"/>
        <v>11</v>
      </c>
      <c r="I18" s="614">
        <v>42675</v>
      </c>
      <c r="J18" s="615">
        <v>204303160.60606059</v>
      </c>
      <c r="K18" s="615"/>
      <c r="L18" s="616">
        <v>254000000</v>
      </c>
      <c r="M18" s="615"/>
      <c r="N18" s="613"/>
    </row>
    <row r="19" spans="2:14">
      <c r="B19" s="607"/>
      <c r="C19" s="607"/>
      <c r="D19" s="609">
        <f>SUM(D7:D18)</f>
        <v>369541947</v>
      </c>
      <c r="E19" s="609">
        <f>SUM(E7:E18)</f>
        <v>362947665</v>
      </c>
      <c r="F19" s="609"/>
      <c r="G19" s="262"/>
      <c r="H19" s="613">
        <f t="shared" si="1"/>
        <v>12</v>
      </c>
      <c r="I19" s="614">
        <v>42705</v>
      </c>
      <c r="J19" s="615">
        <f>J18</f>
        <v>204303160.60606059</v>
      </c>
      <c r="K19" s="615">
        <f>SUM(J17:J19)</f>
        <v>629069363.39999998</v>
      </c>
      <c r="L19" s="616">
        <v>254000000</v>
      </c>
      <c r="M19" s="615">
        <f>SUM(L17:L19)</f>
        <v>762000000</v>
      </c>
      <c r="N19" s="613"/>
    </row>
    <row r="20" spans="2:14">
      <c r="B20" s="607"/>
      <c r="C20" s="607"/>
      <c r="D20" s="609"/>
      <c r="E20" s="609"/>
      <c r="F20" s="609"/>
      <c r="G20" s="262"/>
      <c r="H20" s="613"/>
      <c r="I20" s="613"/>
      <c r="J20" s="615">
        <f>SUM(J7:J19)</f>
        <v>3230494339.7981811</v>
      </c>
      <c r="K20" s="615">
        <f>SUM(K19,K16,K12,K9)+K14</f>
        <v>3230494339.7981815</v>
      </c>
      <c r="L20" s="613"/>
      <c r="M20" s="615">
        <f>SUM(M19,M16,M12,M9)+M14</f>
        <v>3789500000</v>
      </c>
      <c r="N20" s="613"/>
    </row>
    <row r="21" spans="2:14">
      <c r="B21" s="607"/>
      <c r="C21" s="607"/>
      <c r="D21" s="609"/>
      <c r="E21" s="609"/>
      <c r="F21" s="609"/>
      <c r="G21" s="262"/>
      <c r="H21" s="615"/>
      <c r="I21" s="615"/>
      <c r="J21" s="615"/>
      <c r="K21" s="613" t="s">
        <v>555</v>
      </c>
      <c r="L21" s="618">
        <f>K20/12</f>
        <v>269207861.64984846</v>
      </c>
      <c r="M21" s="613"/>
    </row>
    <row r="22" spans="2:14">
      <c r="B22" s="606" t="s">
        <v>471</v>
      </c>
      <c r="C22" s="607"/>
      <c r="D22" s="607"/>
      <c r="E22" s="607"/>
      <c r="F22" s="607"/>
      <c r="G22" s="262"/>
      <c r="H22" s="612" t="s">
        <v>471</v>
      </c>
      <c r="I22" s="613"/>
      <c r="J22" s="613"/>
      <c r="K22" s="613"/>
      <c r="L22" s="613"/>
      <c r="M22" s="618">
        <f>M20/12</f>
        <v>315791666.66666669</v>
      </c>
      <c r="N22" s="613"/>
    </row>
    <row r="23" spans="2:14">
      <c r="B23" s="606" t="s">
        <v>217</v>
      </c>
      <c r="C23" s="607"/>
      <c r="D23" s="607"/>
      <c r="E23" s="607"/>
      <c r="F23" s="607"/>
      <c r="G23" s="262"/>
      <c r="H23" s="612" t="s">
        <v>475</v>
      </c>
      <c r="I23" s="613"/>
      <c r="J23" s="613"/>
      <c r="K23" s="613"/>
      <c r="L23" s="613"/>
      <c r="M23" s="617">
        <f>M22+L21</f>
        <v>584999528.31651521</v>
      </c>
      <c r="N23" s="613"/>
    </row>
    <row r="24" spans="2:14">
      <c r="B24" s="606" t="s">
        <v>472</v>
      </c>
      <c r="C24" s="607"/>
      <c r="D24" s="607"/>
      <c r="E24" s="607"/>
      <c r="F24" s="607"/>
      <c r="G24" s="262"/>
      <c r="H24" s="612" t="s">
        <v>472</v>
      </c>
      <c r="I24" s="613"/>
      <c r="J24" s="613"/>
      <c r="K24" s="613"/>
      <c r="L24" s="613"/>
      <c r="M24" s="613"/>
      <c r="N24" s="613"/>
    </row>
    <row r="25" spans="2:14">
      <c r="B25" s="607"/>
      <c r="C25" s="607"/>
      <c r="D25" s="607"/>
      <c r="E25" s="607"/>
      <c r="F25" s="607"/>
      <c r="H25" s="613"/>
      <c r="I25" s="613"/>
      <c r="J25" s="613"/>
      <c r="K25" s="613"/>
      <c r="L25" s="613"/>
      <c r="M25" s="613"/>
      <c r="N25" s="613"/>
    </row>
    <row r="26" spans="2:14">
      <c r="B26" s="606" t="s">
        <v>370</v>
      </c>
      <c r="C26" s="606" t="s">
        <v>467</v>
      </c>
      <c r="D26" s="606" t="s">
        <v>469</v>
      </c>
      <c r="E26" s="606" t="s">
        <v>470</v>
      </c>
      <c r="F26" s="606" t="s">
        <v>181</v>
      </c>
      <c r="H26" s="612" t="s">
        <v>370</v>
      </c>
      <c r="I26" s="612" t="s">
        <v>467</v>
      </c>
      <c r="J26" s="612" t="s">
        <v>473</v>
      </c>
      <c r="K26" s="613"/>
      <c r="L26" s="613"/>
      <c r="M26" s="613"/>
      <c r="N26" s="613"/>
    </row>
    <row r="27" spans="2:14">
      <c r="B27" s="607">
        <v>1</v>
      </c>
      <c r="C27" s="608">
        <v>42370</v>
      </c>
      <c r="D27" s="609">
        <v>9368984.6500000004</v>
      </c>
      <c r="E27" s="609">
        <v>9368984.6500000004</v>
      </c>
      <c r="F27" s="610" t="s">
        <v>214</v>
      </c>
      <c r="H27" s="613">
        <v>1</v>
      </c>
      <c r="I27" s="614">
        <v>42370</v>
      </c>
      <c r="J27" s="615">
        <v>65144402.581000008</v>
      </c>
      <c r="K27" s="613"/>
      <c r="L27" s="613"/>
      <c r="M27" s="613"/>
      <c r="N27" s="613"/>
    </row>
    <row r="28" spans="2:14">
      <c r="B28" s="607">
        <f>1+B27</f>
        <v>2</v>
      </c>
      <c r="C28" s="608">
        <v>42401</v>
      </c>
      <c r="D28" s="609">
        <v>9399484.8599999994</v>
      </c>
      <c r="E28" s="609">
        <v>9399484.8599999994</v>
      </c>
      <c r="F28" s="610" t="s">
        <v>214</v>
      </c>
      <c r="H28" s="613">
        <f>1+H27</f>
        <v>2</v>
      </c>
      <c r="I28" s="614">
        <v>42401</v>
      </c>
      <c r="J28" s="615">
        <v>66223221.405999996</v>
      </c>
      <c r="K28" s="613"/>
      <c r="L28" s="613"/>
      <c r="M28" s="613"/>
      <c r="N28" s="613"/>
    </row>
    <row r="29" spans="2:14">
      <c r="B29" s="607">
        <f t="shared" ref="B29:B38" si="2">1+B28</f>
        <v>3</v>
      </c>
      <c r="C29" s="608">
        <v>42430</v>
      </c>
      <c r="D29" s="609">
        <v>9399484.8599999994</v>
      </c>
      <c r="E29" s="609">
        <v>9399484.8599999994</v>
      </c>
      <c r="F29" s="610" t="s">
        <v>214</v>
      </c>
      <c r="H29" s="613">
        <f t="shared" ref="H29:H38" si="3">1+H28</f>
        <v>3</v>
      </c>
      <c r="I29" s="614">
        <v>42430</v>
      </c>
      <c r="J29" s="615">
        <v>65019136.118000001</v>
      </c>
      <c r="K29" s="617">
        <f>SUM(J27:J29)</f>
        <v>196386760.10500002</v>
      </c>
      <c r="L29" s="613"/>
      <c r="M29" s="613"/>
      <c r="N29" s="613"/>
    </row>
    <row r="30" spans="2:14">
      <c r="B30" s="607">
        <f t="shared" si="2"/>
        <v>4</v>
      </c>
      <c r="C30" s="608">
        <v>42461</v>
      </c>
      <c r="D30" s="609">
        <v>9399484.8599999994</v>
      </c>
      <c r="E30" s="609">
        <v>9399484.8599999994</v>
      </c>
      <c r="F30" s="610" t="s">
        <v>214</v>
      </c>
      <c r="H30" s="613">
        <f t="shared" si="3"/>
        <v>4</v>
      </c>
      <c r="I30" s="614">
        <v>42461</v>
      </c>
      <c r="J30" s="615">
        <v>65019136.118000001</v>
      </c>
      <c r="K30" s="613"/>
      <c r="L30" s="613"/>
      <c r="M30" s="613"/>
      <c r="N30" s="613"/>
    </row>
    <row r="31" spans="2:14">
      <c r="B31" s="607">
        <f t="shared" si="2"/>
        <v>5</v>
      </c>
      <c r="C31" s="608">
        <v>42491</v>
      </c>
      <c r="D31" s="609">
        <v>8897447.3499999996</v>
      </c>
      <c r="E31" s="609">
        <v>8897447.3499999996</v>
      </c>
      <c r="F31" s="610" t="s">
        <v>214</v>
      </c>
      <c r="H31" s="613">
        <f t="shared" si="3"/>
        <v>5</v>
      </c>
      <c r="I31" s="614">
        <v>42491</v>
      </c>
      <c r="J31" s="615">
        <v>64311158.399999999</v>
      </c>
      <c r="K31" s="613"/>
      <c r="L31" s="613"/>
      <c r="M31" s="613"/>
      <c r="N31" s="613"/>
    </row>
    <row r="32" spans="2:14">
      <c r="B32" s="607">
        <f t="shared" si="2"/>
        <v>6</v>
      </c>
      <c r="C32" s="608">
        <v>42522</v>
      </c>
      <c r="D32" s="609">
        <v>7471814.0300000003</v>
      </c>
      <c r="E32" s="609">
        <v>7471814.0300000003</v>
      </c>
      <c r="F32" s="610" t="s">
        <v>214</v>
      </c>
      <c r="H32" s="613">
        <f t="shared" si="3"/>
        <v>6</v>
      </c>
      <c r="I32" s="614">
        <v>42522</v>
      </c>
      <c r="J32" s="615">
        <v>61931790.212999992</v>
      </c>
      <c r="K32" s="617">
        <f>SUM(J30:J32)</f>
        <v>191262084.73100001</v>
      </c>
      <c r="L32" s="613"/>
      <c r="M32" s="613"/>
      <c r="N32" s="613"/>
    </row>
    <row r="33" spans="2:14">
      <c r="B33" s="607">
        <f t="shared" si="2"/>
        <v>7</v>
      </c>
      <c r="C33" s="608">
        <v>42552</v>
      </c>
      <c r="D33" s="609">
        <v>7231244.6100000003</v>
      </c>
      <c r="E33" s="609">
        <v>7231244.6100000003</v>
      </c>
      <c r="F33" s="610" t="s">
        <v>214</v>
      </c>
      <c r="H33" s="613">
        <f t="shared" si="3"/>
        <v>7</v>
      </c>
      <c r="I33" s="614">
        <v>42552</v>
      </c>
      <c r="J33" s="615">
        <v>60174727.045000002</v>
      </c>
      <c r="K33" s="613"/>
      <c r="L33" s="613"/>
      <c r="M33" s="613"/>
      <c r="N33" s="613"/>
    </row>
    <row r="34" spans="2:14">
      <c r="B34" s="607">
        <f t="shared" si="2"/>
        <v>8</v>
      </c>
      <c r="C34" s="608">
        <v>42583</v>
      </c>
      <c r="D34" s="609">
        <v>4037506.5</v>
      </c>
      <c r="E34" s="609">
        <v>4037506.5</v>
      </c>
      <c r="F34" s="610" t="s">
        <v>214</v>
      </c>
      <c r="H34" s="613">
        <f t="shared" si="3"/>
        <v>8</v>
      </c>
      <c r="I34" s="614">
        <v>42583</v>
      </c>
      <c r="J34" s="615">
        <v>60357875.233999997</v>
      </c>
      <c r="K34" s="613"/>
      <c r="L34" s="613"/>
      <c r="M34" s="613"/>
      <c r="N34" s="613"/>
    </row>
    <row r="35" spans="2:14">
      <c r="B35" s="607">
        <f t="shared" si="2"/>
        <v>9</v>
      </c>
      <c r="C35" s="608">
        <v>42614</v>
      </c>
      <c r="D35" s="609">
        <v>4037506.5</v>
      </c>
      <c r="E35" s="609">
        <v>4037506.5</v>
      </c>
      <c r="F35" s="610" t="s">
        <v>214</v>
      </c>
      <c r="H35" s="613">
        <f t="shared" si="3"/>
        <v>9</v>
      </c>
      <c r="I35" s="614">
        <v>42614</v>
      </c>
      <c r="J35" s="615">
        <v>59362037.440000005</v>
      </c>
      <c r="K35" s="617">
        <f>SUM(J33:J35)</f>
        <v>179894639.71900001</v>
      </c>
      <c r="L35" s="613"/>
      <c r="M35" s="613"/>
      <c r="N35" s="613"/>
    </row>
    <row r="36" spans="2:14">
      <c r="B36" s="607">
        <f t="shared" si="2"/>
        <v>10</v>
      </c>
      <c r="C36" s="608">
        <v>42644</v>
      </c>
      <c r="D36" s="609">
        <v>4037506.5</v>
      </c>
      <c r="E36" s="609">
        <v>4037506.5</v>
      </c>
      <c r="F36" s="610" t="s">
        <v>214</v>
      </c>
      <c r="H36" s="613">
        <f t="shared" si="3"/>
        <v>10</v>
      </c>
      <c r="I36" s="614">
        <v>42644</v>
      </c>
      <c r="J36" s="615">
        <v>58570067.449999996</v>
      </c>
      <c r="K36" s="613"/>
      <c r="L36" s="613"/>
      <c r="M36" s="613"/>
      <c r="N36" s="613"/>
    </row>
    <row r="37" spans="2:14">
      <c r="B37" s="607">
        <f t="shared" si="2"/>
        <v>11</v>
      </c>
      <c r="C37" s="608">
        <v>42675</v>
      </c>
      <c r="D37" s="609">
        <v>3538594.01</v>
      </c>
      <c r="E37" s="609">
        <v>3538594.01</v>
      </c>
      <c r="F37" s="610" t="s">
        <v>214</v>
      </c>
      <c r="H37" s="613">
        <f t="shared" si="3"/>
        <v>11</v>
      </c>
      <c r="I37" s="614">
        <v>42675</v>
      </c>
      <c r="J37" s="615">
        <v>6875500</v>
      </c>
      <c r="K37" s="613"/>
      <c r="L37" s="613"/>
      <c r="M37" s="613"/>
      <c r="N37" s="613"/>
    </row>
    <row r="38" spans="2:14">
      <c r="B38" s="607">
        <f t="shared" si="2"/>
        <v>12</v>
      </c>
      <c r="C38" s="608">
        <v>42705</v>
      </c>
      <c r="D38" s="609">
        <v>3548805.58</v>
      </c>
      <c r="E38" s="609">
        <v>3548805.58</v>
      </c>
      <c r="F38" s="610" t="s">
        <v>214</v>
      </c>
      <c r="H38" s="613">
        <f t="shared" si="3"/>
        <v>12</v>
      </c>
      <c r="I38" s="614">
        <v>42705</v>
      </c>
      <c r="J38" s="615"/>
      <c r="K38" s="617">
        <f>SUM(J36:J38)</f>
        <v>65445567.449999996</v>
      </c>
      <c r="L38" s="613"/>
      <c r="M38" s="613"/>
      <c r="N38" s="613"/>
    </row>
    <row r="39" spans="2:14">
      <c r="B39" s="607"/>
      <c r="C39" s="607"/>
      <c r="D39" s="609">
        <f>SUM(D27:D38)</f>
        <v>80367864.310000002</v>
      </c>
      <c r="E39" s="609">
        <f>SUM(E27:E38)</f>
        <v>80367864.310000002</v>
      </c>
      <c r="F39" s="609"/>
      <c r="H39" s="613"/>
      <c r="I39" s="613"/>
      <c r="J39" s="615">
        <f>SUM(J27:J38)</f>
        <v>632989052.00500011</v>
      </c>
      <c r="K39" s="615">
        <f>SUM(K27:K38)</f>
        <v>632989052.00500011</v>
      </c>
      <c r="L39" s="613"/>
      <c r="M39" s="613"/>
      <c r="N39" s="613"/>
    </row>
    <row r="40" spans="2:14">
      <c r="B40" s="607"/>
      <c r="C40" s="607"/>
      <c r="D40" s="607"/>
      <c r="E40" s="607"/>
      <c r="F40" s="607"/>
      <c r="H40" s="615"/>
      <c r="I40" s="615"/>
      <c r="J40" s="615"/>
      <c r="K40" s="613"/>
      <c r="L40" s="613"/>
      <c r="M40" s="613"/>
      <c r="N40" s="613"/>
    </row>
    <row r="41" spans="2:14">
      <c r="B41" s="607"/>
      <c r="C41" s="607"/>
      <c r="D41" s="611">
        <f>D39+D19</f>
        <v>449909811.31</v>
      </c>
      <c r="E41" s="611">
        <f>E39+E19</f>
        <v>443315529.31</v>
      </c>
      <c r="F41" s="607"/>
      <c r="H41" s="613"/>
      <c r="I41" s="613"/>
      <c r="J41" s="613"/>
      <c r="K41" s="613"/>
      <c r="L41" s="613"/>
      <c r="M41" s="613"/>
      <c r="N41" s="613"/>
    </row>
    <row r="42" spans="2:14">
      <c r="B42" s="607"/>
      <c r="C42" s="607"/>
      <c r="D42" s="611">
        <f>D41-D12</f>
        <v>414340768.31</v>
      </c>
      <c r="E42" s="611">
        <f>E41-E12</f>
        <v>409052851.31</v>
      </c>
      <c r="F42" s="607"/>
      <c r="H42" s="613"/>
      <c r="I42" s="613"/>
      <c r="J42" s="613"/>
      <c r="K42" s="613"/>
      <c r="L42" s="613"/>
      <c r="M42" s="613"/>
      <c r="N42" s="613"/>
    </row>
    <row r="43" spans="2:14">
      <c r="B43" s="607"/>
      <c r="C43" s="607"/>
      <c r="D43" s="611">
        <f>'fr ERP Total'!H3</f>
        <v>479677486.05000001</v>
      </c>
      <c r="E43" s="611">
        <f>'fr ERP Total'!J3</f>
        <v>445928525.05000001</v>
      </c>
      <c r="F43" s="607"/>
      <c r="H43" s="613"/>
      <c r="I43" s="613"/>
      <c r="J43" s="613"/>
      <c r="K43" s="613"/>
      <c r="L43" s="613"/>
      <c r="M43" s="613"/>
      <c r="N43" s="613"/>
    </row>
    <row r="44" spans="2:14">
      <c r="B44" s="607"/>
      <c r="C44" s="607"/>
      <c r="D44" s="611">
        <f>D42-D43</f>
        <v>-65336717.74000001</v>
      </c>
      <c r="E44" s="611">
        <f>E42-E43</f>
        <v>-36875673.74000001</v>
      </c>
      <c r="F44" s="607"/>
      <c r="H44" s="613"/>
      <c r="I44" s="613"/>
      <c r="J44" s="613"/>
      <c r="K44" s="613"/>
      <c r="L44" s="613"/>
      <c r="M44" s="613"/>
      <c r="N44" s="613"/>
    </row>
    <row r="45" spans="2:14">
      <c r="B45" s="607"/>
      <c r="C45" s="607"/>
      <c r="D45" s="607"/>
      <c r="E45" s="607"/>
      <c r="F45" s="607"/>
      <c r="H45" s="613"/>
      <c r="I45" s="613"/>
      <c r="J45" s="613"/>
      <c r="K45" s="613"/>
      <c r="L45" s="613"/>
      <c r="M45" s="613"/>
      <c r="N45" s="6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ED159"/>
  <sheetViews>
    <sheetView zoomScale="120" zoomScaleNormal="120" workbookViewId="0">
      <pane xSplit="2" ySplit="3" topLeftCell="C140" activePane="bottomRight" state="frozen"/>
      <selection pane="topRight" activeCell="C1" sqref="C1"/>
      <selection pane="bottomLeft" activeCell="A4" sqref="A4"/>
      <selection pane="bottomRight" activeCell="G153" sqref="G153"/>
    </sheetView>
  </sheetViews>
  <sheetFormatPr defaultRowHeight="11.25"/>
  <cols>
    <col min="1" max="1" width="4.140625" style="267" customWidth="1"/>
    <col min="2" max="33" width="10.7109375" style="267" customWidth="1"/>
    <col min="34" max="34" width="11.42578125" style="267" customWidth="1"/>
    <col min="35" max="73" width="10.7109375" style="267" customWidth="1"/>
    <col min="74" max="74" width="10.28515625" style="267" customWidth="1"/>
    <col min="75" max="76" width="10.7109375" style="267" customWidth="1"/>
    <col min="77" max="77" width="11.140625" style="267" customWidth="1"/>
    <col min="78" max="80" width="12.42578125" style="267" customWidth="1"/>
    <col min="81" max="82" width="11.28515625" style="267" customWidth="1"/>
    <col min="83" max="88" width="10.7109375" style="267" customWidth="1"/>
    <col min="89" max="89" width="0.140625" style="267" customWidth="1"/>
    <col min="90" max="96" width="10.7109375" style="267" customWidth="1"/>
    <col min="97" max="97" width="12.85546875" style="267" customWidth="1"/>
    <col min="98" max="99" width="11.5703125" style="267" customWidth="1"/>
    <col min="100" max="100" width="11.7109375" style="267" customWidth="1"/>
    <col min="101" max="101" width="11.42578125" style="267" customWidth="1"/>
    <col min="102" max="105" width="11.7109375" style="275" customWidth="1"/>
    <col min="106" max="106" width="12.5703125" style="275" customWidth="1"/>
    <col min="107" max="107" width="13" style="275" customWidth="1"/>
    <col min="108" max="134" width="9.140625" style="275"/>
    <col min="135" max="256" width="9.140625" style="267"/>
    <col min="257" max="257" width="4.140625" style="267" customWidth="1"/>
    <col min="258" max="289" width="10.7109375" style="267" customWidth="1"/>
    <col min="290" max="290" width="11.42578125" style="267" customWidth="1"/>
    <col min="291" max="329" width="10.7109375" style="267" customWidth="1"/>
    <col min="330" max="330" width="10.28515625" style="267" customWidth="1"/>
    <col min="331" max="332" width="10.7109375" style="267" customWidth="1"/>
    <col min="333" max="333" width="11.140625" style="267" customWidth="1"/>
    <col min="334" max="336" width="12.42578125" style="267" customWidth="1"/>
    <col min="337" max="338" width="11.28515625" style="267" customWidth="1"/>
    <col min="339" max="344" width="10.7109375" style="267" customWidth="1"/>
    <col min="345" max="345" width="0.140625" style="267" customWidth="1"/>
    <col min="346" max="352" width="10.7109375" style="267" customWidth="1"/>
    <col min="353" max="353" width="12.85546875" style="267" customWidth="1"/>
    <col min="354" max="355" width="11.5703125" style="267" customWidth="1"/>
    <col min="356" max="356" width="11.7109375" style="267" customWidth="1"/>
    <col min="357" max="357" width="11.42578125" style="267" customWidth="1"/>
    <col min="358" max="361" width="11.7109375" style="267" customWidth="1"/>
    <col min="362" max="362" width="12.5703125" style="267" customWidth="1"/>
    <col min="363" max="363" width="13" style="267" customWidth="1"/>
    <col min="364" max="512" width="9.140625" style="267"/>
    <col min="513" max="513" width="4.140625" style="267" customWidth="1"/>
    <col min="514" max="545" width="10.7109375" style="267" customWidth="1"/>
    <col min="546" max="546" width="11.42578125" style="267" customWidth="1"/>
    <col min="547" max="585" width="10.7109375" style="267" customWidth="1"/>
    <col min="586" max="586" width="10.28515625" style="267" customWidth="1"/>
    <col min="587" max="588" width="10.7109375" style="267" customWidth="1"/>
    <col min="589" max="589" width="11.140625" style="267" customWidth="1"/>
    <col min="590" max="592" width="12.42578125" style="267" customWidth="1"/>
    <col min="593" max="594" width="11.28515625" style="267" customWidth="1"/>
    <col min="595" max="600" width="10.7109375" style="267" customWidth="1"/>
    <col min="601" max="601" width="0.140625" style="267" customWidth="1"/>
    <col min="602" max="608" width="10.7109375" style="267" customWidth="1"/>
    <col min="609" max="609" width="12.85546875" style="267" customWidth="1"/>
    <col min="610" max="611" width="11.5703125" style="267" customWidth="1"/>
    <col min="612" max="612" width="11.7109375" style="267" customWidth="1"/>
    <col min="613" max="613" width="11.42578125" style="267" customWidth="1"/>
    <col min="614" max="617" width="11.7109375" style="267" customWidth="1"/>
    <col min="618" max="618" width="12.5703125" style="267" customWidth="1"/>
    <col min="619" max="619" width="13" style="267" customWidth="1"/>
    <col min="620" max="768" width="9.140625" style="267"/>
    <col min="769" max="769" width="4.140625" style="267" customWidth="1"/>
    <col min="770" max="801" width="10.7109375" style="267" customWidth="1"/>
    <col min="802" max="802" width="11.42578125" style="267" customWidth="1"/>
    <col min="803" max="841" width="10.7109375" style="267" customWidth="1"/>
    <col min="842" max="842" width="10.28515625" style="267" customWidth="1"/>
    <col min="843" max="844" width="10.7109375" style="267" customWidth="1"/>
    <col min="845" max="845" width="11.140625" style="267" customWidth="1"/>
    <col min="846" max="848" width="12.42578125" style="267" customWidth="1"/>
    <col min="849" max="850" width="11.28515625" style="267" customWidth="1"/>
    <col min="851" max="856" width="10.7109375" style="267" customWidth="1"/>
    <col min="857" max="857" width="0.140625" style="267" customWidth="1"/>
    <col min="858" max="864" width="10.7109375" style="267" customWidth="1"/>
    <col min="865" max="865" width="12.85546875" style="267" customWidth="1"/>
    <col min="866" max="867" width="11.5703125" style="267" customWidth="1"/>
    <col min="868" max="868" width="11.7109375" style="267" customWidth="1"/>
    <col min="869" max="869" width="11.42578125" style="267" customWidth="1"/>
    <col min="870" max="873" width="11.7109375" style="267" customWidth="1"/>
    <col min="874" max="874" width="12.5703125" style="267" customWidth="1"/>
    <col min="875" max="875" width="13" style="267" customWidth="1"/>
    <col min="876" max="1024" width="9.140625" style="267"/>
    <col min="1025" max="1025" width="4.140625" style="267" customWidth="1"/>
    <col min="1026" max="1057" width="10.7109375" style="267" customWidth="1"/>
    <col min="1058" max="1058" width="11.42578125" style="267" customWidth="1"/>
    <col min="1059" max="1097" width="10.7109375" style="267" customWidth="1"/>
    <col min="1098" max="1098" width="10.28515625" style="267" customWidth="1"/>
    <col min="1099" max="1100" width="10.7109375" style="267" customWidth="1"/>
    <col min="1101" max="1101" width="11.140625" style="267" customWidth="1"/>
    <col min="1102" max="1104" width="12.42578125" style="267" customWidth="1"/>
    <col min="1105" max="1106" width="11.28515625" style="267" customWidth="1"/>
    <col min="1107" max="1112" width="10.7109375" style="267" customWidth="1"/>
    <col min="1113" max="1113" width="0.140625" style="267" customWidth="1"/>
    <col min="1114" max="1120" width="10.7109375" style="267" customWidth="1"/>
    <col min="1121" max="1121" width="12.85546875" style="267" customWidth="1"/>
    <col min="1122" max="1123" width="11.5703125" style="267" customWidth="1"/>
    <col min="1124" max="1124" width="11.7109375" style="267" customWidth="1"/>
    <col min="1125" max="1125" width="11.42578125" style="267" customWidth="1"/>
    <col min="1126" max="1129" width="11.7109375" style="267" customWidth="1"/>
    <col min="1130" max="1130" width="12.5703125" style="267" customWidth="1"/>
    <col min="1131" max="1131" width="13" style="267" customWidth="1"/>
    <col min="1132" max="1280" width="9.140625" style="267"/>
    <col min="1281" max="1281" width="4.140625" style="267" customWidth="1"/>
    <col min="1282" max="1313" width="10.7109375" style="267" customWidth="1"/>
    <col min="1314" max="1314" width="11.42578125" style="267" customWidth="1"/>
    <col min="1315" max="1353" width="10.7109375" style="267" customWidth="1"/>
    <col min="1354" max="1354" width="10.28515625" style="267" customWidth="1"/>
    <col min="1355" max="1356" width="10.7109375" style="267" customWidth="1"/>
    <col min="1357" max="1357" width="11.140625" style="267" customWidth="1"/>
    <col min="1358" max="1360" width="12.42578125" style="267" customWidth="1"/>
    <col min="1361" max="1362" width="11.28515625" style="267" customWidth="1"/>
    <col min="1363" max="1368" width="10.7109375" style="267" customWidth="1"/>
    <col min="1369" max="1369" width="0.140625" style="267" customWidth="1"/>
    <col min="1370" max="1376" width="10.7109375" style="267" customWidth="1"/>
    <col min="1377" max="1377" width="12.85546875" style="267" customWidth="1"/>
    <col min="1378" max="1379" width="11.5703125" style="267" customWidth="1"/>
    <col min="1380" max="1380" width="11.7109375" style="267" customWidth="1"/>
    <col min="1381" max="1381" width="11.42578125" style="267" customWidth="1"/>
    <col min="1382" max="1385" width="11.7109375" style="267" customWidth="1"/>
    <col min="1386" max="1386" width="12.5703125" style="267" customWidth="1"/>
    <col min="1387" max="1387" width="13" style="267" customWidth="1"/>
    <col min="1388" max="1536" width="9.140625" style="267"/>
    <col min="1537" max="1537" width="4.140625" style="267" customWidth="1"/>
    <col min="1538" max="1569" width="10.7109375" style="267" customWidth="1"/>
    <col min="1570" max="1570" width="11.42578125" style="267" customWidth="1"/>
    <col min="1571" max="1609" width="10.7109375" style="267" customWidth="1"/>
    <col min="1610" max="1610" width="10.28515625" style="267" customWidth="1"/>
    <col min="1611" max="1612" width="10.7109375" style="267" customWidth="1"/>
    <col min="1613" max="1613" width="11.140625" style="267" customWidth="1"/>
    <col min="1614" max="1616" width="12.42578125" style="267" customWidth="1"/>
    <col min="1617" max="1618" width="11.28515625" style="267" customWidth="1"/>
    <col min="1619" max="1624" width="10.7109375" style="267" customWidth="1"/>
    <col min="1625" max="1625" width="0.140625" style="267" customWidth="1"/>
    <col min="1626" max="1632" width="10.7109375" style="267" customWidth="1"/>
    <col min="1633" max="1633" width="12.85546875" style="267" customWidth="1"/>
    <col min="1634" max="1635" width="11.5703125" style="267" customWidth="1"/>
    <col min="1636" max="1636" width="11.7109375" style="267" customWidth="1"/>
    <col min="1637" max="1637" width="11.42578125" style="267" customWidth="1"/>
    <col min="1638" max="1641" width="11.7109375" style="267" customWidth="1"/>
    <col min="1642" max="1642" width="12.5703125" style="267" customWidth="1"/>
    <col min="1643" max="1643" width="13" style="267" customWidth="1"/>
    <col min="1644" max="1792" width="9.140625" style="267"/>
    <col min="1793" max="1793" width="4.140625" style="267" customWidth="1"/>
    <col min="1794" max="1825" width="10.7109375" style="267" customWidth="1"/>
    <col min="1826" max="1826" width="11.42578125" style="267" customWidth="1"/>
    <col min="1827" max="1865" width="10.7109375" style="267" customWidth="1"/>
    <col min="1866" max="1866" width="10.28515625" style="267" customWidth="1"/>
    <col min="1867" max="1868" width="10.7109375" style="267" customWidth="1"/>
    <col min="1869" max="1869" width="11.140625" style="267" customWidth="1"/>
    <col min="1870" max="1872" width="12.42578125" style="267" customWidth="1"/>
    <col min="1873" max="1874" width="11.28515625" style="267" customWidth="1"/>
    <col min="1875" max="1880" width="10.7109375" style="267" customWidth="1"/>
    <col min="1881" max="1881" width="0.140625" style="267" customWidth="1"/>
    <col min="1882" max="1888" width="10.7109375" style="267" customWidth="1"/>
    <col min="1889" max="1889" width="12.85546875" style="267" customWidth="1"/>
    <col min="1890" max="1891" width="11.5703125" style="267" customWidth="1"/>
    <col min="1892" max="1892" width="11.7109375" style="267" customWidth="1"/>
    <col min="1893" max="1893" width="11.42578125" style="267" customWidth="1"/>
    <col min="1894" max="1897" width="11.7109375" style="267" customWidth="1"/>
    <col min="1898" max="1898" width="12.5703125" style="267" customWidth="1"/>
    <col min="1899" max="1899" width="13" style="267" customWidth="1"/>
    <col min="1900" max="2048" width="9.140625" style="267"/>
    <col min="2049" max="2049" width="4.140625" style="267" customWidth="1"/>
    <col min="2050" max="2081" width="10.7109375" style="267" customWidth="1"/>
    <col min="2082" max="2082" width="11.42578125" style="267" customWidth="1"/>
    <col min="2083" max="2121" width="10.7109375" style="267" customWidth="1"/>
    <col min="2122" max="2122" width="10.28515625" style="267" customWidth="1"/>
    <col min="2123" max="2124" width="10.7109375" style="267" customWidth="1"/>
    <col min="2125" max="2125" width="11.140625" style="267" customWidth="1"/>
    <col min="2126" max="2128" width="12.42578125" style="267" customWidth="1"/>
    <col min="2129" max="2130" width="11.28515625" style="267" customWidth="1"/>
    <col min="2131" max="2136" width="10.7109375" style="267" customWidth="1"/>
    <col min="2137" max="2137" width="0.140625" style="267" customWidth="1"/>
    <col min="2138" max="2144" width="10.7109375" style="267" customWidth="1"/>
    <col min="2145" max="2145" width="12.85546875" style="267" customWidth="1"/>
    <col min="2146" max="2147" width="11.5703125" style="267" customWidth="1"/>
    <col min="2148" max="2148" width="11.7109375" style="267" customWidth="1"/>
    <col min="2149" max="2149" width="11.42578125" style="267" customWidth="1"/>
    <col min="2150" max="2153" width="11.7109375" style="267" customWidth="1"/>
    <col min="2154" max="2154" width="12.5703125" style="267" customWidth="1"/>
    <col min="2155" max="2155" width="13" style="267" customWidth="1"/>
    <col min="2156" max="2304" width="9.140625" style="267"/>
    <col min="2305" max="2305" width="4.140625" style="267" customWidth="1"/>
    <col min="2306" max="2337" width="10.7109375" style="267" customWidth="1"/>
    <col min="2338" max="2338" width="11.42578125" style="267" customWidth="1"/>
    <col min="2339" max="2377" width="10.7109375" style="267" customWidth="1"/>
    <col min="2378" max="2378" width="10.28515625" style="267" customWidth="1"/>
    <col min="2379" max="2380" width="10.7109375" style="267" customWidth="1"/>
    <col min="2381" max="2381" width="11.140625" style="267" customWidth="1"/>
    <col min="2382" max="2384" width="12.42578125" style="267" customWidth="1"/>
    <col min="2385" max="2386" width="11.28515625" style="267" customWidth="1"/>
    <col min="2387" max="2392" width="10.7109375" style="267" customWidth="1"/>
    <col min="2393" max="2393" width="0.140625" style="267" customWidth="1"/>
    <col min="2394" max="2400" width="10.7109375" style="267" customWidth="1"/>
    <col min="2401" max="2401" width="12.85546875" style="267" customWidth="1"/>
    <col min="2402" max="2403" width="11.5703125" style="267" customWidth="1"/>
    <col min="2404" max="2404" width="11.7109375" style="267" customWidth="1"/>
    <col min="2405" max="2405" width="11.42578125" style="267" customWidth="1"/>
    <col min="2406" max="2409" width="11.7109375" style="267" customWidth="1"/>
    <col min="2410" max="2410" width="12.5703125" style="267" customWidth="1"/>
    <col min="2411" max="2411" width="13" style="267" customWidth="1"/>
    <col min="2412" max="2560" width="9.140625" style="267"/>
    <col min="2561" max="2561" width="4.140625" style="267" customWidth="1"/>
    <col min="2562" max="2593" width="10.7109375" style="267" customWidth="1"/>
    <col min="2594" max="2594" width="11.42578125" style="267" customWidth="1"/>
    <col min="2595" max="2633" width="10.7109375" style="267" customWidth="1"/>
    <col min="2634" max="2634" width="10.28515625" style="267" customWidth="1"/>
    <col min="2635" max="2636" width="10.7109375" style="267" customWidth="1"/>
    <col min="2637" max="2637" width="11.140625" style="267" customWidth="1"/>
    <col min="2638" max="2640" width="12.42578125" style="267" customWidth="1"/>
    <col min="2641" max="2642" width="11.28515625" style="267" customWidth="1"/>
    <col min="2643" max="2648" width="10.7109375" style="267" customWidth="1"/>
    <col min="2649" max="2649" width="0.140625" style="267" customWidth="1"/>
    <col min="2650" max="2656" width="10.7109375" style="267" customWidth="1"/>
    <col min="2657" max="2657" width="12.85546875" style="267" customWidth="1"/>
    <col min="2658" max="2659" width="11.5703125" style="267" customWidth="1"/>
    <col min="2660" max="2660" width="11.7109375" style="267" customWidth="1"/>
    <col min="2661" max="2661" width="11.42578125" style="267" customWidth="1"/>
    <col min="2662" max="2665" width="11.7109375" style="267" customWidth="1"/>
    <col min="2666" max="2666" width="12.5703125" style="267" customWidth="1"/>
    <col min="2667" max="2667" width="13" style="267" customWidth="1"/>
    <col min="2668" max="2816" width="9.140625" style="267"/>
    <col min="2817" max="2817" width="4.140625" style="267" customWidth="1"/>
    <col min="2818" max="2849" width="10.7109375" style="267" customWidth="1"/>
    <col min="2850" max="2850" width="11.42578125" style="267" customWidth="1"/>
    <col min="2851" max="2889" width="10.7109375" style="267" customWidth="1"/>
    <col min="2890" max="2890" width="10.28515625" style="267" customWidth="1"/>
    <col min="2891" max="2892" width="10.7109375" style="267" customWidth="1"/>
    <col min="2893" max="2893" width="11.140625" style="267" customWidth="1"/>
    <col min="2894" max="2896" width="12.42578125" style="267" customWidth="1"/>
    <col min="2897" max="2898" width="11.28515625" style="267" customWidth="1"/>
    <col min="2899" max="2904" width="10.7109375" style="267" customWidth="1"/>
    <col min="2905" max="2905" width="0.140625" style="267" customWidth="1"/>
    <col min="2906" max="2912" width="10.7109375" style="267" customWidth="1"/>
    <col min="2913" max="2913" width="12.85546875" style="267" customWidth="1"/>
    <col min="2914" max="2915" width="11.5703125" style="267" customWidth="1"/>
    <col min="2916" max="2916" width="11.7109375" style="267" customWidth="1"/>
    <col min="2917" max="2917" width="11.42578125" style="267" customWidth="1"/>
    <col min="2918" max="2921" width="11.7109375" style="267" customWidth="1"/>
    <col min="2922" max="2922" width="12.5703125" style="267" customWidth="1"/>
    <col min="2923" max="2923" width="13" style="267" customWidth="1"/>
    <col min="2924" max="3072" width="9.140625" style="267"/>
    <col min="3073" max="3073" width="4.140625" style="267" customWidth="1"/>
    <col min="3074" max="3105" width="10.7109375" style="267" customWidth="1"/>
    <col min="3106" max="3106" width="11.42578125" style="267" customWidth="1"/>
    <col min="3107" max="3145" width="10.7109375" style="267" customWidth="1"/>
    <col min="3146" max="3146" width="10.28515625" style="267" customWidth="1"/>
    <col min="3147" max="3148" width="10.7109375" style="267" customWidth="1"/>
    <col min="3149" max="3149" width="11.140625" style="267" customWidth="1"/>
    <col min="3150" max="3152" width="12.42578125" style="267" customWidth="1"/>
    <col min="3153" max="3154" width="11.28515625" style="267" customWidth="1"/>
    <col min="3155" max="3160" width="10.7109375" style="267" customWidth="1"/>
    <col min="3161" max="3161" width="0.140625" style="267" customWidth="1"/>
    <col min="3162" max="3168" width="10.7109375" style="267" customWidth="1"/>
    <col min="3169" max="3169" width="12.85546875" style="267" customWidth="1"/>
    <col min="3170" max="3171" width="11.5703125" style="267" customWidth="1"/>
    <col min="3172" max="3172" width="11.7109375" style="267" customWidth="1"/>
    <col min="3173" max="3173" width="11.42578125" style="267" customWidth="1"/>
    <col min="3174" max="3177" width="11.7109375" style="267" customWidth="1"/>
    <col min="3178" max="3178" width="12.5703125" style="267" customWidth="1"/>
    <col min="3179" max="3179" width="13" style="267" customWidth="1"/>
    <col min="3180" max="3328" width="9.140625" style="267"/>
    <col min="3329" max="3329" width="4.140625" style="267" customWidth="1"/>
    <col min="3330" max="3361" width="10.7109375" style="267" customWidth="1"/>
    <col min="3362" max="3362" width="11.42578125" style="267" customWidth="1"/>
    <col min="3363" max="3401" width="10.7109375" style="267" customWidth="1"/>
    <col min="3402" max="3402" width="10.28515625" style="267" customWidth="1"/>
    <col min="3403" max="3404" width="10.7109375" style="267" customWidth="1"/>
    <col min="3405" max="3405" width="11.140625" style="267" customWidth="1"/>
    <col min="3406" max="3408" width="12.42578125" style="267" customWidth="1"/>
    <col min="3409" max="3410" width="11.28515625" style="267" customWidth="1"/>
    <col min="3411" max="3416" width="10.7109375" style="267" customWidth="1"/>
    <col min="3417" max="3417" width="0.140625" style="267" customWidth="1"/>
    <col min="3418" max="3424" width="10.7109375" style="267" customWidth="1"/>
    <col min="3425" max="3425" width="12.85546875" style="267" customWidth="1"/>
    <col min="3426" max="3427" width="11.5703125" style="267" customWidth="1"/>
    <col min="3428" max="3428" width="11.7109375" style="267" customWidth="1"/>
    <col min="3429" max="3429" width="11.42578125" style="267" customWidth="1"/>
    <col min="3430" max="3433" width="11.7109375" style="267" customWidth="1"/>
    <col min="3434" max="3434" width="12.5703125" style="267" customWidth="1"/>
    <col min="3435" max="3435" width="13" style="267" customWidth="1"/>
    <col min="3436" max="3584" width="9.140625" style="267"/>
    <col min="3585" max="3585" width="4.140625" style="267" customWidth="1"/>
    <col min="3586" max="3617" width="10.7109375" style="267" customWidth="1"/>
    <col min="3618" max="3618" width="11.42578125" style="267" customWidth="1"/>
    <col min="3619" max="3657" width="10.7109375" style="267" customWidth="1"/>
    <col min="3658" max="3658" width="10.28515625" style="267" customWidth="1"/>
    <col min="3659" max="3660" width="10.7109375" style="267" customWidth="1"/>
    <col min="3661" max="3661" width="11.140625" style="267" customWidth="1"/>
    <col min="3662" max="3664" width="12.42578125" style="267" customWidth="1"/>
    <col min="3665" max="3666" width="11.28515625" style="267" customWidth="1"/>
    <col min="3667" max="3672" width="10.7109375" style="267" customWidth="1"/>
    <col min="3673" max="3673" width="0.140625" style="267" customWidth="1"/>
    <col min="3674" max="3680" width="10.7109375" style="267" customWidth="1"/>
    <col min="3681" max="3681" width="12.85546875" style="267" customWidth="1"/>
    <col min="3682" max="3683" width="11.5703125" style="267" customWidth="1"/>
    <col min="3684" max="3684" width="11.7109375" style="267" customWidth="1"/>
    <col min="3685" max="3685" width="11.42578125" style="267" customWidth="1"/>
    <col min="3686" max="3689" width="11.7109375" style="267" customWidth="1"/>
    <col min="3690" max="3690" width="12.5703125" style="267" customWidth="1"/>
    <col min="3691" max="3691" width="13" style="267" customWidth="1"/>
    <col min="3692" max="3840" width="9.140625" style="267"/>
    <col min="3841" max="3841" width="4.140625" style="267" customWidth="1"/>
    <col min="3842" max="3873" width="10.7109375" style="267" customWidth="1"/>
    <col min="3874" max="3874" width="11.42578125" style="267" customWidth="1"/>
    <col min="3875" max="3913" width="10.7109375" style="267" customWidth="1"/>
    <col min="3914" max="3914" width="10.28515625" style="267" customWidth="1"/>
    <col min="3915" max="3916" width="10.7109375" style="267" customWidth="1"/>
    <col min="3917" max="3917" width="11.140625" style="267" customWidth="1"/>
    <col min="3918" max="3920" width="12.42578125" style="267" customWidth="1"/>
    <col min="3921" max="3922" width="11.28515625" style="267" customWidth="1"/>
    <col min="3923" max="3928" width="10.7109375" style="267" customWidth="1"/>
    <col min="3929" max="3929" width="0.140625" style="267" customWidth="1"/>
    <col min="3930" max="3936" width="10.7109375" style="267" customWidth="1"/>
    <col min="3937" max="3937" width="12.85546875" style="267" customWidth="1"/>
    <col min="3938" max="3939" width="11.5703125" style="267" customWidth="1"/>
    <col min="3940" max="3940" width="11.7109375" style="267" customWidth="1"/>
    <col min="3941" max="3941" width="11.42578125" style="267" customWidth="1"/>
    <col min="3942" max="3945" width="11.7109375" style="267" customWidth="1"/>
    <col min="3946" max="3946" width="12.5703125" style="267" customWidth="1"/>
    <col min="3947" max="3947" width="13" style="267" customWidth="1"/>
    <col min="3948" max="4096" width="9.140625" style="267"/>
    <col min="4097" max="4097" width="4.140625" style="267" customWidth="1"/>
    <col min="4098" max="4129" width="10.7109375" style="267" customWidth="1"/>
    <col min="4130" max="4130" width="11.42578125" style="267" customWidth="1"/>
    <col min="4131" max="4169" width="10.7109375" style="267" customWidth="1"/>
    <col min="4170" max="4170" width="10.28515625" style="267" customWidth="1"/>
    <col min="4171" max="4172" width="10.7109375" style="267" customWidth="1"/>
    <col min="4173" max="4173" width="11.140625" style="267" customWidth="1"/>
    <col min="4174" max="4176" width="12.42578125" style="267" customWidth="1"/>
    <col min="4177" max="4178" width="11.28515625" style="267" customWidth="1"/>
    <col min="4179" max="4184" width="10.7109375" style="267" customWidth="1"/>
    <col min="4185" max="4185" width="0.140625" style="267" customWidth="1"/>
    <col min="4186" max="4192" width="10.7109375" style="267" customWidth="1"/>
    <col min="4193" max="4193" width="12.85546875" style="267" customWidth="1"/>
    <col min="4194" max="4195" width="11.5703125" style="267" customWidth="1"/>
    <col min="4196" max="4196" width="11.7109375" style="267" customWidth="1"/>
    <col min="4197" max="4197" width="11.42578125" style="267" customWidth="1"/>
    <col min="4198" max="4201" width="11.7109375" style="267" customWidth="1"/>
    <col min="4202" max="4202" width="12.5703125" style="267" customWidth="1"/>
    <col min="4203" max="4203" width="13" style="267" customWidth="1"/>
    <col min="4204" max="4352" width="9.140625" style="267"/>
    <col min="4353" max="4353" width="4.140625" style="267" customWidth="1"/>
    <col min="4354" max="4385" width="10.7109375" style="267" customWidth="1"/>
    <col min="4386" max="4386" width="11.42578125" style="267" customWidth="1"/>
    <col min="4387" max="4425" width="10.7109375" style="267" customWidth="1"/>
    <col min="4426" max="4426" width="10.28515625" style="267" customWidth="1"/>
    <col min="4427" max="4428" width="10.7109375" style="267" customWidth="1"/>
    <col min="4429" max="4429" width="11.140625" style="267" customWidth="1"/>
    <col min="4430" max="4432" width="12.42578125" style="267" customWidth="1"/>
    <col min="4433" max="4434" width="11.28515625" style="267" customWidth="1"/>
    <col min="4435" max="4440" width="10.7109375" style="267" customWidth="1"/>
    <col min="4441" max="4441" width="0.140625" style="267" customWidth="1"/>
    <col min="4442" max="4448" width="10.7109375" style="267" customWidth="1"/>
    <col min="4449" max="4449" width="12.85546875" style="267" customWidth="1"/>
    <col min="4450" max="4451" width="11.5703125" style="267" customWidth="1"/>
    <col min="4452" max="4452" width="11.7109375" style="267" customWidth="1"/>
    <col min="4453" max="4453" width="11.42578125" style="267" customWidth="1"/>
    <col min="4454" max="4457" width="11.7109375" style="267" customWidth="1"/>
    <col min="4458" max="4458" width="12.5703125" style="267" customWidth="1"/>
    <col min="4459" max="4459" width="13" style="267" customWidth="1"/>
    <col min="4460" max="4608" width="9.140625" style="267"/>
    <col min="4609" max="4609" width="4.140625" style="267" customWidth="1"/>
    <col min="4610" max="4641" width="10.7109375" style="267" customWidth="1"/>
    <col min="4642" max="4642" width="11.42578125" style="267" customWidth="1"/>
    <col min="4643" max="4681" width="10.7109375" style="267" customWidth="1"/>
    <col min="4682" max="4682" width="10.28515625" style="267" customWidth="1"/>
    <col min="4683" max="4684" width="10.7109375" style="267" customWidth="1"/>
    <col min="4685" max="4685" width="11.140625" style="267" customWidth="1"/>
    <col min="4686" max="4688" width="12.42578125" style="267" customWidth="1"/>
    <col min="4689" max="4690" width="11.28515625" style="267" customWidth="1"/>
    <col min="4691" max="4696" width="10.7109375" style="267" customWidth="1"/>
    <col min="4697" max="4697" width="0.140625" style="267" customWidth="1"/>
    <col min="4698" max="4704" width="10.7109375" style="267" customWidth="1"/>
    <col min="4705" max="4705" width="12.85546875" style="267" customWidth="1"/>
    <col min="4706" max="4707" width="11.5703125" style="267" customWidth="1"/>
    <col min="4708" max="4708" width="11.7109375" style="267" customWidth="1"/>
    <col min="4709" max="4709" width="11.42578125" style="267" customWidth="1"/>
    <col min="4710" max="4713" width="11.7109375" style="267" customWidth="1"/>
    <col min="4714" max="4714" width="12.5703125" style="267" customWidth="1"/>
    <col min="4715" max="4715" width="13" style="267" customWidth="1"/>
    <col min="4716" max="4864" width="9.140625" style="267"/>
    <col min="4865" max="4865" width="4.140625" style="267" customWidth="1"/>
    <col min="4866" max="4897" width="10.7109375" style="267" customWidth="1"/>
    <col min="4898" max="4898" width="11.42578125" style="267" customWidth="1"/>
    <col min="4899" max="4937" width="10.7109375" style="267" customWidth="1"/>
    <col min="4938" max="4938" width="10.28515625" style="267" customWidth="1"/>
    <col min="4939" max="4940" width="10.7109375" style="267" customWidth="1"/>
    <col min="4941" max="4941" width="11.140625" style="267" customWidth="1"/>
    <col min="4942" max="4944" width="12.42578125" style="267" customWidth="1"/>
    <col min="4945" max="4946" width="11.28515625" style="267" customWidth="1"/>
    <col min="4947" max="4952" width="10.7109375" style="267" customWidth="1"/>
    <col min="4953" max="4953" width="0.140625" style="267" customWidth="1"/>
    <col min="4954" max="4960" width="10.7109375" style="267" customWidth="1"/>
    <col min="4961" max="4961" width="12.85546875" style="267" customWidth="1"/>
    <col min="4962" max="4963" width="11.5703125" style="267" customWidth="1"/>
    <col min="4964" max="4964" width="11.7109375" style="267" customWidth="1"/>
    <col min="4965" max="4965" width="11.42578125" style="267" customWidth="1"/>
    <col min="4966" max="4969" width="11.7109375" style="267" customWidth="1"/>
    <col min="4970" max="4970" width="12.5703125" style="267" customWidth="1"/>
    <col min="4971" max="4971" width="13" style="267" customWidth="1"/>
    <col min="4972" max="5120" width="9.140625" style="267"/>
    <col min="5121" max="5121" width="4.140625" style="267" customWidth="1"/>
    <col min="5122" max="5153" width="10.7109375" style="267" customWidth="1"/>
    <col min="5154" max="5154" width="11.42578125" style="267" customWidth="1"/>
    <col min="5155" max="5193" width="10.7109375" style="267" customWidth="1"/>
    <col min="5194" max="5194" width="10.28515625" style="267" customWidth="1"/>
    <col min="5195" max="5196" width="10.7109375" style="267" customWidth="1"/>
    <col min="5197" max="5197" width="11.140625" style="267" customWidth="1"/>
    <col min="5198" max="5200" width="12.42578125" style="267" customWidth="1"/>
    <col min="5201" max="5202" width="11.28515625" style="267" customWidth="1"/>
    <col min="5203" max="5208" width="10.7109375" style="267" customWidth="1"/>
    <col min="5209" max="5209" width="0.140625" style="267" customWidth="1"/>
    <col min="5210" max="5216" width="10.7109375" style="267" customWidth="1"/>
    <col min="5217" max="5217" width="12.85546875" style="267" customWidth="1"/>
    <col min="5218" max="5219" width="11.5703125" style="267" customWidth="1"/>
    <col min="5220" max="5220" width="11.7109375" style="267" customWidth="1"/>
    <col min="5221" max="5221" width="11.42578125" style="267" customWidth="1"/>
    <col min="5222" max="5225" width="11.7109375" style="267" customWidth="1"/>
    <col min="5226" max="5226" width="12.5703125" style="267" customWidth="1"/>
    <col min="5227" max="5227" width="13" style="267" customWidth="1"/>
    <col min="5228" max="5376" width="9.140625" style="267"/>
    <col min="5377" max="5377" width="4.140625" style="267" customWidth="1"/>
    <col min="5378" max="5409" width="10.7109375" style="267" customWidth="1"/>
    <col min="5410" max="5410" width="11.42578125" style="267" customWidth="1"/>
    <col min="5411" max="5449" width="10.7109375" style="267" customWidth="1"/>
    <col min="5450" max="5450" width="10.28515625" style="267" customWidth="1"/>
    <col min="5451" max="5452" width="10.7109375" style="267" customWidth="1"/>
    <col min="5453" max="5453" width="11.140625" style="267" customWidth="1"/>
    <col min="5454" max="5456" width="12.42578125" style="267" customWidth="1"/>
    <col min="5457" max="5458" width="11.28515625" style="267" customWidth="1"/>
    <col min="5459" max="5464" width="10.7109375" style="267" customWidth="1"/>
    <col min="5465" max="5465" width="0.140625" style="267" customWidth="1"/>
    <col min="5466" max="5472" width="10.7109375" style="267" customWidth="1"/>
    <col min="5473" max="5473" width="12.85546875" style="267" customWidth="1"/>
    <col min="5474" max="5475" width="11.5703125" style="267" customWidth="1"/>
    <col min="5476" max="5476" width="11.7109375" style="267" customWidth="1"/>
    <col min="5477" max="5477" width="11.42578125" style="267" customWidth="1"/>
    <col min="5478" max="5481" width="11.7109375" style="267" customWidth="1"/>
    <col min="5482" max="5482" width="12.5703125" style="267" customWidth="1"/>
    <col min="5483" max="5483" width="13" style="267" customWidth="1"/>
    <col min="5484" max="5632" width="9.140625" style="267"/>
    <col min="5633" max="5633" width="4.140625" style="267" customWidth="1"/>
    <col min="5634" max="5665" width="10.7109375" style="267" customWidth="1"/>
    <col min="5666" max="5666" width="11.42578125" style="267" customWidth="1"/>
    <col min="5667" max="5705" width="10.7109375" style="267" customWidth="1"/>
    <col min="5706" max="5706" width="10.28515625" style="267" customWidth="1"/>
    <col min="5707" max="5708" width="10.7109375" style="267" customWidth="1"/>
    <col min="5709" max="5709" width="11.140625" style="267" customWidth="1"/>
    <col min="5710" max="5712" width="12.42578125" style="267" customWidth="1"/>
    <col min="5713" max="5714" width="11.28515625" style="267" customWidth="1"/>
    <col min="5715" max="5720" width="10.7109375" style="267" customWidth="1"/>
    <col min="5721" max="5721" width="0.140625" style="267" customWidth="1"/>
    <col min="5722" max="5728" width="10.7109375" style="267" customWidth="1"/>
    <col min="5729" max="5729" width="12.85546875" style="267" customWidth="1"/>
    <col min="5730" max="5731" width="11.5703125" style="267" customWidth="1"/>
    <col min="5732" max="5732" width="11.7109375" style="267" customWidth="1"/>
    <col min="5733" max="5733" width="11.42578125" style="267" customWidth="1"/>
    <col min="5734" max="5737" width="11.7109375" style="267" customWidth="1"/>
    <col min="5738" max="5738" width="12.5703125" style="267" customWidth="1"/>
    <col min="5739" max="5739" width="13" style="267" customWidth="1"/>
    <col min="5740" max="5888" width="9.140625" style="267"/>
    <col min="5889" max="5889" width="4.140625" style="267" customWidth="1"/>
    <col min="5890" max="5921" width="10.7109375" style="267" customWidth="1"/>
    <col min="5922" max="5922" width="11.42578125" style="267" customWidth="1"/>
    <col min="5923" max="5961" width="10.7109375" style="267" customWidth="1"/>
    <col min="5962" max="5962" width="10.28515625" style="267" customWidth="1"/>
    <col min="5963" max="5964" width="10.7109375" style="267" customWidth="1"/>
    <col min="5965" max="5965" width="11.140625" style="267" customWidth="1"/>
    <col min="5966" max="5968" width="12.42578125" style="267" customWidth="1"/>
    <col min="5969" max="5970" width="11.28515625" style="267" customWidth="1"/>
    <col min="5971" max="5976" width="10.7109375" style="267" customWidth="1"/>
    <col min="5977" max="5977" width="0.140625" style="267" customWidth="1"/>
    <col min="5978" max="5984" width="10.7109375" style="267" customWidth="1"/>
    <col min="5985" max="5985" width="12.85546875" style="267" customWidth="1"/>
    <col min="5986" max="5987" width="11.5703125" style="267" customWidth="1"/>
    <col min="5988" max="5988" width="11.7109375" style="267" customWidth="1"/>
    <col min="5989" max="5989" width="11.42578125" style="267" customWidth="1"/>
    <col min="5990" max="5993" width="11.7109375" style="267" customWidth="1"/>
    <col min="5994" max="5994" width="12.5703125" style="267" customWidth="1"/>
    <col min="5995" max="5995" width="13" style="267" customWidth="1"/>
    <col min="5996" max="6144" width="9.140625" style="267"/>
    <col min="6145" max="6145" width="4.140625" style="267" customWidth="1"/>
    <col min="6146" max="6177" width="10.7109375" style="267" customWidth="1"/>
    <col min="6178" max="6178" width="11.42578125" style="267" customWidth="1"/>
    <col min="6179" max="6217" width="10.7109375" style="267" customWidth="1"/>
    <col min="6218" max="6218" width="10.28515625" style="267" customWidth="1"/>
    <col min="6219" max="6220" width="10.7109375" style="267" customWidth="1"/>
    <col min="6221" max="6221" width="11.140625" style="267" customWidth="1"/>
    <col min="6222" max="6224" width="12.42578125" style="267" customWidth="1"/>
    <col min="6225" max="6226" width="11.28515625" style="267" customWidth="1"/>
    <col min="6227" max="6232" width="10.7109375" style="267" customWidth="1"/>
    <col min="6233" max="6233" width="0.140625" style="267" customWidth="1"/>
    <col min="6234" max="6240" width="10.7109375" style="267" customWidth="1"/>
    <col min="6241" max="6241" width="12.85546875" style="267" customWidth="1"/>
    <col min="6242" max="6243" width="11.5703125" style="267" customWidth="1"/>
    <col min="6244" max="6244" width="11.7109375" style="267" customWidth="1"/>
    <col min="6245" max="6245" width="11.42578125" style="267" customWidth="1"/>
    <col min="6246" max="6249" width="11.7109375" style="267" customWidth="1"/>
    <col min="6250" max="6250" width="12.5703125" style="267" customWidth="1"/>
    <col min="6251" max="6251" width="13" style="267" customWidth="1"/>
    <col min="6252" max="6400" width="9.140625" style="267"/>
    <col min="6401" max="6401" width="4.140625" style="267" customWidth="1"/>
    <col min="6402" max="6433" width="10.7109375" style="267" customWidth="1"/>
    <col min="6434" max="6434" width="11.42578125" style="267" customWidth="1"/>
    <col min="6435" max="6473" width="10.7109375" style="267" customWidth="1"/>
    <col min="6474" max="6474" width="10.28515625" style="267" customWidth="1"/>
    <col min="6475" max="6476" width="10.7109375" style="267" customWidth="1"/>
    <col min="6477" max="6477" width="11.140625" style="267" customWidth="1"/>
    <col min="6478" max="6480" width="12.42578125" style="267" customWidth="1"/>
    <col min="6481" max="6482" width="11.28515625" style="267" customWidth="1"/>
    <col min="6483" max="6488" width="10.7109375" style="267" customWidth="1"/>
    <col min="6489" max="6489" width="0.140625" style="267" customWidth="1"/>
    <col min="6490" max="6496" width="10.7109375" style="267" customWidth="1"/>
    <col min="6497" max="6497" width="12.85546875" style="267" customWidth="1"/>
    <col min="6498" max="6499" width="11.5703125" style="267" customWidth="1"/>
    <col min="6500" max="6500" width="11.7109375" style="267" customWidth="1"/>
    <col min="6501" max="6501" width="11.42578125" style="267" customWidth="1"/>
    <col min="6502" max="6505" width="11.7109375" style="267" customWidth="1"/>
    <col min="6506" max="6506" width="12.5703125" style="267" customWidth="1"/>
    <col min="6507" max="6507" width="13" style="267" customWidth="1"/>
    <col min="6508" max="6656" width="9.140625" style="267"/>
    <col min="6657" max="6657" width="4.140625" style="267" customWidth="1"/>
    <col min="6658" max="6689" width="10.7109375" style="267" customWidth="1"/>
    <col min="6690" max="6690" width="11.42578125" style="267" customWidth="1"/>
    <col min="6691" max="6729" width="10.7109375" style="267" customWidth="1"/>
    <col min="6730" max="6730" width="10.28515625" style="267" customWidth="1"/>
    <col min="6731" max="6732" width="10.7109375" style="267" customWidth="1"/>
    <col min="6733" max="6733" width="11.140625" style="267" customWidth="1"/>
    <col min="6734" max="6736" width="12.42578125" style="267" customWidth="1"/>
    <col min="6737" max="6738" width="11.28515625" style="267" customWidth="1"/>
    <col min="6739" max="6744" width="10.7109375" style="267" customWidth="1"/>
    <col min="6745" max="6745" width="0.140625" style="267" customWidth="1"/>
    <col min="6746" max="6752" width="10.7109375" style="267" customWidth="1"/>
    <col min="6753" max="6753" width="12.85546875" style="267" customWidth="1"/>
    <col min="6754" max="6755" width="11.5703125" style="267" customWidth="1"/>
    <col min="6756" max="6756" width="11.7109375" style="267" customWidth="1"/>
    <col min="6757" max="6757" width="11.42578125" style="267" customWidth="1"/>
    <col min="6758" max="6761" width="11.7109375" style="267" customWidth="1"/>
    <col min="6762" max="6762" width="12.5703125" style="267" customWidth="1"/>
    <col min="6763" max="6763" width="13" style="267" customWidth="1"/>
    <col min="6764" max="6912" width="9.140625" style="267"/>
    <col min="6913" max="6913" width="4.140625" style="267" customWidth="1"/>
    <col min="6914" max="6945" width="10.7109375" style="267" customWidth="1"/>
    <col min="6946" max="6946" width="11.42578125" style="267" customWidth="1"/>
    <col min="6947" max="6985" width="10.7109375" style="267" customWidth="1"/>
    <col min="6986" max="6986" width="10.28515625" style="267" customWidth="1"/>
    <col min="6987" max="6988" width="10.7109375" style="267" customWidth="1"/>
    <col min="6989" max="6989" width="11.140625" style="267" customWidth="1"/>
    <col min="6990" max="6992" width="12.42578125" style="267" customWidth="1"/>
    <col min="6993" max="6994" width="11.28515625" style="267" customWidth="1"/>
    <col min="6995" max="7000" width="10.7109375" style="267" customWidth="1"/>
    <col min="7001" max="7001" width="0.140625" style="267" customWidth="1"/>
    <col min="7002" max="7008" width="10.7109375" style="267" customWidth="1"/>
    <col min="7009" max="7009" width="12.85546875" style="267" customWidth="1"/>
    <col min="7010" max="7011" width="11.5703125" style="267" customWidth="1"/>
    <col min="7012" max="7012" width="11.7109375" style="267" customWidth="1"/>
    <col min="7013" max="7013" width="11.42578125" style="267" customWidth="1"/>
    <col min="7014" max="7017" width="11.7109375" style="267" customWidth="1"/>
    <col min="7018" max="7018" width="12.5703125" style="267" customWidth="1"/>
    <col min="7019" max="7019" width="13" style="267" customWidth="1"/>
    <col min="7020" max="7168" width="9.140625" style="267"/>
    <col min="7169" max="7169" width="4.140625" style="267" customWidth="1"/>
    <col min="7170" max="7201" width="10.7109375" style="267" customWidth="1"/>
    <col min="7202" max="7202" width="11.42578125" style="267" customWidth="1"/>
    <col min="7203" max="7241" width="10.7109375" style="267" customWidth="1"/>
    <col min="7242" max="7242" width="10.28515625" style="267" customWidth="1"/>
    <col min="7243" max="7244" width="10.7109375" style="267" customWidth="1"/>
    <col min="7245" max="7245" width="11.140625" style="267" customWidth="1"/>
    <col min="7246" max="7248" width="12.42578125" style="267" customWidth="1"/>
    <col min="7249" max="7250" width="11.28515625" style="267" customWidth="1"/>
    <col min="7251" max="7256" width="10.7109375" style="267" customWidth="1"/>
    <col min="7257" max="7257" width="0.140625" style="267" customWidth="1"/>
    <col min="7258" max="7264" width="10.7109375" style="267" customWidth="1"/>
    <col min="7265" max="7265" width="12.85546875" style="267" customWidth="1"/>
    <col min="7266" max="7267" width="11.5703125" style="267" customWidth="1"/>
    <col min="7268" max="7268" width="11.7109375" style="267" customWidth="1"/>
    <col min="7269" max="7269" width="11.42578125" style="267" customWidth="1"/>
    <col min="7270" max="7273" width="11.7109375" style="267" customWidth="1"/>
    <col min="7274" max="7274" width="12.5703125" style="267" customWidth="1"/>
    <col min="7275" max="7275" width="13" style="267" customWidth="1"/>
    <col min="7276" max="7424" width="9.140625" style="267"/>
    <col min="7425" max="7425" width="4.140625" style="267" customWidth="1"/>
    <col min="7426" max="7457" width="10.7109375" style="267" customWidth="1"/>
    <col min="7458" max="7458" width="11.42578125" style="267" customWidth="1"/>
    <col min="7459" max="7497" width="10.7109375" style="267" customWidth="1"/>
    <col min="7498" max="7498" width="10.28515625" style="267" customWidth="1"/>
    <col min="7499" max="7500" width="10.7109375" style="267" customWidth="1"/>
    <col min="7501" max="7501" width="11.140625" style="267" customWidth="1"/>
    <col min="7502" max="7504" width="12.42578125" style="267" customWidth="1"/>
    <col min="7505" max="7506" width="11.28515625" style="267" customWidth="1"/>
    <col min="7507" max="7512" width="10.7109375" style="267" customWidth="1"/>
    <col min="7513" max="7513" width="0.140625" style="267" customWidth="1"/>
    <col min="7514" max="7520" width="10.7109375" style="267" customWidth="1"/>
    <col min="7521" max="7521" width="12.85546875" style="267" customWidth="1"/>
    <col min="7522" max="7523" width="11.5703125" style="267" customWidth="1"/>
    <col min="7524" max="7524" width="11.7109375" style="267" customWidth="1"/>
    <col min="7525" max="7525" width="11.42578125" style="267" customWidth="1"/>
    <col min="7526" max="7529" width="11.7109375" style="267" customWidth="1"/>
    <col min="7530" max="7530" width="12.5703125" style="267" customWidth="1"/>
    <col min="7531" max="7531" width="13" style="267" customWidth="1"/>
    <col min="7532" max="7680" width="9.140625" style="267"/>
    <col min="7681" max="7681" width="4.140625" style="267" customWidth="1"/>
    <col min="7682" max="7713" width="10.7109375" style="267" customWidth="1"/>
    <col min="7714" max="7714" width="11.42578125" style="267" customWidth="1"/>
    <col min="7715" max="7753" width="10.7109375" style="267" customWidth="1"/>
    <col min="7754" max="7754" width="10.28515625" style="267" customWidth="1"/>
    <col min="7755" max="7756" width="10.7109375" style="267" customWidth="1"/>
    <col min="7757" max="7757" width="11.140625" style="267" customWidth="1"/>
    <col min="7758" max="7760" width="12.42578125" style="267" customWidth="1"/>
    <col min="7761" max="7762" width="11.28515625" style="267" customWidth="1"/>
    <col min="7763" max="7768" width="10.7109375" style="267" customWidth="1"/>
    <col min="7769" max="7769" width="0.140625" style="267" customWidth="1"/>
    <col min="7770" max="7776" width="10.7109375" style="267" customWidth="1"/>
    <col min="7777" max="7777" width="12.85546875" style="267" customWidth="1"/>
    <col min="7778" max="7779" width="11.5703125" style="267" customWidth="1"/>
    <col min="7780" max="7780" width="11.7109375" style="267" customWidth="1"/>
    <col min="7781" max="7781" width="11.42578125" style="267" customWidth="1"/>
    <col min="7782" max="7785" width="11.7109375" style="267" customWidth="1"/>
    <col min="7786" max="7786" width="12.5703125" style="267" customWidth="1"/>
    <col min="7787" max="7787" width="13" style="267" customWidth="1"/>
    <col min="7788" max="7936" width="9.140625" style="267"/>
    <col min="7937" max="7937" width="4.140625" style="267" customWidth="1"/>
    <col min="7938" max="7969" width="10.7109375" style="267" customWidth="1"/>
    <col min="7970" max="7970" width="11.42578125" style="267" customWidth="1"/>
    <col min="7971" max="8009" width="10.7109375" style="267" customWidth="1"/>
    <col min="8010" max="8010" width="10.28515625" style="267" customWidth="1"/>
    <col min="8011" max="8012" width="10.7109375" style="267" customWidth="1"/>
    <col min="8013" max="8013" width="11.140625" style="267" customWidth="1"/>
    <col min="8014" max="8016" width="12.42578125" style="267" customWidth="1"/>
    <col min="8017" max="8018" width="11.28515625" style="267" customWidth="1"/>
    <col min="8019" max="8024" width="10.7109375" style="267" customWidth="1"/>
    <col min="8025" max="8025" width="0.140625" style="267" customWidth="1"/>
    <col min="8026" max="8032" width="10.7109375" style="267" customWidth="1"/>
    <col min="8033" max="8033" width="12.85546875" style="267" customWidth="1"/>
    <col min="8034" max="8035" width="11.5703125" style="267" customWidth="1"/>
    <col min="8036" max="8036" width="11.7109375" style="267" customWidth="1"/>
    <col min="8037" max="8037" width="11.42578125" style="267" customWidth="1"/>
    <col min="8038" max="8041" width="11.7109375" style="267" customWidth="1"/>
    <col min="8042" max="8042" width="12.5703125" style="267" customWidth="1"/>
    <col min="8043" max="8043" width="13" style="267" customWidth="1"/>
    <col min="8044" max="8192" width="9.140625" style="267"/>
    <col min="8193" max="8193" width="4.140625" style="267" customWidth="1"/>
    <col min="8194" max="8225" width="10.7109375" style="267" customWidth="1"/>
    <col min="8226" max="8226" width="11.42578125" style="267" customWidth="1"/>
    <col min="8227" max="8265" width="10.7109375" style="267" customWidth="1"/>
    <col min="8266" max="8266" width="10.28515625" style="267" customWidth="1"/>
    <col min="8267" max="8268" width="10.7109375" style="267" customWidth="1"/>
    <col min="8269" max="8269" width="11.140625" style="267" customWidth="1"/>
    <col min="8270" max="8272" width="12.42578125" style="267" customWidth="1"/>
    <col min="8273" max="8274" width="11.28515625" style="267" customWidth="1"/>
    <col min="8275" max="8280" width="10.7109375" style="267" customWidth="1"/>
    <col min="8281" max="8281" width="0.140625" style="267" customWidth="1"/>
    <col min="8282" max="8288" width="10.7109375" style="267" customWidth="1"/>
    <col min="8289" max="8289" width="12.85546875" style="267" customWidth="1"/>
    <col min="8290" max="8291" width="11.5703125" style="267" customWidth="1"/>
    <col min="8292" max="8292" width="11.7109375" style="267" customWidth="1"/>
    <col min="8293" max="8293" width="11.42578125" style="267" customWidth="1"/>
    <col min="8294" max="8297" width="11.7109375" style="267" customWidth="1"/>
    <col min="8298" max="8298" width="12.5703125" style="267" customWidth="1"/>
    <col min="8299" max="8299" width="13" style="267" customWidth="1"/>
    <col min="8300" max="8448" width="9.140625" style="267"/>
    <col min="8449" max="8449" width="4.140625" style="267" customWidth="1"/>
    <col min="8450" max="8481" width="10.7109375" style="267" customWidth="1"/>
    <col min="8482" max="8482" width="11.42578125" style="267" customWidth="1"/>
    <col min="8483" max="8521" width="10.7109375" style="267" customWidth="1"/>
    <col min="8522" max="8522" width="10.28515625" style="267" customWidth="1"/>
    <col min="8523" max="8524" width="10.7109375" style="267" customWidth="1"/>
    <col min="8525" max="8525" width="11.140625" style="267" customWidth="1"/>
    <col min="8526" max="8528" width="12.42578125" style="267" customWidth="1"/>
    <col min="8529" max="8530" width="11.28515625" style="267" customWidth="1"/>
    <col min="8531" max="8536" width="10.7109375" style="267" customWidth="1"/>
    <col min="8537" max="8537" width="0.140625" style="267" customWidth="1"/>
    <col min="8538" max="8544" width="10.7109375" style="267" customWidth="1"/>
    <col min="8545" max="8545" width="12.85546875" style="267" customWidth="1"/>
    <col min="8546" max="8547" width="11.5703125" style="267" customWidth="1"/>
    <col min="8548" max="8548" width="11.7109375" style="267" customWidth="1"/>
    <col min="8549" max="8549" width="11.42578125" style="267" customWidth="1"/>
    <col min="8550" max="8553" width="11.7109375" style="267" customWidth="1"/>
    <col min="8554" max="8554" width="12.5703125" style="267" customWidth="1"/>
    <col min="8555" max="8555" width="13" style="267" customWidth="1"/>
    <col min="8556" max="8704" width="9.140625" style="267"/>
    <col min="8705" max="8705" width="4.140625" style="267" customWidth="1"/>
    <col min="8706" max="8737" width="10.7109375" style="267" customWidth="1"/>
    <col min="8738" max="8738" width="11.42578125" style="267" customWidth="1"/>
    <col min="8739" max="8777" width="10.7109375" style="267" customWidth="1"/>
    <col min="8778" max="8778" width="10.28515625" style="267" customWidth="1"/>
    <col min="8779" max="8780" width="10.7109375" style="267" customWidth="1"/>
    <col min="8781" max="8781" width="11.140625" style="267" customWidth="1"/>
    <col min="8782" max="8784" width="12.42578125" style="267" customWidth="1"/>
    <col min="8785" max="8786" width="11.28515625" style="267" customWidth="1"/>
    <col min="8787" max="8792" width="10.7109375" style="267" customWidth="1"/>
    <col min="8793" max="8793" width="0.140625" style="267" customWidth="1"/>
    <col min="8794" max="8800" width="10.7109375" style="267" customWidth="1"/>
    <col min="8801" max="8801" width="12.85546875" style="267" customWidth="1"/>
    <col min="8802" max="8803" width="11.5703125" style="267" customWidth="1"/>
    <col min="8804" max="8804" width="11.7109375" style="267" customWidth="1"/>
    <col min="8805" max="8805" width="11.42578125" style="267" customWidth="1"/>
    <col min="8806" max="8809" width="11.7109375" style="267" customWidth="1"/>
    <col min="8810" max="8810" width="12.5703125" style="267" customWidth="1"/>
    <col min="8811" max="8811" width="13" style="267" customWidth="1"/>
    <col min="8812" max="8960" width="9.140625" style="267"/>
    <col min="8961" max="8961" width="4.140625" style="267" customWidth="1"/>
    <col min="8962" max="8993" width="10.7109375" style="267" customWidth="1"/>
    <col min="8994" max="8994" width="11.42578125" style="267" customWidth="1"/>
    <col min="8995" max="9033" width="10.7109375" style="267" customWidth="1"/>
    <col min="9034" max="9034" width="10.28515625" style="267" customWidth="1"/>
    <col min="9035" max="9036" width="10.7109375" style="267" customWidth="1"/>
    <col min="9037" max="9037" width="11.140625" style="267" customWidth="1"/>
    <col min="9038" max="9040" width="12.42578125" style="267" customWidth="1"/>
    <col min="9041" max="9042" width="11.28515625" style="267" customWidth="1"/>
    <col min="9043" max="9048" width="10.7109375" style="267" customWidth="1"/>
    <col min="9049" max="9049" width="0.140625" style="267" customWidth="1"/>
    <col min="9050" max="9056" width="10.7109375" style="267" customWidth="1"/>
    <col min="9057" max="9057" width="12.85546875" style="267" customWidth="1"/>
    <col min="9058" max="9059" width="11.5703125" style="267" customWidth="1"/>
    <col min="9060" max="9060" width="11.7109375" style="267" customWidth="1"/>
    <col min="9061" max="9061" width="11.42578125" style="267" customWidth="1"/>
    <col min="9062" max="9065" width="11.7109375" style="267" customWidth="1"/>
    <col min="9066" max="9066" width="12.5703125" style="267" customWidth="1"/>
    <col min="9067" max="9067" width="13" style="267" customWidth="1"/>
    <col min="9068" max="9216" width="9.140625" style="267"/>
    <col min="9217" max="9217" width="4.140625" style="267" customWidth="1"/>
    <col min="9218" max="9249" width="10.7109375" style="267" customWidth="1"/>
    <col min="9250" max="9250" width="11.42578125" style="267" customWidth="1"/>
    <col min="9251" max="9289" width="10.7109375" style="267" customWidth="1"/>
    <col min="9290" max="9290" width="10.28515625" style="267" customWidth="1"/>
    <col min="9291" max="9292" width="10.7109375" style="267" customWidth="1"/>
    <col min="9293" max="9293" width="11.140625" style="267" customWidth="1"/>
    <col min="9294" max="9296" width="12.42578125" style="267" customWidth="1"/>
    <col min="9297" max="9298" width="11.28515625" style="267" customWidth="1"/>
    <col min="9299" max="9304" width="10.7109375" style="267" customWidth="1"/>
    <col min="9305" max="9305" width="0.140625" style="267" customWidth="1"/>
    <col min="9306" max="9312" width="10.7109375" style="267" customWidth="1"/>
    <col min="9313" max="9313" width="12.85546875" style="267" customWidth="1"/>
    <col min="9314" max="9315" width="11.5703125" style="267" customWidth="1"/>
    <col min="9316" max="9316" width="11.7109375" style="267" customWidth="1"/>
    <col min="9317" max="9317" width="11.42578125" style="267" customWidth="1"/>
    <col min="9318" max="9321" width="11.7109375" style="267" customWidth="1"/>
    <col min="9322" max="9322" width="12.5703125" style="267" customWidth="1"/>
    <col min="9323" max="9323" width="13" style="267" customWidth="1"/>
    <col min="9324" max="9472" width="9.140625" style="267"/>
    <col min="9473" max="9473" width="4.140625" style="267" customWidth="1"/>
    <col min="9474" max="9505" width="10.7109375" style="267" customWidth="1"/>
    <col min="9506" max="9506" width="11.42578125" style="267" customWidth="1"/>
    <col min="9507" max="9545" width="10.7109375" style="267" customWidth="1"/>
    <col min="9546" max="9546" width="10.28515625" style="267" customWidth="1"/>
    <col min="9547" max="9548" width="10.7109375" style="267" customWidth="1"/>
    <col min="9549" max="9549" width="11.140625" style="267" customWidth="1"/>
    <col min="9550" max="9552" width="12.42578125" style="267" customWidth="1"/>
    <col min="9553" max="9554" width="11.28515625" style="267" customWidth="1"/>
    <col min="9555" max="9560" width="10.7109375" style="267" customWidth="1"/>
    <col min="9561" max="9561" width="0.140625" style="267" customWidth="1"/>
    <col min="9562" max="9568" width="10.7109375" style="267" customWidth="1"/>
    <col min="9569" max="9569" width="12.85546875" style="267" customWidth="1"/>
    <col min="9570" max="9571" width="11.5703125" style="267" customWidth="1"/>
    <col min="9572" max="9572" width="11.7109375" style="267" customWidth="1"/>
    <col min="9573" max="9573" width="11.42578125" style="267" customWidth="1"/>
    <col min="9574" max="9577" width="11.7109375" style="267" customWidth="1"/>
    <col min="9578" max="9578" width="12.5703125" style="267" customWidth="1"/>
    <col min="9579" max="9579" width="13" style="267" customWidth="1"/>
    <col min="9580" max="9728" width="9.140625" style="267"/>
    <col min="9729" max="9729" width="4.140625" style="267" customWidth="1"/>
    <col min="9730" max="9761" width="10.7109375" style="267" customWidth="1"/>
    <col min="9762" max="9762" width="11.42578125" style="267" customWidth="1"/>
    <col min="9763" max="9801" width="10.7109375" style="267" customWidth="1"/>
    <col min="9802" max="9802" width="10.28515625" style="267" customWidth="1"/>
    <col min="9803" max="9804" width="10.7109375" style="267" customWidth="1"/>
    <col min="9805" max="9805" width="11.140625" style="267" customWidth="1"/>
    <col min="9806" max="9808" width="12.42578125" style="267" customWidth="1"/>
    <col min="9809" max="9810" width="11.28515625" style="267" customWidth="1"/>
    <col min="9811" max="9816" width="10.7109375" style="267" customWidth="1"/>
    <col min="9817" max="9817" width="0.140625" style="267" customWidth="1"/>
    <col min="9818" max="9824" width="10.7109375" style="267" customWidth="1"/>
    <col min="9825" max="9825" width="12.85546875" style="267" customWidth="1"/>
    <col min="9826" max="9827" width="11.5703125" style="267" customWidth="1"/>
    <col min="9828" max="9828" width="11.7109375" style="267" customWidth="1"/>
    <col min="9829" max="9829" width="11.42578125" style="267" customWidth="1"/>
    <col min="9830" max="9833" width="11.7109375" style="267" customWidth="1"/>
    <col min="9834" max="9834" width="12.5703125" style="267" customWidth="1"/>
    <col min="9835" max="9835" width="13" style="267" customWidth="1"/>
    <col min="9836" max="9984" width="9.140625" style="267"/>
    <col min="9985" max="9985" width="4.140625" style="267" customWidth="1"/>
    <col min="9986" max="10017" width="10.7109375" style="267" customWidth="1"/>
    <col min="10018" max="10018" width="11.42578125" style="267" customWidth="1"/>
    <col min="10019" max="10057" width="10.7109375" style="267" customWidth="1"/>
    <col min="10058" max="10058" width="10.28515625" style="267" customWidth="1"/>
    <col min="10059" max="10060" width="10.7109375" style="267" customWidth="1"/>
    <col min="10061" max="10061" width="11.140625" style="267" customWidth="1"/>
    <col min="10062" max="10064" width="12.42578125" style="267" customWidth="1"/>
    <col min="10065" max="10066" width="11.28515625" style="267" customWidth="1"/>
    <col min="10067" max="10072" width="10.7109375" style="267" customWidth="1"/>
    <col min="10073" max="10073" width="0.140625" style="267" customWidth="1"/>
    <col min="10074" max="10080" width="10.7109375" style="267" customWidth="1"/>
    <col min="10081" max="10081" width="12.85546875" style="267" customWidth="1"/>
    <col min="10082" max="10083" width="11.5703125" style="267" customWidth="1"/>
    <col min="10084" max="10084" width="11.7109375" style="267" customWidth="1"/>
    <col min="10085" max="10085" width="11.42578125" style="267" customWidth="1"/>
    <col min="10086" max="10089" width="11.7109375" style="267" customWidth="1"/>
    <col min="10090" max="10090" width="12.5703125" style="267" customWidth="1"/>
    <col min="10091" max="10091" width="13" style="267" customWidth="1"/>
    <col min="10092" max="10240" width="9.140625" style="267"/>
    <col min="10241" max="10241" width="4.140625" style="267" customWidth="1"/>
    <col min="10242" max="10273" width="10.7109375" style="267" customWidth="1"/>
    <col min="10274" max="10274" width="11.42578125" style="267" customWidth="1"/>
    <col min="10275" max="10313" width="10.7109375" style="267" customWidth="1"/>
    <col min="10314" max="10314" width="10.28515625" style="267" customWidth="1"/>
    <col min="10315" max="10316" width="10.7109375" style="267" customWidth="1"/>
    <col min="10317" max="10317" width="11.140625" style="267" customWidth="1"/>
    <col min="10318" max="10320" width="12.42578125" style="267" customWidth="1"/>
    <col min="10321" max="10322" width="11.28515625" style="267" customWidth="1"/>
    <col min="10323" max="10328" width="10.7109375" style="267" customWidth="1"/>
    <col min="10329" max="10329" width="0.140625" style="267" customWidth="1"/>
    <col min="10330" max="10336" width="10.7109375" style="267" customWidth="1"/>
    <col min="10337" max="10337" width="12.85546875" style="267" customWidth="1"/>
    <col min="10338" max="10339" width="11.5703125" style="267" customWidth="1"/>
    <col min="10340" max="10340" width="11.7109375" style="267" customWidth="1"/>
    <col min="10341" max="10341" width="11.42578125" style="267" customWidth="1"/>
    <col min="10342" max="10345" width="11.7109375" style="267" customWidth="1"/>
    <col min="10346" max="10346" width="12.5703125" style="267" customWidth="1"/>
    <col min="10347" max="10347" width="13" style="267" customWidth="1"/>
    <col min="10348" max="10496" width="9.140625" style="267"/>
    <col min="10497" max="10497" width="4.140625" style="267" customWidth="1"/>
    <col min="10498" max="10529" width="10.7109375" style="267" customWidth="1"/>
    <col min="10530" max="10530" width="11.42578125" style="267" customWidth="1"/>
    <col min="10531" max="10569" width="10.7109375" style="267" customWidth="1"/>
    <col min="10570" max="10570" width="10.28515625" style="267" customWidth="1"/>
    <col min="10571" max="10572" width="10.7109375" style="267" customWidth="1"/>
    <col min="10573" max="10573" width="11.140625" style="267" customWidth="1"/>
    <col min="10574" max="10576" width="12.42578125" style="267" customWidth="1"/>
    <col min="10577" max="10578" width="11.28515625" style="267" customWidth="1"/>
    <col min="10579" max="10584" width="10.7109375" style="267" customWidth="1"/>
    <col min="10585" max="10585" width="0.140625" style="267" customWidth="1"/>
    <col min="10586" max="10592" width="10.7109375" style="267" customWidth="1"/>
    <col min="10593" max="10593" width="12.85546875" style="267" customWidth="1"/>
    <col min="10594" max="10595" width="11.5703125" style="267" customWidth="1"/>
    <col min="10596" max="10596" width="11.7109375" style="267" customWidth="1"/>
    <col min="10597" max="10597" width="11.42578125" style="267" customWidth="1"/>
    <col min="10598" max="10601" width="11.7109375" style="267" customWidth="1"/>
    <col min="10602" max="10602" width="12.5703125" style="267" customWidth="1"/>
    <col min="10603" max="10603" width="13" style="267" customWidth="1"/>
    <col min="10604" max="10752" width="9.140625" style="267"/>
    <col min="10753" max="10753" width="4.140625" style="267" customWidth="1"/>
    <col min="10754" max="10785" width="10.7109375" style="267" customWidth="1"/>
    <col min="10786" max="10786" width="11.42578125" style="267" customWidth="1"/>
    <col min="10787" max="10825" width="10.7109375" style="267" customWidth="1"/>
    <col min="10826" max="10826" width="10.28515625" style="267" customWidth="1"/>
    <col min="10827" max="10828" width="10.7109375" style="267" customWidth="1"/>
    <col min="10829" max="10829" width="11.140625" style="267" customWidth="1"/>
    <col min="10830" max="10832" width="12.42578125" style="267" customWidth="1"/>
    <col min="10833" max="10834" width="11.28515625" style="267" customWidth="1"/>
    <col min="10835" max="10840" width="10.7109375" style="267" customWidth="1"/>
    <col min="10841" max="10841" width="0.140625" style="267" customWidth="1"/>
    <col min="10842" max="10848" width="10.7109375" style="267" customWidth="1"/>
    <col min="10849" max="10849" width="12.85546875" style="267" customWidth="1"/>
    <col min="10850" max="10851" width="11.5703125" style="267" customWidth="1"/>
    <col min="10852" max="10852" width="11.7109375" style="267" customWidth="1"/>
    <col min="10853" max="10853" width="11.42578125" style="267" customWidth="1"/>
    <col min="10854" max="10857" width="11.7109375" style="267" customWidth="1"/>
    <col min="10858" max="10858" width="12.5703125" style="267" customWidth="1"/>
    <col min="10859" max="10859" width="13" style="267" customWidth="1"/>
    <col min="10860" max="11008" width="9.140625" style="267"/>
    <col min="11009" max="11009" width="4.140625" style="267" customWidth="1"/>
    <col min="11010" max="11041" width="10.7109375" style="267" customWidth="1"/>
    <col min="11042" max="11042" width="11.42578125" style="267" customWidth="1"/>
    <col min="11043" max="11081" width="10.7109375" style="267" customWidth="1"/>
    <col min="11082" max="11082" width="10.28515625" style="267" customWidth="1"/>
    <col min="11083" max="11084" width="10.7109375" style="267" customWidth="1"/>
    <col min="11085" max="11085" width="11.140625" style="267" customWidth="1"/>
    <col min="11086" max="11088" width="12.42578125" style="267" customWidth="1"/>
    <col min="11089" max="11090" width="11.28515625" style="267" customWidth="1"/>
    <col min="11091" max="11096" width="10.7109375" style="267" customWidth="1"/>
    <col min="11097" max="11097" width="0.140625" style="267" customWidth="1"/>
    <col min="11098" max="11104" width="10.7109375" style="267" customWidth="1"/>
    <col min="11105" max="11105" width="12.85546875" style="267" customWidth="1"/>
    <col min="11106" max="11107" width="11.5703125" style="267" customWidth="1"/>
    <col min="11108" max="11108" width="11.7109375" style="267" customWidth="1"/>
    <col min="11109" max="11109" width="11.42578125" style="267" customWidth="1"/>
    <col min="11110" max="11113" width="11.7109375" style="267" customWidth="1"/>
    <col min="11114" max="11114" width="12.5703125" style="267" customWidth="1"/>
    <col min="11115" max="11115" width="13" style="267" customWidth="1"/>
    <col min="11116" max="11264" width="9.140625" style="267"/>
    <col min="11265" max="11265" width="4.140625" style="267" customWidth="1"/>
    <col min="11266" max="11297" width="10.7109375" style="267" customWidth="1"/>
    <col min="11298" max="11298" width="11.42578125" style="267" customWidth="1"/>
    <col min="11299" max="11337" width="10.7109375" style="267" customWidth="1"/>
    <col min="11338" max="11338" width="10.28515625" style="267" customWidth="1"/>
    <col min="11339" max="11340" width="10.7109375" style="267" customWidth="1"/>
    <col min="11341" max="11341" width="11.140625" style="267" customWidth="1"/>
    <col min="11342" max="11344" width="12.42578125" style="267" customWidth="1"/>
    <col min="11345" max="11346" width="11.28515625" style="267" customWidth="1"/>
    <col min="11347" max="11352" width="10.7109375" style="267" customWidth="1"/>
    <col min="11353" max="11353" width="0.140625" style="267" customWidth="1"/>
    <col min="11354" max="11360" width="10.7109375" style="267" customWidth="1"/>
    <col min="11361" max="11361" width="12.85546875" style="267" customWidth="1"/>
    <col min="11362" max="11363" width="11.5703125" style="267" customWidth="1"/>
    <col min="11364" max="11364" width="11.7109375" style="267" customWidth="1"/>
    <col min="11365" max="11365" width="11.42578125" style="267" customWidth="1"/>
    <col min="11366" max="11369" width="11.7109375" style="267" customWidth="1"/>
    <col min="11370" max="11370" width="12.5703125" style="267" customWidth="1"/>
    <col min="11371" max="11371" width="13" style="267" customWidth="1"/>
    <col min="11372" max="11520" width="9.140625" style="267"/>
    <col min="11521" max="11521" width="4.140625" style="267" customWidth="1"/>
    <col min="11522" max="11553" width="10.7109375" style="267" customWidth="1"/>
    <col min="11554" max="11554" width="11.42578125" style="267" customWidth="1"/>
    <col min="11555" max="11593" width="10.7109375" style="267" customWidth="1"/>
    <col min="11594" max="11594" width="10.28515625" style="267" customWidth="1"/>
    <col min="11595" max="11596" width="10.7109375" style="267" customWidth="1"/>
    <col min="11597" max="11597" width="11.140625" style="267" customWidth="1"/>
    <col min="11598" max="11600" width="12.42578125" style="267" customWidth="1"/>
    <col min="11601" max="11602" width="11.28515625" style="267" customWidth="1"/>
    <col min="11603" max="11608" width="10.7109375" style="267" customWidth="1"/>
    <col min="11609" max="11609" width="0.140625" style="267" customWidth="1"/>
    <col min="11610" max="11616" width="10.7109375" style="267" customWidth="1"/>
    <col min="11617" max="11617" width="12.85546875" style="267" customWidth="1"/>
    <col min="11618" max="11619" width="11.5703125" style="267" customWidth="1"/>
    <col min="11620" max="11620" width="11.7109375" style="267" customWidth="1"/>
    <col min="11621" max="11621" width="11.42578125" style="267" customWidth="1"/>
    <col min="11622" max="11625" width="11.7109375" style="267" customWidth="1"/>
    <col min="11626" max="11626" width="12.5703125" style="267" customWidth="1"/>
    <col min="11627" max="11627" width="13" style="267" customWidth="1"/>
    <col min="11628" max="11776" width="9.140625" style="267"/>
    <col min="11777" max="11777" width="4.140625" style="267" customWidth="1"/>
    <col min="11778" max="11809" width="10.7109375" style="267" customWidth="1"/>
    <col min="11810" max="11810" width="11.42578125" style="267" customWidth="1"/>
    <col min="11811" max="11849" width="10.7109375" style="267" customWidth="1"/>
    <col min="11850" max="11850" width="10.28515625" style="267" customWidth="1"/>
    <col min="11851" max="11852" width="10.7109375" style="267" customWidth="1"/>
    <col min="11853" max="11853" width="11.140625" style="267" customWidth="1"/>
    <col min="11854" max="11856" width="12.42578125" style="267" customWidth="1"/>
    <col min="11857" max="11858" width="11.28515625" style="267" customWidth="1"/>
    <col min="11859" max="11864" width="10.7109375" style="267" customWidth="1"/>
    <col min="11865" max="11865" width="0.140625" style="267" customWidth="1"/>
    <col min="11866" max="11872" width="10.7109375" style="267" customWidth="1"/>
    <col min="11873" max="11873" width="12.85546875" style="267" customWidth="1"/>
    <col min="11874" max="11875" width="11.5703125" style="267" customWidth="1"/>
    <col min="11876" max="11876" width="11.7109375" style="267" customWidth="1"/>
    <col min="11877" max="11877" width="11.42578125" style="267" customWidth="1"/>
    <col min="11878" max="11881" width="11.7109375" style="267" customWidth="1"/>
    <col min="11882" max="11882" width="12.5703125" style="267" customWidth="1"/>
    <col min="11883" max="11883" width="13" style="267" customWidth="1"/>
    <col min="11884" max="12032" width="9.140625" style="267"/>
    <col min="12033" max="12033" width="4.140625" style="267" customWidth="1"/>
    <col min="12034" max="12065" width="10.7109375" style="267" customWidth="1"/>
    <col min="12066" max="12066" width="11.42578125" style="267" customWidth="1"/>
    <col min="12067" max="12105" width="10.7109375" style="267" customWidth="1"/>
    <col min="12106" max="12106" width="10.28515625" style="267" customWidth="1"/>
    <col min="12107" max="12108" width="10.7109375" style="267" customWidth="1"/>
    <col min="12109" max="12109" width="11.140625" style="267" customWidth="1"/>
    <col min="12110" max="12112" width="12.42578125" style="267" customWidth="1"/>
    <col min="12113" max="12114" width="11.28515625" style="267" customWidth="1"/>
    <col min="12115" max="12120" width="10.7109375" style="267" customWidth="1"/>
    <col min="12121" max="12121" width="0.140625" style="267" customWidth="1"/>
    <col min="12122" max="12128" width="10.7109375" style="267" customWidth="1"/>
    <col min="12129" max="12129" width="12.85546875" style="267" customWidth="1"/>
    <col min="12130" max="12131" width="11.5703125" style="267" customWidth="1"/>
    <col min="12132" max="12132" width="11.7109375" style="267" customWidth="1"/>
    <col min="12133" max="12133" width="11.42578125" style="267" customWidth="1"/>
    <col min="12134" max="12137" width="11.7109375" style="267" customWidth="1"/>
    <col min="12138" max="12138" width="12.5703125" style="267" customWidth="1"/>
    <col min="12139" max="12139" width="13" style="267" customWidth="1"/>
    <col min="12140" max="12288" width="9.140625" style="267"/>
    <col min="12289" max="12289" width="4.140625" style="267" customWidth="1"/>
    <col min="12290" max="12321" width="10.7109375" style="267" customWidth="1"/>
    <col min="12322" max="12322" width="11.42578125" style="267" customWidth="1"/>
    <col min="12323" max="12361" width="10.7109375" style="267" customWidth="1"/>
    <col min="12362" max="12362" width="10.28515625" style="267" customWidth="1"/>
    <col min="12363" max="12364" width="10.7109375" style="267" customWidth="1"/>
    <col min="12365" max="12365" width="11.140625" style="267" customWidth="1"/>
    <col min="12366" max="12368" width="12.42578125" style="267" customWidth="1"/>
    <col min="12369" max="12370" width="11.28515625" style="267" customWidth="1"/>
    <col min="12371" max="12376" width="10.7109375" style="267" customWidth="1"/>
    <col min="12377" max="12377" width="0.140625" style="267" customWidth="1"/>
    <col min="12378" max="12384" width="10.7109375" style="267" customWidth="1"/>
    <col min="12385" max="12385" width="12.85546875" style="267" customWidth="1"/>
    <col min="12386" max="12387" width="11.5703125" style="267" customWidth="1"/>
    <col min="12388" max="12388" width="11.7109375" style="267" customWidth="1"/>
    <col min="12389" max="12389" width="11.42578125" style="267" customWidth="1"/>
    <col min="12390" max="12393" width="11.7109375" style="267" customWidth="1"/>
    <col min="12394" max="12394" width="12.5703125" style="267" customWidth="1"/>
    <col min="12395" max="12395" width="13" style="267" customWidth="1"/>
    <col min="12396" max="12544" width="9.140625" style="267"/>
    <col min="12545" max="12545" width="4.140625" style="267" customWidth="1"/>
    <col min="12546" max="12577" width="10.7109375" style="267" customWidth="1"/>
    <col min="12578" max="12578" width="11.42578125" style="267" customWidth="1"/>
    <col min="12579" max="12617" width="10.7109375" style="267" customWidth="1"/>
    <col min="12618" max="12618" width="10.28515625" style="267" customWidth="1"/>
    <col min="12619" max="12620" width="10.7109375" style="267" customWidth="1"/>
    <col min="12621" max="12621" width="11.140625" style="267" customWidth="1"/>
    <col min="12622" max="12624" width="12.42578125" style="267" customWidth="1"/>
    <col min="12625" max="12626" width="11.28515625" style="267" customWidth="1"/>
    <col min="12627" max="12632" width="10.7109375" style="267" customWidth="1"/>
    <col min="12633" max="12633" width="0.140625" style="267" customWidth="1"/>
    <col min="12634" max="12640" width="10.7109375" style="267" customWidth="1"/>
    <col min="12641" max="12641" width="12.85546875" style="267" customWidth="1"/>
    <col min="12642" max="12643" width="11.5703125" style="267" customWidth="1"/>
    <col min="12644" max="12644" width="11.7109375" style="267" customWidth="1"/>
    <col min="12645" max="12645" width="11.42578125" style="267" customWidth="1"/>
    <col min="12646" max="12649" width="11.7109375" style="267" customWidth="1"/>
    <col min="12650" max="12650" width="12.5703125" style="267" customWidth="1"/>
    <col min="12651" max="12651" width="13" style="267" customWidth="1"/>
    <col min="12652" max="12800" width="9.140625" style="267"/>
    <col min="12801" max="12801" width="4.140625" style="267" customWidth="1"/>
    <col min="12802" max="12833" width="10.7109375" style="267" customWidth="1"/>
    <col min="12834" max="12834" width="11.42578125" style="267" customWidth="1"/>
    <col min="12835" max="12873" width="10.7109375" style="267" customWidth="1"/>
    <col min="12874" max="12874" width="10.28515625" style="267" customWidth="1"/>
    <col min="12875" max="12876" width="10.7109375" style="267" customWidth="1"/>
    <col min="12877" max="12877" width="11.140625" style="267" customWidth="1"/>
    <col min="12878" max="12880" width="12.42578125" style="267" customWidth="1"/>
    <col min="12881" max="12882" width="11.28515625" style="267" customWidth="1"/>
    <col min="12883" max="12888" width="10.7109375" style="267" customWidth="1"/>
    <col min="12889" max="12889" width="0.140625" style="267" customWidth="1"/>
    <col min="12890" max="12896" width="10.7109375" style="267" customWidth="1"/>
    <col min="12897" max="12897" width="12.85546875" style="267" customWidth="1"/>
    <col min="12898" max="12899" width="11.5703125" style="267" customWidth="1"/>
    <col min="12900" max="12900" width="11.7109375" style="267" customWidth="1"/>
    <col min="12901" max="12901" width="11.42578125" style="267" customWidth="1"/>
    <col min="12902" max="12905" width="11.7109375" style="267" customWidth="1"/>
    <col min="12906" max="12906" width="12.5703125" style="267" customWidth="1"/>
    <col min="12907" max="12907" width="13" style="267" customWidth="1"/>
    <col min="12908" max="13056" width="9.140625" style="267"/>
    <col min="13057" max="13057" width="4.140625" style="267" customWidth="1"/>
    <col min="13058" max="13089" width="10.7109375" style="267" customWidth="1"/>
    <col min="13090" max="13090" width="11.42578125" style="267" customWidth="1"/>
    <col min="13091" max="13129" width="10.7109375" style="267" customWidth="1"/>
    <col min="13130" max="13130" width="10.28515625" style="267" customWidth="1"/>
    <col min="13131" max="13132" width="10.7109375" style="267" customWidth="1"/>
    <col min="13133" max="13133" width="11.140625" style="267" customWidth="1"/>
    <col min="13134" max="13136" width="12.42578125" style="267" customWidth="1"/>
    <col min="13137" max="13138" width="11.28515625" style="267" customWidth="1"/>
    <col min="13139" max="13144" width="10.7109375" style="267" customWidth="1"/>
    <col min="13145" max="13145" width="0.140625" style="267" customWidth="1"/>
    <col min="13146" max="13152" width="10.7109375" style="267" customWidth="1"/>
    <col min="13153" max="13153" width="12.85546875" style="267" customWidth="1"/>
    <col min="13154" max="13155" width="11.5703125" style="267" customWidth="1"/>
    <col min="13156" max="13156" width="11.7109375" style="267" customWidth="1"/>
    <col min="13157" max="13157" width="11.42578125" style="267" customWidth="1"/>
    <col min="13158" max="13161" width="11.7109375" style="267" customWidth="1"/>
    <col min="13162" max="13162" width="12.5703125" style="267" customWidth="1"/>
    <col min="13163" max="13163" width="13" style="267" customWidth="1"/>
    <col min="13164" max="13312" width="9.140625" style="267"/>
    <col min="13313" max="13313" width="4.140625" style="267" customWidth="1"/>
    <col min="13314" max="13345" width="10.7109375" style="267" customWidth="1"/>
    <col min="13346" max="13346" width="11.42578125" style="267" customWidth="1"/>
    <col min="13347" max="13385" width="10.7109375" style="267" customWidth="1"/>
    <col min="13386" max="13386" width="10.28515625" style="267" customWidth="1"/>
    <col min="13387" max="13388" width="10.7109375" style="267" customWidth="1"/>
    <col min="13389" max="13389" width="11.140625" style="267" customWidth="1"/>
    <col min="13390" max="13392" width="12.42578125" style="267" customWidth="1"/>
    <col min="13393" max="13394" width="11.28515625" style="267" customWidth="1"/>
    <col min="13395" max="13400" width="10.7109375" style="267" customWidth="1"/>
    <col min="13401" max="13401" width="0.140625" style="267" customWidth="1"/>
    <col min="13402" max="13408" width="10.7109375" style="267" customWidth="1"/>
    <col min="13409" max="13409" width="12.85546875" style="267" customWidth="1"/>
    <col min="13410" max="13411" width="11.5703125" style="267" customWidth="1"/>
    <col min="13412" max="13412" width="11.7109375" style="267" customWidth="1"/>
    <col min="13413" max="13413" width="11.42578125" style="267" customWidth="1"/>
    <col min="13414" max="13417" width="11.7109375" style="267" customWidth="1"/>
    <col min="13418" max="13418" width="12.5703125" style="267" customWidth="1"/>
    <col min="13419" max="13419" width="13" style="267" customWidth="1"/>
    <col min="13420" max="13568" width="9.140625" style="267"/>
    <col min="13569" max="13569" width="4.140625" style="267" customWidth="1"/>
    <col min="13570" max="13601" width="10.7109375" style="267" customWidth="1"/>
    <col min="13602" max="13602" width="11.42578125" style="267" customWidth="1"/>
    <col min="13603" max="13641" width="10.7109375" style="267" customWidth="1"/>
    <col min="13642" max="13642" width="10.28515625" style="267" customWidth="1"/>
    <col min="13643" max="13644" width="10.7109375" style="267" customWidth="1"/>
    <col min="13645" max="13645" width="11.140625" style="267" customWidth="1"/>
    <col min="13646" max="13648" width="12.42578125" style="267" customWidth="1"/>
    <col min="13649" max="13650" width="11.28515625" style="267" customWidth="1"/>
    <col min="13651" max="13656" width="10.7109375" style="267" customWidth="1"/>
    <col min="13657" max="13657" width="0.140625" style="267" customWidth="1"/>
    <col min="13658" max="13664" width="10.7109375" style="267" customWidth="1"/>
    <col min="13665" max="13665" width="12.85546875" style="267" customWidth="1"/>
    <col min="13666" max="13667" width="11.5703125" style="267" customWidth="1"/>
    <col min="13668" max="13668" width="11.7109375" style="267" customWidth="1"/>
    <col min="13669" max="13669" width="11.42578125" style="267" customWidth="1"/>
    <col min="13670" max="13673" width="11.7109375" style="267" customWidth="1"/>
    <col min="13674" max="13674" width="12.5703125" style="267" customWidth="1"/>
    <col min="13675" max="13675" width="13" style="267" customWidth="1"/>
    <col min="13676" max="13824" width="9.140625" style="267"/>
    <col min="13825" max="13825" width="4.140625" style="267" customWidth="1"/>
    <col min="13826" max="13857" width="10.7109375" style="267" customWidth="1"/>
    <col min="13858" max="13858" width="11.42578125" style="267" customWidth="1"/>
    <col min="13859" max="13897" width="10.7109375" style="267" customWidth="1"/>
    <col min="13898" max="13898" width="10.28515625" style="267" customWidth="1"/>
    <col min="13899" max="13900" width="10.7109375" style="267" customWidth="1"/>
    <col min="13901" max="13901" width="11.140625" style="267" customWidth="1"/>
    <col min="13902" max="13904" width="12.42578125" style="267" customWidth="1"/>
    <col min="13905" max="13906" width="11.28515625" style="267" customWidth="1"/>
    <col min="13907" max="13912" width="10.7109375" style="267" customWidth="1"/>
    <col min="13913" max="13913" width="0.140625" style="267" customWidth="1"/>
    <col min="13914" max="13920" width="10.7109375" style="267" customWidth="1"/>
    <col min="13921" max="13921" width="12.85546875" style="267" customWidth="1"/>
    <col min="13922" max="13923" width="11.5703125" style="267" customWidth="1"/>
    <col min="13924" max="13924" width="11.7109375" style="267" customWidth="1"/>
    <col min="13925" max="13925" width="11.42578125" style="267" customWidth="1"/>
    <col min="13926" max="13929" width="11.7109375" style="267" customWidth="1"/>
    <col min="13930" max="13930" width="12.5703125" style="267" customWidth="1"/>
    <col min="13931" max="13931" width="13" style="267" customWidth="1"/>
    <col min="13932" max="14080" width="9.140625" style="267"/>
    <col min="14081" max="14081" width="4.140625" style="267" customWidth="1"/>
    <col min="14082" max="14113" width="10.7109375" style="267" customWidth="1"/>
    <col min="14114" max="14114" width="11.42578125" style="267" customWidth="1"/>
    <col min="14115" max="14153" width="10.7109375" style="267" customWidth="1"/>
    <col min="14154" max="14154" width="10.28515625" style="267" customWidth="1"/>
    <col min="14155" max="14156" width="10.7109375" style="267" customWidth="1"/>
    <col min="14157" max="14157" width="11.140625" style="267" customWidth="1"/>
    <col min="14158" max="14160" width="12.42578125" style="267" customWidth="1"/>
    <col min="14161" max="14162" width="11.28515625" style="267" customWidth="1"/>
    <col min="14163" max="14168" width="10.7109375" style="267" customWidth="1"/>
    <col min="14169" max="14169" width="0.140625" style="267" customWidth="1"/>
    <col min="14170" max="14176" width="10.7109375" style="267" customWidth="1"/>
    <col min="14177" max="14177" width="12.85546875" style="267" customWidth="1"/>
    <col min="14178" max="14179" width="11.5703125" style="267" customWidth="1"/>
    <col min="14180" max="14180" width="11.7109375" style="267" customWidth="1"/>
    <col min="14181" max="14181" width="11.42578125" style="267" customWidth="1"/>
    <col min="14182" max="14185" width="11.7109375" style="267" customWidth="1"/>
    <col min="14186" max="14186" width="12.5703125" style="267" customWidth="1"/>
    <col min="14187" max="14187" width="13" style="267" customWidth="1"/>
    <col min="14188" max="14336" width="9.140625" style="267"/>
    <col min="14337" max="14337" width="4.140625" style="267" customWidth="1"/>
    <col min="14338" max="14369" width="10.7109375" style="267" customWidth="1"/>
    <col min="14370" max="14370" width="11.42578125" style="267" customWidth="1"/>
    <col min="14371" max="14409" width="10.7109375" style="267" customWidth="1"/>
    <col min="14410" max="14410" width="10.28515625" style="267" customWidth="1"/>
    <col min="14411" max="14412" width="10.7109375" style="267" customWidth="1"/>
    <col min="14413" max="14413" width="11.140625" style="267" customWidth="1"/>
    <col min="14414" max="14416" width="12.42578125" style="267" customWidth="1"/>
    <col min="14417" max="14418" width="11.28515625" style="267" customWidth="1"/>
    <col min="14419" max="14424" width="10.7109375" style="267" customWidth="1"/>
    <col min="14425" max="14425" width="0.140625" style="267" customWidth="1"/>
    <col min="14426" max="14432" width="10.7109375" style="267" customWidth="1"/>
    <col min="14433" max="14433" width="12.85546875" style="267" customWidth="1"/>
    <col min="14434" max="14435" width="11.5703125" style="267" customWidth="1"/>
    <col min="14436" max="14436" width="11.7109375" style="267" customWidth="1"/>
    <col min="14437" max="14437" width="11.42578125" style="267" customWidth="1"/>
    <col min="14438" max="14441" width="11.7109375" style="267" customWidth="1"/>
    <col min="14442" max="14442" width="12.5703125" style="267" customWidth="1"/>
    <col min="14443" max="14443" width="13" style="267" customWidth="1"/>
    <col min="14444" max="14592" width="9.140625" style="267"/>
    <col min="14593" max="14593" width="4.140625" style="267" customWidth="1"/>
    <col min="14594" max="14625" width="10.7109375" style="267" customWidth="1"/>
    <col min="14626" max="14626" width="11.42578125" style="267" customWidth="1"/>
    <col min="14627" max="14665" width="10.7109375" style="267" customWidth="1"/>
    <col min="14666" max="14666" width="10.28515625" style="267" customWidth="1"/>
    <col min="14667" max="14668" width="10.7109375" style="267" customWidth="1"/>
    <col min="14669" max="14669" width="11.140625" style="267" customWidth="1"/>
    <col min="14670" max="14672" width="12.42578125" style="267" customWidth="1"/>
    <col min="14673" max="14674" width="11.28515625" style="267" customWidth="1"/>
    <col min="14675" max="14680" width="10.7109375" style="267" customWidth="1"/>
    <col min="14681" max="14681" width="0.140625" style="267" customWidth="1"/>
    <col min="14682" max="14688" width="10.7109375" style="267" customWidth="1"/>
    <col min="14689" max="14689" width="12.85546875" style="267" customWidth="1"/>
    <col min="14690" max="14691" width="11.5703125" style="267" customWidth="1"/>
    <col min="14692" max="14692" width="11.7109375" style="267" customWidth="1"/>
    <col min="14693" max="14693" width="11.42578125" style="267" customWidth="1"/>
    <col min="14694" max="14697" width="11.7109375" style="267" customWidth="1"/>
    <col min="14698" max="14698" width="12.5703125" style="267" customWidth="1"/>
    <col min="14699" max="14699" width="13" style="267" customWidth="1"/>
    <col min="14700" max="14848" width="9.140625" style="267"/>
    <col min="14849" max="14849" width="4.140625" style="267" customWidth="1"/>
    <col min="14850" max="14881" width="10.7109375" style="267" customWidth="1"/>
    <col min="14882" max="14882" width="11.42578125" style="267" customWidth="1"/>
    <col min="14883" max="14921" width="10.7109375" style="267" customWidth="1"/>
    <col min="14922" max="14922" width="10.28515625" style="267" customWidth="1"/>
    <col min="14923" max="14924" width="10.7109375" style="267" customWidth="1"/>
    <col min="14925" max="14925" width="11.140625" style="267" customWidth="1"/>
    <col min="14926" max="14928" width="12.42578125" style="267" customWidth="1"/>
    <col min="14929" max="14930" width="11.28515625" style="267" customWidth="1"/>
    <col min="14931" max="14936" width="10.7109375" style="267" customWidth="1"/>
    <col min="14937" max="14937" width="0.140625" style="267" customWidth="1"/>
    <col min="14938" max="14944" width="10.7109375" style="267" customWidth="1"/>
    <col min="14945" max="14945" width="12.85546875" style="267" customWidth="1"/>
    <col min="14946" max="14947" width="11.5703125" style="267" customWidth="1"/>
    <col min="14948" max="14948" width="11.7109375" style="267" customWidth="1"/>
    <col min="14949" max="14949" width="11.42578125" style="267" customWidth="1"/>
    <col min="14950" max="14953" width="11.7109375" style="267" customWidth="1"/>
    <col min="14954" max="14954" width="12.5703125" style="267" customWidth="1"/>
    <col min="14955" max="14955" width="13" style="267" customWidth="1"/>
    <col min="14956" max="15104" width="9.140625" style="267"/>
    <col min="15105" max="15105" width="4.140625" style="267" customWidth="1"/>
    <col min="15106" max="15137" width="10.7109375" style="267" customWidth="1"/>
    <col min="15138" max="15138" width="11.42578125" style="267" customWidth="1"/>
    <col min="15139" max="15177" width="10.7109375" style="267" customWidth="1"/>
    <col min="15178" max="15178" width="10.28515625" style="267" customWidth="1"/>
    <col min="15179" max="15180" width="10.7109375" style="267" customWidth="1"/>
    <col min="15181" max="15181" width="11.140625" style="267" customWidth="1"/>
    <col min="15182" max="15184" width="12.42578125" style="267" customWidth="1"/>
    <col min="15185" max="15186" width="11.28515625" style="267" customWidth="1"/>
    <col min="15187" max="15192" width="10.7109375" style="267" customWidth="1"/>
    <col min="15193" max="15193" width="0.140625" style="267" customWidth="1"/>
    <col min="15194" max="15200" width="10.7109375" style="267" customWidth="1"/>
    <col min="15201" max="15201" width="12.85546875" style="267" customWidth="1"/>
    <col min="15202" max="15203" width="11.5703125" style="267" customWidth="1"/>
    <col min="15204" max="15204" width="11.7109375" style="267" customWidth="1"/>
    <col min="15205" max="15205" width="11.42578125" style="267" customWidth="1"/>
    <col min="15206" max="15209" width="11.7109375" style="267" customWidth="1"/>
    <col min="15210" max="15210" width="12.5703125" style="267" customWidth="1"/>
    <col min="15211" max="15211" width="13" style="267" customWidth="1"/>
    <col min="15212" max="15360" width="9.140625" style="267"/>
    <col min="15361" max="15361" width="4.140625" style="267" customWidth="1"/>
    <col min="15362" max="15393" width="10.7109375" style="267" customWidth="1"/>
    <col min="15394" max="15394" width="11.42578125" style="267" customWidth="1"/>
    <col min="15395" max="15433" width="10.7109375" style="267" customWidth="1"/>
    <col min="15434" max="15434" width="10.28515625" style="267" customWidth="1"/>
    <col min="15435" max="15436" width="10.7109375" style="267" customWidth="1"/>
    <col min="15437" max="15437" width="11.140625" style="267" customWidth="1"/>
    <col min="15438" max="15440" width="12.42578125" style="267" customWidth="1"/>
    <col min="15441" max="15442" width="11.28515625" style="267" customWidth="1"/>
    <col min="15443" max="15448" width="10.7109375" style="267" customWidth="1"/>
    <col min="15449" max="15449" width="0.140625" style="267" customWidth="1"/>
    <col min="15450" max="15456" width="10.7109375" style="267" customWidth="1"/>
    <col min="15457" max="15457" width="12.85546875" style="267" customWidth="1"/>
    <col min="15458" max="15459" width="11.5703125" style="267" customWidth="1"/>
    <col min="15460" max="15460" width="11.7109375" style="267" customWidth="1"/>
    <col min="15461" max="15461" width="11.42578125" style="267" customWidth="1"/>
    <col min="15462" max="15465" width="11.7109375" style="267" customWidth="1"/>
    <col min="15466" max="15466" width="12.5703125" style="267" customWidth="1"/>
    <col min="15467" max="15467" width="13" style="267" customWidth="1"/>
    <col min="15468" max="15616" width="9.140625" style="267"/>
    <col min="15617" max="15617" width="4.140625" style="267" customWidth="1"/>
    <col min="15618" max="15649" width="10.7109375" style="267" customWidth="1"/>
    <col min="15650" max="15650" width="11.42578125" style="267" customWidth="1"/>
    <col min="15651" max="15689" width="10.7109375" style="267" customWidth="1"/>
    <col min="15690" max="15690" width="10.28515625" style="267" customWidth="1"/>
    <col min="15691" max="15692" width="10.7109375" style="267" customWidth="1"/>
    <col min="15693" max="15693" width="11.140625" style="267" customWidth="1"/>
    <col min="15694" max="15696" width="12.42578125" style="267" customWidth="1"/>
    <col min="15697" max="15698" width="11.28515625" style="267" customWidth="1"/>
    <col min="15699" max="15704" width="10.7109375" style="267" customWidth="1"/>
    <col min="15705" max="15705" width="0.140625" style="267" customWidth="1"/>
    <col min="15706" max="15712" width="10.7109375" style="267" customWidth="1"/>
    <col min="15713" max="15713" width="12.85546875" style="267" customWidth="1"/>
    <col min="15714" max="15715" width="11.5703125" style="267" customWidth="1"/>
    <col min="15716" max="15716" width="11.7109375" style="267" customWidth="1"/>
    <col min="15717" max="15717" width="11.42578125" style="267" customWidth="1"/>
    <col min="15718" max="15721" width="11.7109375" style="267" customWidth="1"/>
    <col min="15722" max="15722" width="12.5703125" style="267" customWidth="1"/>
    <col min="15723" max="15723" width="13" style="267" customWidth="1"/>
    <col min="15724" max="15872" width="9.140625" style="267"/>
    <col min="15873" max="15873" width="4.140625" style="267" customWidth="1"/>
    <col min="15874" max="15905" width="10.7109375" style="267" customWidth="1"/>
    <col min="15906" max="15906" width="11.42578125" style="267" customWidth="1"/>
    <col min="15907" max="15945" width="10.7109375" style="267" customWidth="1"/>
    <col min="15946" max="15946" width="10.28515625" style="267" customWidth="1"/>
    <col min="15947" max="15948" width="10.7109375" style="267" customWidth="1"/>
    <col min="15949" max="15949" width="11.140625" style="267" customWidth="1"/>
    <col min="15950" max="15952" width="12.42578125" style="267" customWidth="1"/>
    <col min="15953" max="15954" width="11.28515625" style="267" customWidth="1"/>
    <col min="15955" max="15960" width="10.7109375" style="267" customWidth="1"/>
    <col min="15961" max="15961" width="0.140625" style="267" customWidth="1"/>
    <col min="15962" max="15968" width="10.7109375" style="267" customWidth="1"/>
    <col min="15969" max="15969" width="12.85546875" style="267" customWidth="1"/>
    <col min="15970" max="15971" width="11.5703125" style="267" customWidth="1"/>
    <col min="15972" max="15972" width="11.7109375" style="267" customWidth="1"/>
    <col min="15973" max="15973" width="11.42578125" style="267" customWidth="1"/>
    <col min="15974" max="15977" width="11.7109375" style="267" customWidth="1"/>
    <col min="15978" max="15978" width="12.5703125" style="267" customWidth="1"/>
    <col min="15979" max="15979" width="13" style="267" customWidth="1"/>
    <col min="15980" max="16128" width="9.140625" style="267"/>
    <col min="16129" max="16129" width="4.140625" style="267" customWidth="1"/>
    <col min="16130" max="16161" width="10.7109375" style="267" customWidth="1"/>
    <col min="16162" max="16162" width="11.42578125" style="267" customWidth="1"/>
    <col min="16163" max="16201" width="10.7109375" style="267" customWidth="1"/>
    <col min="16202" max="16202" width="10.28515625" style="267" customWidth="1"/>
    <col min="16203" max="16204" width="10.7109375" style="267" customWidth="1"/>
    <col min="16205" max="16205" width="11.140625" style="267" customWidth="1"/>
    <col min="16206" max="16208" width="12.42578125" style="267" customWidth="1"/>
    <col min="16209" max="16210" width="11.28515625" style="267" customWidth="1"/>
    <col min="16211" max="16216" width="10.7109375" style="267" customWidth="1"/>
    <col min="16217" max="16217" width="0.140625" style="267" customWidth="1"/>
    <col min="16218" max="16224" width="10.7109375" style="267" customWidth="1"/>
    <col min="16225" max="16225" width="12.85546875" style="267" customWidth="1"/>
    <col min="16226" max="16227" width="11.5703125" style="267" customWidth="1"/>
    <col min="16228" max="16228" width="11.7109375" style="267" customWidth="1"/>
    <col min="16229" max="16229" width="11.42578125" style="267" customWidth="1"/>
    <col min="16230" max="16233" width="11.7109375" style="267" customWidth="1"/>
    <col min="16234" max="16234" width="12.5703125" style="267" customWidth="1"/>
    <col min="16235" max="16235" width="13" style="267" customWidth="1"/>
    <col min="16236" max="16384" width="9.140625" style="267"/>
  </cols>
  <sheetData>
    <row r="1" spans="1:134" s="266" customFormat="1" ht="24.75" customHeight="1" thickTop="1" thickBot="1">
      <c r="A1" s="264"/>
      <c r="B1" s="629" t="s">
        <v>477</v>
      </c>
      <c r="C1" s="632" t="s">
        <v>478</v>
      </c>
      <c r="D1" s="632"/>
      <c r="E1" s="632"/>
      <c r="F1" s="632" t="s">
        <v>479</v>
      </c>
      <c r="G1" s="632"/>
      <c r="H1" s="632"/>
      <c r="I1" s="632" t="s">
        <v>480</v>
      </c>
      <c r="J1" s="632"/>
      <c r="K1" s="632"/>
      <c r="L1" s="632" t="s">
        <v>481</v>
      </c>
      <c r="M1" s="632"/>
      <c r="N1" s="632"/>
      <c r="O1" s="632" t="s">
        <v>482</v>
      </c>
      <c r="P1" s="632"/>
      <c r="Q1" s="632"/>
      <c r="R1" s="643" t="s">
        <v>483</v>
      </c>
      <c r="S1" s="643"/>
      <c r="T1" s="643"/>
      <c r="U1" s="644" t="s">
        <v>484</v>
      </c>
      <c r="V1" s="644"/>
      <c r="W1" s="644"/>
      <c r="X1" s="644"/>
      <c r="Y1" s="644"/>
      <c r="Z1" s="643" t="s">
        <v>485</v>
      </c>
      <c r="AA1" s="643"/>
      <c r="AB1" s="643"/>
      <c r="AC1" s="632" t="s">
        <v>486</v>
      </c>
      <c r="AD1" s="632"/>
      <c r="AE1" s="632"/>
      <c r="AF1" s="643" t="s">
        <v>487</v>
      </c>
      <c r="AG1" s="643"/>
      <c r="AH1" s="643"/>
      <c r="AI1" s="643" t="s">
        <v>488</v>
      </c>
      <c r="AJ1" s="643"/>
      <c r="AK1" s="643"/>
      <c r="AL1" s="632" t="s">
        <v>489</v>
      </c>
      <c r="AM1" s="632"/>
      <c r="AN1" s="632"/>
      <c r="AO1" s="632" t="s">
        <v>225</v>
      </c>
      <c r="AP1" s="632"/>
      <c r="AQ1" s="632"/>
      <c r="AR1" s="643" t="s">
        <v>490</v>
      </c>
      <c r="AS1" s="643"/>
      <c r="AT1" s="643"/>
      <c r="AU1" s="632" t="s">
        <v>491</v>
      </c>
      <c r="AV1" s="632"/>
      <c r="AW1" s="632"/>
      <c r="AX1" s="643" t="s">
        <v>492</v>
      </c>
      <c r="AY1" s="643"/>
      <c r="AZ1" s="643"/>
      <c r="BA1" s="643" t="s">
        <v>493</v>
      </c>
      <c r="BB1" s="643"/>
      <c r="BC1" s="643"/>
      <c r="BD1" s="632" t="s">
        <v>494</v>
      </c>
      <c r="BE1" s="632"/>
      <c r="BF1" s="632"/>
      <c r="BG1" s="632" t="s">
        <v>495</v>
      </c>
      <c r="BH1" s="632"/>
      <c r="BI1" s="632"/>
      <c r="BJ1" s="632" t="s">
        <v>496</v>
      </c>
      <c r="BK1" s="632"/>
      <c r="BL1" s="632"/>
      <c r="BM1" s="632"/>
      <c r="BN1" s="632" t="s">
        <v>262</v>
      </c>
      <c r="BO1" s="632"/>
      <c r="BP1" s="632"/>
      <c r="BQ1" s="632" t="s">
        <v>497</v>
      </c>
      <c r="BR1" s="632"/>
      <c r="BS1" s="632"/>
      <c r="BT1" s="632" t="s">
        <v>498</v>
      </c>
      <c r="BU1" s="632"/>
      <c r="BV1" s="632"/>
      <c r="BW1" s="632" t="s">
        <v>499</v>
      </c>
      <c r="BX1" s="632"/>
      <c r="BY1" s="632"/>
      <c r="BZ1" s="632" t="s">
        <v>500</v>
      </c>
      <c r="CA1" s="632"/>
      <c r="CB1" s="632" t="s">
        <v>501</v>
      </c>
      <c r="CC1" s="632"/>
      <c r="CD1" s="632" t="s">
        <v>502</v>
      </c>
      <c r="CE1" s="632"/>
      <c r="CF1" s="645" t="s">
        <v>503</v>
      </c>
      <c r="CG1" s="645"/>
      <c r="CH1" s="645"/>
      <c r="CI1" s="646" t="s">
        <v>504</v>
      </c>
      <c r="CJ1" s="646"/>
      <c r="CK1" s="646"/>
      <c r="CL1" s="668" t="s">
        <v>505</v>
      </c>
      <c r="CM1" s="668"/>
      <c r="CN1" s="668"/>
      <c r="CO1" s="669" t="s">
        <v>506</v>
      </c>
      <c r="CP1" s="669"/>
      <c r="CQ1" s="670" t="s">
        <v>216</v>
      </c>
      <c r="CR1" s="670"/>
      <c r="CS1" s="670"/>
      <c r="CT1" s="670" t="s">
        <v>273</v>
      </c>
      <c r="CU1" s="670"/>
      <c r="CV1" s="670"/>
      <c r="CW1" s="670"/>
      <c r="CX1" s="655" t="s">
        <v>507</v>
      </c>
      <c r="CY1" s="655"/>
      <c r="CZ1" s="655" t="s">
        <v>508</v>
      </c>
      <c r="DA1" s="655"/>
      <c r="DB1" s="654" t="s">
        <v>494</v>
      </c>
      <c r="DC1" s="65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5"/>
      <c r="EB1" s="265"/>
      <c r="EC1" s="265"/>
      <c r="ED1" s="265"/>
    </row>
    <row r="2" spans="1:134" ht="16.5" customHeight="1" thickTop="1" thickBot="1">
      <c r="B2" s="630"/>
      <c r="C2" s="656">
        <v>2014</v>
      </c>
      <c r="D2" s="658">
        <v>2015</v>
      </c>
      <c r="E2" s="637">
        <v>2016</v>
      </c>
      <c r="F2" s="660">
        <v>2014</v>
      </c>
      <c r="G2" s="662">
        <v>2015</v>
      </c>
      <c r="H2" s="637">
        <v>2016</v>
      </c>
      <c r="I2" s="664">
        <v>2014</v>
      </c>
      <c r="J2" s="666">
        <v>2015</v>
      </c>
      <c r="K2" s="637">
        <v>2016</v>
      </c>
      <c r="L2" s="633">
        <v>2014</v>
      </c>
      <c r="M2" s="635">
        <v>2015</v>
      </c>
      <c r="N2" s="637">
        <v>2016</v>
      </c>
      <c r="O2" s="639">
        <v>2014</v>
      </c>
      <c r="P2" s="641">
        <v>2015</v>
      </c>
      <c r="Q2" s="637">
        <v>2016</v>
      </c>
      <c r="R2" s="647">
        <v>2014</v>
      </c>
      <c r="S2" s="649">
        <v>2015</v>
      </c>
      <c r="T2" s="651">
        <v>2016</v>
      </c>
      <c r="U2" s="268">
        <v>2014</v>
      </c>
      <c r="V2" s="269"/>
      <c r="W2" s="269">
        <v>2015</v>
      </c>
      <c r="X2" s="653">
        <v>2016</v>
      </c>
      <c r="Y2" s="653"/>
      <c r="Z2" s="675">
        <v>2014</v>
      </c>
      <c r="AA2" s="677">
        <v>2015</v>
      </c>
      <c r="AB2" s="671">
        <v>2016</v>
      </c>
      <c r="AC2" s="679">
        <v>2014</v>
      </c>
      <c r="AD2" s="681">
        <v>2015</v>
      </c>
      <c r="AE2" s="673">
        <v>2016</v>
      </c>
      <c r="AF2" s="647">
        <v>2014</v>
      </c>
      <c r="AG2" s="649">
        <v>2015</v>
      </c>
      <c r="AH2" s="671">
        <v>2016</v>
      </c>
      <c r="AI2" s="270">
        <v>2014</v>
      </c>
      <c r="AJ2" s="271"/>
      <c r="AK2" s="272">
        <v>2015</v>
      </c>
      <c r="AL2" s="273">
        <v>2014</v>
      </c>
      <c r="AM2" s="274">
        <v>2015</v>
      </c>
      <c r="AN2" s="673">
        <v>2016</v>
      </c>
      <c r="AO2" s="656">
        <v>2014</v>
      </c>
      <c r="AP2" s="658">
        <v>2015</v>
      </c>
      <c r="AQ2" s="673">
        <v>2016</v>
      </c>
      <c r="AR2" s="270">
        <v>2014</v>
      </c>
      <c r="AS2" s="271">
        <v>2015</v>
      </c>
      <c r="AT2" s="671">
        <v>2016</v>
      </c>
      <c r="AU2" s="639">
        <v>2014</v>
      </c>
      <c r="AV2" s="641">
        <v>2015</v>
      </c>
      <c r="AW2" s="673">
        <v>2016</v>
      </c>
      <c r="AX2" s="675">
        <v>2014</v>
      </c>
      <c r="AY2" s="683">
        <v>2015</v>
      </c>
      <c r="AZ2" s="683">
        <v>2016</v>
      </c>
      <c r="BA2" s="675">
        <v>2014</v>
      </c>
      <c r="BB2" s="683">
        <v>2015</v>
      </c>
      <c r="BC2" s="683">
        <v>2016</v>
      </c>
      <c r="BD2" s="639">
        <v>2014</v>
      </c>
      <c r="BE2" s="641">
        <v>2015</v>
      </c>
      <c r="BF2" s="673">
        <v>2016</v>
      </c>
      <c r="BG2" s="633">
        <v>2014</v>
      </c>
      <c r="BH2" s="685">
        <v>2015</v>
      </c>
      <c r="BI2" s="687">
        <v>2016</v>
      </c>
      <c r="BJ2" s="633">
        <v>2014</v>
      </c>
      <c r="BK2" s="635">
        <v>2015</v>
      </c>
      <c r="BL2" s="637">
        <v>2016</v>
      </c>
      <c r="BM2" s="637"/>
      <c r="BN2" s="679">
        <v>2014</v>
      </c>
      <c r="BO2" s="681">
        <v>2015</v>
      </c>
      <c r="BP2" s="673">
        <v>2016</v>
      </c>
      <c r="BQ2" s="679">
        <v>2014</v>
      </c>
      <c r="BR2" s="681">
        <v>2015</v>
      </c>
      <c r="BS2" s="673">
        <v>2016</v>
      </c>
      <c r="BT2" s="679">
        <v>2014</v>
      </c>
      <c r="BU2" s="681">
        <v>2015</v>
      </c>
      <c r="BV2" s="673">
        <v>2016</v>
      </c>
      <c r="BW2" s="679">
        <v>2014</v>
      </c>
      <c r="BX2" s="681">
        <v>2015</v>
      </c>
      <c r="BY2" s="673">
        <v>2016</v>
      </c>
      <c r="BZ2" s="688">
        <v>2015</v>
      </c>
      <c r="CA2" s="690">
        <v>2016</v>
      </c>
      <c r="CB2" s="688">
        <v>2015</v>
      </c>
      <c r="CC2" s="690">
        <v>2016</v>
      </c>
      <c r="CD2" s="688">
        <v>2015</v>
      </c>
      <c r="CE2" s="690">
        <v>2016</v>
      </c>
      <c r="CF2" s="633">
        <v>2014</v>
      </c>
      <c r="CG2" s="635">
        <v>2015</v>
      </c>
      <c r="CH2" s="698">
        <v>2016</v>
      </c>
      <c r="CI2" s="700">
        <v>2014</v>
      </c>
      <c r="CJ2" s="691">
        <v>2015</v>
      </c>
      <c r="CK2" s="693">
        <v>2016</v>
      </c>
      <c r="CL2" s="633">
        <v>2014</v>
      </c>
      <c r="CM2" s="635">
        <v>2015</v>
      </c>
      <c r="CN2" s="687">
        <v>2016</v>
      </c>
      <c r="CO2" s="696">
        <v>2015</v>
      </c>
      <c r="CP2" s="698">
        <v>2016</v>
      </c>
      <c r="CQ2" s="679">
        <v>2014</v>
      </c>
      <c r="CR2" s="681">
        <v>2015</v>
      </c>
      <c r="CS2" s="687">
        <v>2016</v>
      </c>
      <c r="CT2" s="633">
        <v>2014</v>
      </c>
      <c r="CU2" s="685">
        <v>2015</v>
      </c>
      <c r="CV2" s="687">
        <v>2016</v>
      </c>
      <c r="CW2" s="687"/>
      <c r="CX2" s="707">
        <v>2015</v>
      </c>
      <c r="CY2" s="704">
        <v>2016</v>
      </c>
      <c r="CZ2" s="707">
        <v>2015</v>
      </c>
      <c r="DA2" s="704">
        <v>2016</v>
      </c>
      <c r="DB2" s="707">
        <v>2015</v>
      </c>
      <c r="DC2" s="704">
        <v>2016</v>
      </c>
    </row>
    <row r="3" spans="1:134" ht="16.5" customHeight="1" thickTop="1" thickBot="1">
      <c r="B3" s="631"/>
      <c r="C3" s="657"/>
      <c r="D3" s="659"/>
      <c r="E3" s="638"/>
      <c r="F3" s="661"/>
      <c r="G3" s="663"/>
      <c r="H3" s="638"/>
      <c r="I3" s="665"/>
      <c r="J3" s="667"/>
      <c r="K3" s="638"/>
      <c r="L3" s="634"/>
      <c r="M3" s="636"/>
      <c r="N3" s="638"/>
      <c r="O3" s="640"/>
      <c r="P3" s="642"/>
      <c r="Q3" s="638"/>
      <c r="R3" s="648"/>
      <c r="S3" s="650"/>
      <c r="T3" s="652"/>
      <c r="U3" s="276" t="s">
        <v>509</v>
      </c>
      <c r="V3" s="277" t="s">
        <v>510</v>
      </c>
      <c r="W3" s="277" t="s">
        <v>509</v>
      </c>
      <c r="X3" s="278" t="s">
        <v>511</v>
      </c>
      <c r="Y3" s="278" t="s">
        <v>510</v>
      </c>
      <c r="Z3" s="676"/>
      <c r="AA3" s="678"/>
      <c r="AB3" s="672"/>
      <c r="AC3" s="680"/>
      <c r="AD3" s="682"/>
      <c r="AE3" s="674"/>
      <c r="AF3" s="648"/>
      <c r="AG3" s="650"/>
      <c r="AH3" s="672"/>
      <c r="AI3" s="279" t="s">
        <v>512</v>
      </c>
      <c r="AJ3" s="280" t="s">
        <v>511</v>
      </c>
      <c r="AK3" s="281" t="s">
        <v>512</v>
      </c>
      <c r="AL3" s="276"/>
      <c r="AM3" s="277"/>
      <c r="AN3" s="674"/>
      <c r="AO3" s="657"/>
      <c r="AP3" s="659"/>
      <c r="AQ3" s="674"/>
      <c r="AR3" s="282"/>
      <c r="AS3" s="283"/>
      <c r="AT3" s="672"/>
      <c r="AU3" s="640"/>
      <c r="AV3" s="642"/>
      <c r="AW3" s="674"/>
      <c r="AX3" s="676"/>
      <c r="AY3" s="684"/>
      <c r="AZ3" s="684"/>
      <c r="BA3" s="676"/>
      <c r="BB3" s="684"/>
      <c r="BC3" s="684"/>
      <c r="BD3" s="640"/>
      <c r="BE3" s="642"/>
      <c r="BF3" s="674"/>
      <c r="BG3" s="634"/>
      <c r="BH3" s="686"/>
      <c r="BI3" s="686"/>
      <c r="BJ3" s="634"/>
      <c r="BK3" s="636"/>
      <c r="BL3" s="284" t="s">
        <v>275</v>
      </c>
      <c r="BM3" s="284" t="s">
        <v>513</v>
      </c>
      <c r="BN3" s="680"/>
      <c r="BO3" s="682"/>
      <c r="BP3" s="674"/>
      <c r="BQ3" s="680"/>
      <c r="BR3" s="682"/>
      <c r="BS3" s="674"/>
      <c r="BT3" s="680"/>
      <c r="BU3" s="682"/>
      <c r="BV3" s="674"/>
      <c r="BW3" s="680"/>
      <c r="BX3" s="682"/>
      <c r="BY3" s="674"/>
      <c r="BZ3" s="689"/>
      <c r="CA3" s="689"/>
      <c r="CB3" s="689"/>
      <c r="CC3" s="689"/>
      <c r="CD3" s="689"/>
      <c r="CE3" s="689"/>
      <c r="CF3" s="634"/>
      <c r="CG3" s="636"/>
      <c r="CH3" s="699"/>
      <c r="CI3" s="701"/>
      <c r="CJ3" s="692"/>
      <c r="CK3" s="694"/>
      <c r="CL3" s="634"/>
      <c r="CM3" s="636"/>
      <c r="CN3" s="695"/>
      <c r="CO3" s="697"/>
      <c r="CP3" s="699"/>
      <c r="CQ3" s="680"/>
      <c r="CR3" s="682"/>
      <c r="CS3" s="695"/>
      <c r="CT3" s="634"/>
      <c r="CU3" s="686"/>
      <c r="CV3" s="285" t="s">
        <v>275</v>
      </c>
      <c r="CW3" s="285" t="s">
        <v>514</v>
      </c>
      <c r="CX3" s="689"/>
      <c r="CY3" s="705"/>
      <c r="CZ3" s="689"/>
      <c r="DA3" s="705"/>
      <c r="DB3" s="689"/>
      <c r="DC3" s="705"/>
    </row>
    <row r="4" spans="1:134" s="286" customFormat="1" ht="12.75" thickTop="1">
      <c r="A4" s="286" t="s">
        <v>354</v>
      </c>
      <c r="B4" s="287" t="s">
        <v>515</v>
      </c>
      <c r="C4" s="288">
        <v>4573500</v>
      </c>
      <c r="D4" s="289">
        <f>1384000+1170000</f>
        <v>2554000</v>
      </c>
      <c r="E4" s="290"/>
      <c r="F4" s="288">
        <v>0</v>
      </c>
      <c r="G4" s="289">
        <f>6800000+500000</f>
        <v>7300000</v>
      </c>
      <c r="H4" s="290"/>
      <c r="I4" s="288">
        <v>15350920</v>
      </c>
      <c r="J4" s="289">
        <v>2777940</v>
      </c>
      <c r="K4" s="291">
        <v>2689500</v>
      </c>
      <c r="L4" s="292">
        <v>855000</v>
      </c>
      <c r="M4" s="293">
        <v>855000</v>
      </c>
      <c r="N4" s="294">
        <v>855000</v>
      </c>
      <c r="O4" s="288">
        <v>1421000</v>
      </c>
      <c r="P4" s="295">
        <v>1738000</v>
      </c>
      <c r="Q4" s="296">
        <v>1868020</v>
      </c>
      <c r="R4" s="297">
        <v>3002775</v>
      </c>
      <c r="S4" s="298">
        <v>3192000</v>
      </c>
      <c r="T4" s="299"/>
      <c r="U4" s="288"/>
      <c r="V4" s="295">
        <v>580000</v>
      </c>
      <c r="W4" s="295">
        <v>320000</v>
      </c>
      <c r="X4" s="295"/>
      <c r="Y4" s="295"/>
      <c r="Z4" s="300"/>
      <c r="AA4" s="301"/>
      <c r="AB4" s="299"/>
      <c r="AC4" s="302"/>
      <c r="AD4" s="296"/>
      <c r="AE4" s="296"/>
      <c r="AF4" s="303"/>
      <c r="AG4" s="304"/>
      <c r="AH4" s="299"/>
      <c r="AI4" s="300">
        <v>5969615.384615385</v>
      </c>
      <c r="AJ4" s="301"/>
      <c r="AK4" s="299">
        <v>4971150</v>
      </c>
      <c r="AL4" s="288">
        <v>1265440</v>
      </c>
      <c r="AM4" s="295">
        <v>1047220</v>
      </c>
      <c r="AN4" s="296">
        <v>354480</v>
      </c>
      <c r="AO4" s="288">
        <v>600000</v>
      </c>
      <c r="AP4" s="572">
        <v>600000</v>
      </c>
      <c r="AQ4" s="290"/>
      <c r="AR4" s="300">
        <v>4200000</v>
      </c>
      <c r="AS4" s="301"/>
      <c r="AT4" s="299"/>
      <c r="AU4" s="288"/>
      <c r="AV4" s="295"/>
      <c r="AW4" s="295"/>
      <c r="AX4" s="300"/>
      <c r="AY4" s="299"/>
      <c r="AZ4" s="299"/>
      <c r="BA4" s="300"/>
      <c r="BB4" s="299"/>
      <c r="BC4" s="299"/>
      <c r="BD4" s="305">
        <v>38772355</v>
      </c>
      <c r="BE4" s="306">
        <v>29677328</v>
      </c>
      <c r="BF4" s="307">
        <v>23782770</v>
      </c>
      <c r="BG4" s="288"/>
      <c r="BH4" s="308"/>
      <c r="BI4" s="295"/>
      <c r="BJ4" s="292">
        <v>9739196</v>
      </c>
      <c r="BK4" s="293">
        <v>8599895</v>
      </c>
      <c r="BL4" s="293"/>
      <c r="BM4" s="294">
        <v>6006575</v>
      </c>
      <c r="BN4" s="292">
        <v>1975045</v>
      </c>
      <c r="BO4" s="293">
        <v>17637488</v>
      </c>
      <c r="BP4" s="309">
        <v>9699000</v>
      </c>
      <c r="BQ4" s="310"/>
      <c r="BR4" s="293">
        <f>242000+500000+4956000</f>
        <v>5698000</v>
      </c>
      <c r="BS4" s="308"/>
      <c r="BT4" s="292">
        <v>264960000</v>
      </c>
      <c r="BU4" s="294"/>
      <c r="BV4" s="308"/>
      <c r="BW4" s="292">
        <f>111526000+661500+588514</f>
        <v>112776014</v>
      </c>
      <c r="BX4" s="294"/>
      <c r="BY4" s="308"/>
      <c r="BZ4" s="311"/>
      <c r="CA4" s="311"/>
      <c r="CB4" s="312">
        <v>3717000</v>
      </c>
      <c r="CC4" s="312"/>
      <c r="CD4" s="313"/>
      <c r="CE4" s="313"/>
      <c r="CF4" s="292">
        <v>66861</v>
      </c>
      <c r="CG4" s="293">
        <v>268161</v>
      </c>
      <c r="CH4" s="294">
        <v>66861</v>
      </c>
      <c r="CI4" s="297">
        <v>550000</v>
      </c>
      <c r="CJ4" s="298">
        <v>600000</v>
      </c>
      <c r="CK4" s="314"/>
      <c r="CL4" s="292">
        <v>150000</v>
      </c>
      <c r="CM4" s="293">
        <v>200000</v>
      </c>
      <c r="CN4" s="315">
        <v>200000</v>
      </c>
      <c r="CO4" s="316"/>
      <c r="CP4" s="317">
        <v>638000</v>
      </c>
      <c r="CQ4" s="310"/>
      <c r="CR4" s="318">
        <v>1647675</v>
      </c>
      <c r="CS4" s="319">
        <v>2565000</v>
      </c>
      <c r="CT4" s="320">
        <v>32894772</v>
      </c>
      <c r="CU4" s="321">
        <v>35278757</v>
      </c>
      <c r="CV4" s="293"/>
      <c r="CW4" s="294">
        <v>30912565</v>
      </c>
      <c r="CX4" s="313"/>
      <c r="CY4" s="322">
        <v>310000</v>
      </c>
      <c r="CZ4" s="313"/>
      <c r="DA4" s="312"/>
      <c r="DB4" s="312"/>
      <c r="DC4" s="312"/>
      <c r="DD4" s="323"/>
      <c r="DE4" s="323"/>
      <c r="DF4" s="323"/>
      <c r="DG4" s="323"/>
      <c r="DH4" s="323"/>
      <c r="DI4" s="323"/>
      <c r="DJ4" s="323"/>
      <c r="DK4" s="323"/>
      <c r="DL4" s="323"/>
      <c r="DM4" s="323"/>
      <c r="DN4" s="323"/>
      <c r="DO4" s="323"/>
      <c r="DP4" s="323"/>
      <c r="DQ4" s="323"/>
      <c r="DR4" s="323"/>
      <c r="DS4" s="323"/>
      <c r="DT4" s="323"/>
      <c r="DU4" s="323"/>
      <c r="DV4" s="323"/>
      <c r="DW4" s="323"/>
      <c r="DX4" s="323"/>
      <c r="DY4" s="323"/>
      <c r="DZ4" s="323"/>
      <c r="EA4" s="323"/>
      <c r="EB4" s="323"/>
      <c r="EC4" s="323"/>
      <c r="ED4" s="323"/>
    </row>
    <row r="5" spans="1:134" s="286" customFormat="1" ht="12">
      <c r="B5" s="324" t="s">
        <v>516</v>
      </c>
      <c r="C5" s="325">
        <v>1089000</v>
      </c>
      <c r="D5" s="326"/>
      <c r="E5" s="327">
        <v>1444000</v>
      </c>
      <c r="F5" s="325">
        <v>24734000</v>
      </c>
      <c r="G5" s="326">
        <f>2450000+1780000+1470000+9100000</f>
        <v>14800000</v>
      </c>
      <c r="H5" s="327">
        <v>9425000</v>
      </c>
      <c r="I5" s="325">
        <v>6087500</v>
      </c>
      <c r="J5" s="326">
        <v>2593245</v>
      </c>
      <c r="K5" s="327">
        <v>2689500</v>
      </c>
      <c r="L5" s="328">
        <v>855000</v>
      </c>
      <c r="M5" s="329">
        <v>855000</v>
      </c>
      <c r="N5" s="330">
        <v>855000</v>
      </c>
      <c r="O5" s="325">
        <v>1762000</v>
      </c>
      <c r="P5" s="331">
        <v>1465000</v>
      </c>
      <c r="Q5" s="332">
        <v>1274000</v>
      </c>
      <c r="R5" s="333"/>
      <c r="S5" s="334"/>
      <c r="T5" s="335"/>
      <c r="U5" s="325">
        <v>2619290</v>
      </c>
      <c r="V5" s="331">
        <v>590000</v>
      </c>
      <c r="W5" s="331">
        <f>1224000+320000</f>
        <v>1544000</v>
      </c>
      <c r="X5" s="336">
        <v>1438200</v>
      </c>
      <c r="Y5" s="331"/>
      <c r="Z5" s="337">
        <v>379500</v>
      </c>
      <c r="AA5" s="338"/>
      <c r="AB5" s="335"/>
      <c r="AC5" s="339"/>
      <c r="AD5" s="329">
        <v>18254100</v>
      </c>
      <c r="AE5" s="340">
        <v>20178400</v>
      </c>
      <c r="AF5" s="341"/>
      <c r="AG5" s="342"/>
      <c r="AH5" s="335"/>
      <c r="AI5" s="343">
        <v>6185385</v>
      </c>
      <c r="AJ5" s="344">
        <v>967000</v>
      </c>
      <c r="AK5" s="335">
        <v>4573458</v>
      </c>
      <c r="AL5" s="325">
        <v>1260985</v>
      </c>
      <c r="AM5" s="331">
        <v>1664925</v>
      </c>
      <c r="AN5" s="332">
        <v>663540</v>
      </c>
      <c r="AO5" s="325">
        <v>600000</v>
      </c>
      <c r="AP5" s="573">
        <v>600000</v>
      </c>
      <c r="AQ5" s="327">
        <v>600000</v>
      </c>
      <c r="AR5" s="343">
        <v>4660000</v>
      </c>
      <c r="AS5" s="344">
        <v>5500000</v>
      </c>
      <c r="AT5" s="335"/>
      <c r="AU5" s="325">
        <v>369214</v>
      </c>
      <c r="AV5" s="331">
        <v>130385000</v>
      </c>
      <c r="AW5" s="336">
        <v>13617400</v>
      </c>
      <c r="AX5" s="343"/>
      <c r="AY5" s="335"/>
      <c r="AZ5" s="335"/>
      <c r="BA5" s="343"/>
      <c r="BB5" s="335"/>
      <c r="BC5" s="335"/>
      <c r="BD5" s="345">
        <v>32635164</v>
      </c>
      <c r="BE5" s="329">
        <v>31915865</v>
      </c>
      <c r="BF5" s="346">
        <v>18963238</v>
      </c>
      <c r="BG5" s="325"/>
      <c r="BH5" s="347"/>
      <c r="BI5" s="331"/>
      <c r="BJ5" s="328">
        <v>8870922</v>
      </c>
      <c r="BK5" s="329">
        <v>8013924</v>
      </c>
      <c r="BL5" s="330">
        <v>782124</v>
      </c>
      <c r="BM5" s="330">
        <v>5318466</v>
      </c>
      <c r="BN5" s="328">
        <v>7268818</v>
      </c>
      <c r="BO5" s="329">
        <v>2355000</v>
      </c>
      <c r="BP5" s="340">
        <v>5400000</v>
      </c>
      <c r="BQ5" s="348"/>
      <c r="BR5" s="329">
        <f>3100000+4905000</f>
        <v>8005000</v>
      </c>
      <c r="BS5" s="347"/>
      <c r="BT5" s="348"/>
      <c r="BU5" s="332"/>
      <c r="BV5" s="347"/>
      <c r="BW5" s="348"/>
      <c r="BX5" s="332"/>
      <c r="BY5" s="347"/>
      <c r="BZ5" s="349"/>
      <c r="CA5" s="349"/>
      <c r="CB5" s="350">
        <v>7603750</v>
      </c>
      <c r="CC5" s="350"/>
      <c r="CD5" s="351"/>
      <c r="CE5" s="351"/>
      <c r="CF5" s="328">
        <v>66861</v>
      </c>
      <c r="CG5" s="329">
        <v>408711</v>
      </c>
      <c r="CH5" s="330">
        <v>1265111</v>
      </c>
      <c r="CI5" s="333">
        <v>550000</v>
      </c>
      <c r="CJ5" s="334">
        <v>600000</v>
      </c>
      <c r="CK5" s="352"/>
      <c r="CL5" s="328">
        <v>150000</v>
      </c>
      <c r="CM5" s="293">
        <v>200000</v>
      </c>
      <c r="CN5" s="315">
        <v>200000</v>
      </c>
      <c r="CO5" s="353"/>
      <c r="CP5" s="354">
        <v>638000</v>
      </c>
      <c r="CQ5" s="348"/>
      <c r="CR5" s="355">
        <v>1647675</v>
      </c>
      <c r="CS5" s="356"/>
      <c r="CT5" s="345">
        <v>26689682</v>
      </c>
      <c r="CU5" s="357">
        <v>31250631</v>
      </c>
      <c r="CV5" s="330">
        <v>2637768</v>
      </c>
      <c r="CW5" s="330">
        <v>29814692</v>
      </c>
      <c r="CX5" s="351"/>
      <c r="CY5" s="358">
        <v>310000</v>
      </c>
      <c r="CZ5" s="351"/>
      <c r="DA5" s="358">
        <v>896500</v>
      </c>
      <c r="DB5" s="358"/>
      <c r="DC5" s="358"/>
      <c r="DD5" s="323"/>
      <c r="DE5" s="323"/>
      <c r="DF5" s="323"/>
      <c r="DG5" s="323"/>
      <c r="DH5" s="323"/>
      <c r="DI5" s="323"/>
      <c r="DJ5" s="323"/>
      <c r="DK5" s="323"/>
      <c r="DL5" s="323"/>
      <c r="DM5" s="323"/>
      <c r="DN5" s="323"/>
      <c r="DO5" s="323"/>
      <c r="DP5" s="323"/>
      <c r="DQ5" s="323"/>
      <c r="DR5" s="323"/>
      <c r="DS5" s="323"/>
      <c r="DT5" s="323"/>
      <c r="DU5" s="323"/>
      <c r="DV5" s="323"/>
      <c r="DW5" s="323"/>
      <c r="DX5" s="323"/>
      <c r="DY5" s="323"/>
      <c r="DZ5" s="323"/>
      <c r="EA5" s="323"/>
      <c r="EB5" s="323"/>
      <c r="EC5" s="323"/>
      <c r="ED5" s="323"/>
    </row>
    <row r="6" spans="1:134" s="286" customFormat="1" ht="12">
      <c r="B6" s="324" t="s">
        <v>517</v>
      </c>
      <c r="C6" s="325">
        <v>7075500</v>
      </c>
      <c r="D6" s="326">
        <v>2456000</v>
      </c>
      <c r="E6" s="359"/>
      <c r="F6" s="325">
        <v>9012000</v>
      </c>
      <c r="G6" s="326">
        <v>12500000</v>
      </c>
      <c r="H6" s="359"/>
      <c r="I6" s="325">
        <v>4735310</v>
      </c>
      <c r="J6" s="326">
        <v>2721975</v>
      </c>
      <c r="K6" s="327">
        <v>2689500</v>
      </c>
      <c r="L6" s="328">
        <v>855000</v>
      </c>
      <c r="M6" s="329">
        <v>855000</v>
      </c>
      <c r="N6" s="330">
        <v>855000</v>
      </c>
      <c r="O6" s="325">
        <v>1663000</v>
      </c>
      <c r="P6" s="331">
        <v>1764000</v>
      </c>
      <c r="Q6" s="332">
        <v>1127020</v>
      </c>
      <c r="R6" s="333"/>
      <c r="S6" s="334"/>
      <c r="T6" s="335"/>
      <c r="U6" s="325"/>
      <c r="V6" s="331">
        <v>610000</v>
      </c>
      <c r="W6" s="331">
        <v>320000</v>
      </c>
      <c r="X6" s="332">
        <v>0</v>
      </c>
      <c r="Y6" s="332">
        <v>300000</v>
      </c>
      <c r="Z6" s="343"/>
      <c r="AA6" s="344"/>
      <c r="AB6" s="335"/>
      <c r="AC6" s="339"/>
      <c r="AD6" s="332"/>
      <c r="AE6" s="332"/>
      <c r="AF6" s="341"/>
      <c r="AG6" s="342"/>
      <c r="AH6" s="335"/>
      <c r="AI6" s="343">
        <v>6832692.3076923098</v>
      </c>
      <c r="AJ6" s="344"/>
      <c r="AK6" s="335">
        <v>4971150</v>
      </c>
      <c r="AL6" s="325">
        <v>788305</v>
      </c>
      <c r="AM6" s="331">
        <v>1207250</v>
      </c>
      <c r="AN6" s="332">
        <v>495850</v>
      </c>
      <c r="AO6" s="325">
        <v>600000</v>
      </c>
      <c r="AP6" s="573">
        <v>600000</v>
      </c>
      <c r="AQ6" s="327">
        <v>600000</v>
      </c>
      <c r="AR6" s="343"/>
      <c r="AS6" s="344">
        <v>1515000</v>
      </c>
      <c r="AT6" s="335"/>
      <c r="AU6" s="325">
        <v>500000</v>
      </c>
      <c r="AV6" s="331">
        <v>1600000</v>
      </c>
      <c r="AW6" s="331"/>
      <c r="AX6" s="343"/>
      <c r="AY6" s="335"/>
      <c r="AZ6" s="335"/>
      <c r="BA6" s="343"/>
      <c r="BB6" s="335"/>
      <c r="BC6" s="335"/>
      <c r="BD6" s="345">
        <v>31771787</v>
      </c>
      <c r="BE6" s="329">
        <v>26963982</v>
      </c>
      <c r="BF6" s="346">
        <v>13353667</v>
      </c>
      <c r="BG6" s="325"/>
      <c r="BH6" s="347">
        <v>2190000</v>
      </c>
      <c r="BI6" s="331"/>
      <c r="BJ6" s="328">
        <v>12700149</v>
      </c>
      <c r="BK6" s="329">
        <v>7686551</v>
      </c>
      <c r="BL6" s="330">
        <v>159048</v>
      </c>
      <c r="BM6" s="330">
        <v>5117247</v>
      </c>
      <c r="BN6" s="328">
        <v>16003250</v>
      </c>
      <c r="BO6" s="329">
        <v>12665000</v>
      </c>
      <c r="BP6" s="340">
        <v>600000</v>
      </c>
      <c r="BQ6" s="348"/>
      <c r="BR6" s="329">
        <f>1156500+12003702+1600000</f>
        <v>14760202</v>
      </c>
      <c r="BS6" s="347"/>
      <c r="BT6" s="348"/>
      <c r="BU6" s="332"/>
      <c r="BV6" s="347"/>
      <c r="BW6" s="348"/>
      <c r="BX6" s="332"/>
      <c r="BY6" s="347"/>
      <c r="BZ6" s="349">
        <v>14250000</v>
      </c>
      <c r="CA6" s="349"/>
      <c r="CB6" s="350">
        <v>7211400</v>
      </c>
      <c r="CC6" s="350"/>
      <c r="CD6" s="351"/>
      <c r="CE6" s="351"/>
      <c r="CF6" s="328">
        <v>79411</v>
      </c>
      <c r="CG6" s="329">
        <v>948361</v>
      </c>
      <c r="CH6" s="330">
        <v>67361</v>
      </c>
      <c r="CI6" s="333"/>
      <c r="CJ6" s="334">
        <v>600000</v>
      </c>
      <c r="CK6" s="352"/>
      <c r="CL6" s="328">
        <v>150000</v>
      </c>
      <c r="CM6" s="293">
        <v>200000</v>
      </c>
      <c r="CN6" s="315">
        <v>200000</v>
      </c>
      <c r="CO6" s="353"/>
      <c r="CP6" s="354">
        <v>638000</v>
      </c>
      <c r="CQ6" s="348"/>
      <c r="CR6" s="355">
        <v>1647675</v>
      </c>
      <c r="CS6" s="356"/>
      <c r="CT6" s="345">
        <v>31161490</v>
      </c>
      <c r="CU6" s="357">
        <v>27579361</v>
      </c>
      <c r="CV6" s="330">
        <v>2605973</v>
      </c>
      <c r="CW6" s="330">
        <v>27441986</v>
      </c>
      <c r="CX6" s="351"/>
      <c r="CY6" s="358">
        <v>239000</v>
      </c>
      <c r="CZ6" s="351"/>
      <c r="DA6" s="350"/>
      <c r="DB6" s="350"/>
      <c r="DC6" s="350"/>
      <c r="DD6" s="323"/>
      <c r="DE6" s="323"/>
      <c r="DF6" s="323"/>
      <c r="DG6" s="323"/>
      <c r="DH6" s="323"/>
      <c r="DI6" s="323"/>
      <c r="DJ6" s="323"/>
      <c r="DK6" s="323"/>
      <c r="DL6" s="323"/>
      <c r="DM6" s="323"/>
      <c r="DN6" s="323"/>
      <c r="DO6" s="323"/>
      <c r="DP6" s="323"/>
      <c r="DQ6" s="323"/>
      <c r="DR6" s="323"/>
      <c r="DS6" s="323"/>
      <c r="DT6" s="323"/>
      <c r="DU6" s="323"/>
      <c r="DV6" s="323"/>
      <c r="DW6" s="323"/>
      <c r="DX6" s="323"/>
      <c r="DY6" s="323"/>
      <c r="DZ6" s="323"/>
      <c r="EA6" s="323"/>
      <c r="EB6" s="323"/>
      <c r="EC6" s="323"/>
      <c r="ED6" s="323"/>
    </row>
    <row r="7" spans="1:134" s="360" customFormat="1" ht="12">
      <c r="B7" s="361" t="s">
        <v>518</v>
      </c>
      <c r="C7" s="362">
        <v>0</v>
      </c>
      <c r="D7" s="326">
        <v>1255000</v>
      </c>
      <c r="E7" s="327">
        <v>770000</v>
      </c>
      <c r="F7" s="362">
        <v>8450000</v>
      </c>
      <c r="G7" s="326">
        <v>6800000</v>
      </c>
      <c r="H7" s="327">
        <v>12650000</v>
      </c>
      <c r="I7" s="362">
        <v>5618460</v>
      </c>
      <c r="J7" s="326">
        <v>2624430</v>
      </c>
      <c r="K7" s="336">
        <v>2689500</v>
      </c>
      <c r="L7" s="362">
        <v>855000</v>
      </c>
      <c r="M7" s="363">
        <v>855000</v>
      </c>
      <c r="N7" s="332">
        <v>855000</v>
      </c>
      <c r="O7" s="362">
        <v>1718000</v>
      </c>
      <c r="P7" s="363">
        <v>1881030</v>
      </c>
      <c r="Q7" s="332">
        <v>997020</v>
      </c>
      <c r="R7" s="364">
        <v>3286553</v>
      </c>
      <c r="S7" s="365">
        <v>3511200</v>
      </c>
      <c r="T7" s="366"/>
      <c r="U7" s="362">
        <v>2182130</v>
      </c>
      <c r="V7" s="363">
        <v>610000</v>
      </c>
      <c r="W7" s="363"/>
      <c r="X7" s="332">
        <v>150000</v>
      </c>
      <c r="Y7" s="332">
        <v>300000</v>
      </c>
      <c r="Z7" s="364"/>
      <c r="AA7" s="365"/>
      <c r="AB7" s="366"/>
      <c r="AC7" s="362"/>
      <c r="AD7" s="363"/>
      <c r="AE7" s="332">
        <v>5400000</v>
      </c>
      <c r="AF7" s="364"/>
      <c r="AG7" s="365"/>
      <c r="AH7" s="366"/>
      <c r="AI7" s="364">
        <v>4672885</v>
      </c>
      <c r="AJ7" s="365"/>
      <c r="AK7" s="366">
        <v>4971150</v>
      </c>
      <c r="AL7" s="362">
        <v>311585</v>
      </c>
      <c r="AM7" s="363">
        <v>4029055</v>
      </c>
      <c r="AN7" s="332">
        <v>826655</v>
      </c>
      <c r="AO7" s="362"/>
      <c r="AP7" s="573">
        <v>600000</v>
      </c>
      <c r="AQ7" s="367"/>
      <c r="AR7" s="364"/>
      <c r="AS7" s="365"/>
      <c r="AT7" s="366"/>
      <c r="AU7" s="362"/>
      <c r="AV7" s="363">
        <v>2250000</v>
      </c>
      <c r="AW7" s="363"/>
      <c r="AX7" s="364"/>
      <c r="AY7" s="366"/>
      <c r="AZ7" s="366"/>
      <c r="BA7" s="364"/>
      <c r="BB7" s="366"/>
      <c r="BC7" s="366"/>
      <c r="BD7" s="362">
        <v>30836620</v>
      </c>
      <c r="BE7" s="363">
        <v>24515746</v>
      </c>
      <c r="BF7" s="367">
        <v>16457687</v>
      </c>
      <c r="BG7" s="362"/>
      <c r="BH7" s="367"/>
      <c r="BI7" s="332">
        <v>600000</v>
      </c>
      <c r="BJ7" s="362">
        <v>10392839</v>
      </c>
      <c r="BK7" s="363">
        <v>8668815</v>
      </c>
      <c r="BL7" s="332">
        <v>143749</v>
      </c>
      <c r="BM7" s="332">
        <v>3367286</v>
      </c>
      <c r="BN7" s="362">
        <v>3650000</v>
      </c>
      <c r="BO7" s="363">
        <v>9423362</v>
      </c>
      <c r="BP7" s="368">
        <v>9058280</v>
      </c>
      <c r="BQ7" s="362"/>
      <c r="BR7" s="363"/>
      <c r="BS7" s="336">
        <v>848819</v>
      </c>
      <c r="BT7" s="362"/>
      <c r="BU7" s="363"/>
      <c r="BV7" s="367"/>
      <c r="BW7" s="362"/>
      <c r="BX7" s="363"/>
      <c r="BY7" s="367"/>
      <c r="BZ7" s="369"/>
      <c r="CA7" s="369"/>
      <c r="CB7" s="369">
        <v>7905000</v>
      </c>
      <c r="CC7" s="369"/>
      <c r="CD7" s="369"/>
      <c r="CE7" s="369"/>
      <c r="CF7" s="362">
        <v>129611</v>
      </c>
      <c r="CG7" s="363">
        <v>66861</v>
      </c>
      <c r="CH7" s="330">
        <v>67361</v>
      </c>
      <c r="CI7" s="364"/>
      <c r="CJ7" s="365">
        <v>600000</v>
      </c>
      <c r="CK7" s="366"/>
      <c r="CL7" s="362">
        <v>150000</v>
      </c>
      <c r="CM7" s="363">
        <v>200000</v>
      </c>
      <c r="CN7" s="370">
        <v>200000</v>
      </c>
      <c r="CO7" s="371">
        <v>550000</v>
      </c>
      <c r="CP7" s="368">
        <v>19888000</v>
      </c>
      <c r="CQ7" s="362"/>
      <c r="CR7" s="355">
        <v>1647675</v>
      </c>
      <c r="CS7" s="332">
        <v>2945000</v>
      </c>
      <c r="CT7" s="362">
        <v>32074030</v>
      </c>
      <c r="CU7" s="367">
        <v>33431430</v>
      </c>
      <c r="CV7" s="332">
        <v>2537254</v>
      </c>
      <c r="CW7" s="332">
        <v>25894062</v>
      </c>
      <c r="CX7" s="351"/>
      <c r="CY7" s="351">
        <v>95000</v>
      </c>
      <c r="CZ7" s="351"/>
      <c r="DA7" s="369"/>
      <c r="DB7" s="369"/>
      <c r="DC7" s="369"/>
    </row>
    <row r="8" spans="1:134" s="360" customFormat="1" ht="12">
      <c r="B8" s="361" t="s">
        <v>519</v>
      </c>
      <c r="C8" s="362">
        <v>2962000</v>
      </c>
      <c r="D8" s="326">
        <v>495000</v>
      </c>
      <c r="E8" s="367"/>
      <c r="F8" s="362">
        <v>10990000</v>
      </c>
      <c r="G8" s="326">
        <v>8530000</v>
      </c>
      <c r="H8" s="336">
        <v>1815000</v>
      </c>
      <c r="I8" s="362">
        <v>5475160</v>
      </c>
      <c r="J8" s="326">
        <v>2742555</v>
      </c>
      <c r="K8" s="336">
        <v>2689500</v>
      </c>
      <c r="L8" s="362">
        <v>855000</v>
      </c>
      <c r="M8" s="363">
        <v>855000</v>
      </c>
      <c r="N8" s="336">
        <v>855000</v>
      </c>
      <c r="O8" s="362">
        <v>1190000</v>
      </c>
      <c r="P8" s="363">
        <f>149*13000+35000</f>
        <v>1972000</v>
      </c>
      <c r="Q8" s="336">
        <v>1322020</v>
      </c>
      <c r="R8" s="364"/>
      <c r="S8" s="365"/>
      <c r="T8" s="366"/>
      <c r="U8" s="362"/>
      <c r="V8" s="363">
        <v>610000</v>
      </c>
      <c r="W8" s="363">
        <v>1499500</v>
      </c>
      <c r="X8" s="332">
        <v>0</v>
      </c>
      <c r="Y8" s="332">
        <v>300000</v>
      </c>
      <c r="Z8" s="364"/>
      <c r="AA8" s="365"/>
      <c r="AB8" s="366"/>
      <c r="AC8" s="362">
        <v>4778000</v>
      </c>
      <c r="AD8" s="363">
        <v>4905000</v>
      </c>
      <c r="AE8" s="332">
        <v>9180000</v>
      </c>
      <c r="AF8" s="364"/>
      <c r="AG8" s="365">
        <v>5591500</v>
      </c>
      <c r="AH8" s="366"/>
      <c r="AI8" s="364">
        <v>3877500</v>
      </c>
      <c r="AJ8" s="365">
        <v>251000</v>
      </c>
      <c r="AK8" s="366"/>
      <c r="AL8" s="362">
        <v>426725</v>
      </c>
      <c r="AM8" s="363">
        <v>2581665</v>
      </c>
      <c r="AN8" s="372">
        <v>778650</v>
      </c>
      <c r="AO8" s="362"/>
      <c r="AP8" s="573"/>
      <c r="AQ8" s="336">
        <v>600000</v>
      </c>
      <c r="AR8" s="364"/>
      <c r="AS8" s="365"/>
      <c r="AT8" s="366"/>
      <c r="AU8" s="362">
        <v>5130000</v>
      </c>
      <c r="AV8" s="363"/>
      <c r="AW8" s="363"/>
      <c r="AX8" s="364"/>
      <c r="AY8" s="366"/>
      <c r="AZ8" s="366"/>
      <c r="BA8" s="364"/>
      <c r="BB8" s="366"/>
      <c r="BC8" s="366"/>
      <c r="BD8" s="362">
        <v>33833248</v>
      </c>
      <c r="BE8" s="363">
        <v>25489556</v>
      </c>
      <c r="BF8" s="367">
        <v>12024980</v>
      </c>
      <c r="BG8" s="362"/>
      <c r="BH8" s="367">
        <v>1700000</v>
      </c>
      <c r="BI8" s="367"/>
      <c r="BJ8" s="362">
        <v>11502310</v>
      </c>
      <c r="BK8" s="363">
        <v>9568011</v>
      </c>
      <c r="BL8" s="330">
        <v>155793</v>
      </c>
      <c r="BM8" s="330">
        <v>4889554</v>
      </c>
      <c r="BN8" s="362">
        <v>15930868</v>
      </c>
      <c r="BO8" s="363">
        <v>9920000</v>
      </c>
      <c r="BP8" s="367">
        <v>6095000</v>
      </c>
      <c r="BQ8" s="362"/>
      <c r="BR8" s="363">
        <v>3321900</v>
      </c>
      <c r="BS8" s="367"/>
      <c r="BT8" s="362"/>
      <c r="BU8" s="363">
        <v>329472000</v>
      </c>
      <c r="BV8" s="367"/>
      <c r="BW8" s="362"/>
      <c r="BX8" s="363"/>
      <c r="BY8" s="367"/>
      <c r="BZ8" s="369"/>
      <c r="CA8" s="369"/>
      <c r="CB8" s="369"/>
      <c r="CC8" s="369"/>
      <c r="CD8" s="369">
        <v>12013885</v>
      </c>
      <c r="CE8" s="369"/>
      <c r="CF8" s="362">
        <v>283211</v>
      </c>
      <c r="CG8" s="363">
        <v>358511</v>
      </c>
      <c r="CH8" s="368">
        <v>79411</v>
      </c>
      <c r="CI8" s="364">
        <v>600000</v>
      </c>
      <c r="CJ8" s="365">
        <v>600000</v>
      </c>
      <c r="CK8" s="366"/>
      <c r="CL8" s="362">
        <v>150000</v>
      </c>
      <c r="CM8" s="363">
        <v>200000</v>
      </c>
      <c r="CN8" s="373">
        <v>200000</v>
      </c>
      <c r="CO8" s="371">
        <v>550000</v>
      </c>
      <c r="CP8" s="368">
        <v>638000</v>
      </c>
      <c r="CQ8" s="362"/>
      <c r="CR8" s="355">
        <v>1647675</v>
      </c>
      <c r="CS8" s="367"/>
      <c r="CT8" s="362">
        <v>36334804</v>
      </c>
      <c r="CU8" s="367">
        <v>33023664</v>
      </c>
      <c r="CV8" s="336">
        <v>2514286</v>
      </c>
      <c r="CW8" s="336">
        <v>26747013</v>
      </c>
      <c r="CX8" s="351"/>
      <c r="CY8" s="351">
        <v>95000</v>
      </c>
      <c r="CZ8" s="351"/>
      <c r="DA8" s="369"/>
      <c r="DB8" s="369"/>
      <c r="DC8" s="369"/>
    </row>
    <row r="9" spans="1:134" s="360" customFormat="1" ht="12">
      <c r="B9" s="361" t="s">
        <v>520</v>
      </c>
      <c r="C9" s="362">
        <v>0</v>
      </c>
      <c r="D9" s="326">
        <v>4176000</v>
      </c>
      <c r="E9" s="372">
        <v>1370000</v>
      </c>
      <c r="F9" s="362">
        <v>5667000</v>
      </c>
      <c r="G9" s="326">
        <v>16900000</v>
      </c>
      <c r="H9" s="372">
        <v>5082500</v>
      </c>
      <c r="I9" s="362">
        <v>8224050</v>
      </c>
      <c r="J9" s="326">
        <v>2659920</v>
      </c>
      <c r="K9" s="336">
        <v>2689500</v>
      </c>
      <c r="L9" s="362">
        <v>855000</v>
      </c>
      <c r="M9" s="363">
        <v>855000</v>
      </c>
      <c r="N9" s="336">
        <v>855000</v>
      </c>
      <c r="O9" s="362">
        <v>1872000</v>
      </c>
      <c r="P9" s="363"/>
      <c r="Q9" s="336">
        <v>325000</v>
      </c>
      <c r="R9" s="364"/>
      <c r="S9" s="365"/>
      <c r="T9" s="366"/>
      <c r="U9" s="362">
        <v>2626690</v>
      </c>
      <c r="V9" s="363"/>
      <c r="W9" s="363"/>
      <c r="X9" s="374">
        <v>150000</v>
      </c>
      <c r="Y9" s="374">
        <v>300000</v>
      </c>
      <c r="Z9" s="364">
        <v>405000</v>
      </c>
      <c r="AA9" s="365"/>
      <c r="AB9" s="366"/>
      <c r="AC9" s="362"/>
      <c r="AD9" s="363"/>
      <c r="AE9" s="367"/>
      <c r="AF9" s="364"/>
      <c r="AG9" s="365">
        <v>10751400</v>
      </c>
      <c r="AH9" s="366"/>
      <c r="AI9" s="364">
        <v>4672885</v>
      </c>
      <c r="AJ9" s="365">
        <v>228000</v>
      </c>
      <c r="AK9" s="366"/>
      <c r="AL9" s="362"/>
      <c r="AM9" s="363">
        <v>1037210</v>
      </c>
      <c r="AN9" s="336">
        <v>607960</v>
      </c>
      <c r="AO9" s="362">
        <v>600000</v>
      </c>
      <c r="AP9" s="573">
        <v>600000</v>
      </c>
      <c r="AQ9" s="336">
        <v>600000</v>
      </c>
      <c r="AR9" s="364"/>
      <c r="AS9" s="365"/>
      <c r="AT9" s="366"/>
      <c r="AU9" s="362">
        <v>17741070</v>
      </c>
      <c r="AV9" s="363">
        <f>625000+2500000</f>
        <v>3125000</v>
      </c>
      <c r="AW9" s="367"/>
      <c r="AX9" s="364"/>
      <c r="AY9" s="366"/>
      <c r="AZ9" s="366"/>
      <c r="BA9" s="364"/>
      <c r="BB9" s="366"/>
      <c r="BC9" s="366"/>
      <c r="BD9" s="362">
        <v>30127936</v>
      </c>
      <c r="BE9" s="363">
        <v>26994083</v>
      </c>
      <c r="BF9" s="367">
        <v>10943107</v>
      </c>
      <c r="BG9" s="362"/>
      <c r="BH9" s="367"/>
      <c r="BI9" s="367"/>
      <c r="BJ9" s="362">
        <v>8362070</v>
      </c>
      <c r="BK9" s="363">
        <v>8415249</v>
      </c>
      <c r="BL9" s="336">
        <v>131720</v>
      </c>
      <c r="BM9" s="336">
        <v>5168147</v>
      </c>
      <c r="BN9" s="362">
        <v>8977397</v>
      </c>
      <c r="BO9" s="363">
        <v>24995413</v>
      </c>
      <c r="BP9" s="367">
        <v>6190000</v>
      </c>
      <c r="BQ9" s="362"/>
      <c r="BR9" s="363"/>
      <c r="BS9" s="336">
        <v>211500</v>
      </c>
      <c r="BT9" s="362"/>
      <c r="BU9" s="363"/>
      <c r="BV9" s="367"/>
      <c r="BW9" s="362"/>
      <c r="BX9" s="363">
        <f>68668425+588514+702760</f>
        <v>69959699</v>
      </c>
      <c r="BY9" s="375">
        <f>11910521+60743546+432540</f>
        <v>73086607</v>
      </c>
      <c r="BZ9" s="369"/>
      <c r="CA9" s="369"/>
      <c r="CB9" s="369"/>
      <c r="CC9" s="369"/>
      <c r="CD9" s="369">
        <f>11758300+2241700</f>
        <v>14000000</v>
      </c>
      <c r="CE9" s="369"/>
      <c r="CF9" s="362">
        <v>66861</v>
      </c>
      <c r="CG9" s="376">
        <v>66861</v>
      </c>
      <c r="CH9" s="377">
        <v>67361</v>
      </c>
      <c r="CI9" s="364">
        <v>600000</v>
      </c>
      <c r="CJ9" s="365">
        <v>600000</v>
      </c>
      <c r="CK9" s="366"/>
      <c r="CL9" s="362">
        <v>150000</v>
      </c>
      <c r="CM9" s="363">
        <v>400000</v>
      </c>
      <c r="CN9" s="378">
        <v>200000</v>
      </c>
      <c r="CO9" s="371">
        <v>550000</v>
      </c>
      <c r="CP9" s="379">
        <v>638000</v>
      </c>
      <c r="CQ9" s="362"/>
      <c r="CR9" s="355">
        <v>1647675</v>
      </c>
      <c r="CS9" s="367"/>
      <c r="CT9" s="362">
        <v>36195352</v>
      </c>
      <c r="CU9" s="380">
        <v>33774890</v>
      </c>
      <c r="CV9" s="336">
        <v>2733821</v>
      </c>
      <c r="CW9" s="336">
        <v>26797473</v>
      </c>
      <c r="CX9" s="351"/>
      <c r="CY9" s="351">
        <v>95000</v>
      </c>
      <c r="CZ9" s="351"/>
      <c r="DA9" s="369"/>
      <c r="DB9" s="369"/>
      <c r="DC9" s="369"/>
    </row>
    <row r="10" spans="1:134" s="403" customFormat="1" ht="12.75">
      <c r="A10" s="381"/>
      <c r="B10" s="382" t="s">
        <v>521</v>
      </c>
      <c r="C10" s="383">
        <v>380000</v>
      </c>
      <c r="D10" s="326"/>
      <c r="E10" s="375">
        <v>0</v>
      </c>
      <c r="F10" s="383"/>
      <c r="G10" s="326">
        <v>6800000</v>
      </c>
      <c r="H10" s="336">
        <v>950000</v>
      </c>
      <c r="I10" s="383">
        <v>6352600</v>
      </c>
      <c r="J10" s="326">
        <v>3119835</v>
      </c>
      <c r="K10" s="375">
        <v>2689500</v>
      </c>
      <c r="L10" s="384">
        <v>855000</v>
      </c>
      <c r="M10" s="385">
        <f>855000*2</f>
        <v>1710000</v>
      </c>
      <c r="N10" s="336">
        <v>855000</v>
      </c>
      <c r="O10" s="383">
        <v>552000</v>
      </c>
      <c r="P10" s="386">
        <v>828030</v>
      </c>
      <c r="Q10" s="336">
        <v>373000</v>
      </c>
      <c r="R10" s="387">
        <v>3291750</v>
      </c>
      <c r="S10" s="388">
        <v>3192000</v>
      </c>
      <c r="T10" s="389"/>
      <c r="U10" s="383"/>
      <c r="V10" s="390"/>
      <c r="W10" s="386">
        <v>1749500</v>
      </c>
      <c r="X10" s="332">
        <v>0</v>
      </c>
      <c r="Y10" s="332">
        <v>300000</v>
      </c>
      <c r="Z10" s="391"/>
      <c r="AA10" s="392"/>
      <c r="AB10" s="389"/>
      <c r="AC10" s="384">
        <v>16719000</v>
      </c>
      <c r="AD10" s="385">
        <v>9418000</v>
      </c>
      <c r="AE10" s="375"/>
      <c r="AF10" s="391"/>
      <c r="AG10" s="392">
        <v>16259850</v>
      </c>
      <c r="AH10" s="389"/>
      <c r="AI10" s="391">
        <v>4374612</v>
      </c>
      <c r="AJ10" s="392"/>
      <c r="AK10" s="389"/>
      <c r="AL10" s="383"/>
      <c r="AM10" s="386">
        <v>803900</v>
      </c>
      <c r="AN10" s="336">
        <v>996305</v>
      </c>
      <c r="AO10" s="383">
        <v>600000</v>
      </c>
      <c r="AP10" s="573">
        <v>600000</v>
      </c>
      <c r="AQ10" s="336">
        <v>600000</v>
      </c>
      <c r="AR10" s="391"/>
      <c r="AS10" s="392"/>
      <c r="AT10" s="389"/>
      <c r="AU10" s="383">
        <v>4999200</v>
      </c>
      <c r="AV10" s="386">
        <v>12742640</v>
      </c>
      <c r="AW10" s="375"/>
      <c r="AX10" s="391"/>
      <c r="AY10" s="389"/>
      <c r="AZ10" s="389"/>
      <c r="BA10" s="391"/>
      <c r="BB10" s="389"/>
      <c r="BC10" s="389"/>
      <c r="BD10" s="384">
        <v>26665812</v>
      </c>
      <c r="BE10" s="385">
        <v>24791412</v>
      </c>
      <c r="BF10" s="375">
        <v>5800522</v>
      </c>
      <c r="BG10" s="383"/>
      <c r="BH10" s="375"/>
      <c r="BI10" s="375"/>
      <c r="BJ10" s="384">
        <v>10437262</v>
      </c>
      <c r="BK10" s="385">
        <v>7874087</v>
      </c>
      <c r="BL10" s="375"/>
      <c r="BM10" s="375">
        <v>4617427</v>
      </c>
      <c r="BN10" s="384">
        <v>7970000</v>
      </c>
      <c r="BO10" s="385">
        <v>28662583</v>
      </c>
      <c r="BP10" s="375">
        <v>1010000</v>
      </c>
      <c r="BQ10" s="383"/>
      <c r="BR10" s="390"/>
      <c r="BS10" s="336">
        <v>82500</v>
      </c>
      <c r="BT10" s="383"/>
      <c r="BU10" s="390"/>
      <c r="BV10" s="375"/>
      <c r="BW10" s="383"/>
      <c r="BX10" s="390"/>
      <c r="BY10" s="375"/>
      <c r="BZ10" s="393"/>
      <c r="CA10" s="393"/>
      <c r="CB10" s="393"/>
      <c r="CC10" s="393"/>
      <c r="CD10" s="394"/>
      <c r="CE10" s="394"/>
      <c r="CF10" s="395">
        <v>117065</v>
      </c>
      <c r="CG10" s="396">
        <v>64361</v>
      </c>
      <c r="CH10" s="368"/>
      <c r="CI10" s="387">
        <v>600000</v>
      </c>
      <c r="CJ10" s="388">
        <v>600000</v>
      </c>
      <c r="CK10" s="397"/>
      <c r="CL10" s="384">
        <v>150000</v>
      </c>
      <c r="CM10" s="398">
        <v>200000</v>
      </c>
      <c r="CN10" s="373">
        <v>200000</v>
      </c>
      <c r="CO10" s="399">
        <v>550000</v>
      </c>
      <c r="CP10" s="368">
        <v>638000</v>
      </c>
      <c r="CQ10" s="383"/>
      <c r="CR10" s="400">
        <v>2025000</v>
      </c>
      <c r="CS10" s="336"/>
      <c r="CT10" s="395">
        <v>39453959</v>
      </c>
      <c r="CU10" s="401">
        <v>34073747</v>
      </c>
      <c r="CV10" s="336"/>
      <c r="CW10" s="336">
        <v>25039755</v>
      </c>
      <c r="CX10" s="351"/>
      <c r="CY10" s="351">
        <v>95000</v>
      </c>
      <c r="CZ10" s="351"/>
      <c r="DA10" s="351"/>
      <c r="DB10" s="351"/>
      <c r="DC10" s="351"/>
      <c r="DD10" s="402"/>
      <c r="DE10" s="402"/>
      <c r="DF10" s="402"/>
      <c r="DG10" s="402"/>
      <c r="DH10" s="402"/>
      <c r="DI10" s="402"/>
      <c r="DJ10" s="402"/>
      <c r="DK10" s="402"/>
      <c r="DL10" s="402"/>
      <c r="DM10" s="402"/>
      <c r="DN10" s="402"/>
      <c r="DO10" s="402"/>
      <c r="DP10" s="402"/>
      <c r="DQ10" s="402"/>
      <c r="DR10" s="402"/>
      <c r="DS10" s="402"/>
      <c r="DT10" s="402"/>
      <c r="DU10" s="402"/>
      <c r="DV10" s="402"/>
      <c r="DW10" s="402"/>
      <c r="DX10" s="402"/>
      <c r="DY10" s="402"/>
      <c r="DZ10" s="402"/>
      <c r="EA10" s="402"/>
      <c r="EB10" s="402"/>
      <c r="EC10" s="402"/>
      <c r="ED10" s="402"/>
    </row>
    <row r="11" spans="1:134" s="403" customFormat="1" ht="12.75">
      <c r="A11" s="381"/>
      <c r="B11" s="382" t="s">
        <v>522</v>
      </c>
      <c r="C11" s="383">
        <v>1520000</v>
      </c>
      <c r="D11" s="326">
        <v>770000</v>
      </c>
      <c r="E11" s="375">
        <v>0</v>
      </c>
      <c r="F11" s="383"/>
      <c r="G11" s="326">
        <v>7350000</v>
      </c>
      <c r="H11" s="336">
        <v>10890000</v>
      </c>
      <c r="I11" s="383">
        <v>8652850</v>
      </c>
      <c r="J11" s="326">
        <v>2548636</v>
      </c>
      <c r="K11" s="375">
        <v>2689500</v>
      </c>
      <c r="L11" s="384">
        <v>855000</v>
      </c>
      <c r="M11" s="385">
        <v>855000</v>
      </c>
      <c r="N11" s="336">
        <v>855000</v>
      </c>
      <c r="O11" s="383">
        <v>1542000</v>
      </c>
      <c r="P11" s="386">
        <f>148*13000+35030</f>
        <v>1959030</v>
      </c>
      <c r="Q11" s="375">
        <v>962000</v>
      </c>
      <c r="R11" s="387"/>
      <c r="S11" s="392"/>
      <c r="T11" s="389"/>
      <c r="U11" s="383"/>
      <c r="V11" s="390">
        <v>704000</v>
      </c>
      <c r="W11" s="386"/>
      <c r="X11" s="332">
        <v>0</v>
      </c>
      <c r="Y11" s="332">
        <v>0</v>
      </c>
      <c r="Z11" s="391"/>
      <c r="AA11" s="392"/>
      <c r="AB11" s="389"/>
      <c r="AC11" s="383"/>
      <c r="AD11" s="390"/>
      <c r="AE11" s="375"/>
      <c r="AF11" s="391"/>
      <c r="AG11" s="392"/>
      <c r="AH11" s="389"/>
      <c r="AI11" s="391">
        <v>4573459</v>
      </c>
      <c r="AJ11" s="392"/>
      <c r="AK11" s="389"/>
      <c r="AL11" s="383">
        <v>722090</v>
      </c>
      <c r="AM11" s="386">
        <v>944350</v>
      </c>
      <c r="AN11" s="336">
        <v>217150</v>
      </c>
      <c r="AO11" s="383">
        <v>600000</v>
      </c>
      <c r="AP11" s="573">
        <v>600000</v>
      </c>
      <c r="AQ11" s="336">
        <v>600000</v>
      </c>
      <c r="AR11" s="391">
        <v>745000</v>
      </c>
      <c r="AS11" s="392"/>
      <c r="AT11" s="389"/>
      <c r="AU11" s="383">
        <v>5251320</v>
      </c>
      <c r="AV11" s="386">
        <v>4325000</v>
      </c>
      <c r="AW11" s="375"/>
      <c r="AX11" s="391"/>
      <c r="AY11" s="389"/>
      <c r="AZ11" s="389"/>
      <c r="BA11" s="391"/>
      <c r="BB11" s="389"/>
      <c r="BC11" s="389"/>
      <c r="BD11" s="384">
        <v>31205343</v>
      </c>
      <c r="BE11" s="385">
        <v>29437414</v>
      </c>
      <c r="BF11" s="375">
        <v>9171902</v>
      </c>
      <c r="BG11" s="383"/>
      <c r="BH11" s="375"/>
      <c r="BI11" s="375"/>
      <c r="BJ11" s="384">
        <v>7917323</v>
      </c>
      <c r="BK11" s="385">
        <v>6973949</v>
      </c>
      <c r="BL11" s="375"/>
      <c r="BM11" s="375">
        <v>1065170</v>
      </c>
      <c r="BN11" s="384">
        <v>7622636</v>
      </c>
      <c r="BO11" s="386">
        <v>17955000</v>
      </c>
      <c r="BP11" s="375">
        <v>4867000</v>
      </c>
      <c r="BQ11" s="383"/>
      <c r="BR11" s="386">
        <v>8255431</v>
      </c>
      <c r="BS11" s="375"/>
      <c r="BT11" s="383"/>
      <c r="BU11" s="390"/>
      <c r="BV11" s="375"/>
      <c r="BW11" s="383"/>
      <c r="BX11" s="390"/>
      <c r="BY11" s="375"/>
      <c r="BZ11" s="393"/>
      <c r="CA11" s="393"/>
      <c r="CB11" s="393"/>
      <c r="CC11" s="393"/>
      <c r="CD11" s="393"/>
      <c r="CE11" s="393"/>
      <c r="CF11" s="395">
        <v>345961</v>
      </c>
      <c r="CG11" s="396">
        <v>406211</v>
      </c>
      <c r="CH11" s="368"/>
      <c r="CI11" s="387">
        <v>0</v>
      </c>
      <c r="CJ11" s="388">
        <v>600000</v>
      </c>
      <c r="CK11" s="397"/>
      <c r="CL11" s="384">
        <v>200000</v>
      </c>
      <c r="CM11" s="398">
        <v>200000</v>
      </c>
      <c r="CN11" s="373">
        <v>200000</v>
      </c>
      <c r="CO11" s="399">
        <v>550000</v>
      </c>
      <c r="CP11" s="368"/>
      <c r="CQ11" s="383"/>
      <c r="CR11" s="400">
        <v>2025000</v>
      </c>
      <c r="CS11" s="336"/>
      <c r="CT11" s="395">
        <v>30960924</v>
      </c>
      <c r="CU11" s="401">
        <v>30974829</v>
      </c>
      <c r="CV11" s="336"/>
      <c r="CW11" s="336">
        <v>20598811</v>
      </c>
      <c r="CX11" s="351"/>
      <c r="CY11" s="351">
        <v>95000</v>
      </c>
      <c r="CZ11" s="351"/>
      <c r="DA11" s="351"/>
      <c r="DB11" s="351"/>
      <c r="DC11" s="351"/>
      <c r="DD11" s="402"/>
      <c r="DE11" s="402"/>
      <c r="DF11" s="402"/>
      <c r="DG11" s="402"/>
      <c r="DH11" s="402"/>
      <c r="DI11" s="402"/>
      <c r="DJ11" s="402"/>
      <c r="DK11" s="402"/>
      <c r="DL11" s="402"/>
      <c r="DM11" s="402"/>
      <c r="DN11" s="402"/>
      <c r="DO11" s="402"/>
      <c r="DP11" s="402"/>
      <c r="DQ11" s="402"/>
      <c r="DR11" s="402"/>
      <c r="DS11" s="402"/>
      <c r="DT11" s="402"/>
      <c r="DU11" s="402"/>
      <c r="DV11" s="402"/>
      <c r="DW11" s="402"/>
      <c r="DX11" s="402"/>
      <c r="DY11" s="402"/>
      <c r="DZ11" s="402"/>
      <c r="EA11" s="402"/>
      <c r="EB11" s="402"/>
      <c r="EC11" s="402"/>
      <c r="ED11" s="402"/>
    </row>
    <row r="12" spans="1:134" s="403" customFormat="1" ht="12.75">
      <c r="A12" s="402"/>
      <c r="B12" s="382" t="s">
        <v>523</v>
      </c>
      <c r="C12" s="383">
        <v>5611000</v>
      </c>
      <c r="D12" s="326">
        <v>850000</v>
      </c>
      <c r="E12" s="375">
        <v>0</v>
      </c>
      <c r="F12" s="383">
        <v>3450000</v>
      </c>
      <c r="G12" s="326">
        <f>1515000+10775000+1750000+1560000</f>
        <v>15600000</v>
      </c>
      <c r="H12" s="375">
        <v>4207500</v>
      </c>
      <c r="I12" s="383">
        <v>5665010</v>
      </c>
      <c r="J12" s="326">
        <v>2548636</v>
      </c>
      <c r="K12" s="375">
        <v>2689500</v>
      </c>
      <c r="L12" s="384">
        <v>855000</v>
      </c>
      <c r="M12" s="385">
        <v>855000</v>
      </c>
      <c r="N12" s="375">
        <v>855000</v>
      </c>
      <c r="O12" s="383">
        <v>2026000</v>
      </c>
      <c r="P12" s="386">
        <v>1907030</v>
      </c>
      <c r="Q12" s="375">
        <v>819000</v>
      </c>
      <c r="R12" s="387"/>
      <c r="S12" s="392"/>
      <c r="T12" s="389"/>
      <c r="U12" s="383">
        <v>2686160</v>
      </c>
      <c r="V12" s="390">
        <v>704000</v>
      </c>
      <c r="W12" s="386">
        <v>1439000</v>
      </c>
      <c r="X12" s="332">
        <v>0</v>
      </c>
      <c r="Y12" s="332">
        <v>0</v>
      </c>
      <c r="Z12" s="391"/>
      <c r="AA12" s="392"/>
      <c r="AB12" s="389"/>
      <c r="AC12" s="383"/>
      <c r="AD12" s="390"/>
      <c r="AE12" s="375"/>
      <c r="AF12" s="391"/>
      <c r="AG12" s="392"/>
      <c r="AH12" s="389"/>
      <c r="AI12" s="391">
        <v>5169996</v>
      </c>
      <c r="AJ12" s="392"/>
      <c r="AK12" s="389"/>
      <c r="AL12" s="383">
        <v>692800</v>
      </c>
      <c r="AM12" s="386">
        <f>950350+1262945</f>
        <v>2213295</v>
      </c>
      <c r="AN12" s="375">
        <v>814060</v>
      </c>
      <c r="AO12" s="383">
        <v>600000</v>
      </c>
      <c r="AP12" s="573">
        <v>600000</v>
      </c>
      <c r="AQ12" s="375">
        <v>600000</v>
      </c>
      <c r="AR12" s="391">
        <v>1530000</v>
      </c>
      <c r="AS12" s="392"/>
      <c r="AT12" s="389"/>
      <c r="AU12" s="383">
        <v>1975000</v>
      </c>
      <c r="AV12" s="386">
        <f>2000000+2950000+1600000+1250000</f>
        <v>7800000</v>
      </c>
      <c r="AW12" s="375"/>
      <c r="AX12" s="391"/>
      <c r="AY12" s="389"/>
      <c r="AZ12" s="389"/>
      <c r="BA12" s="391"/>
      <c r="BB12" s="389"/>
      <c r="BC12" s="389"/>
      <c r="BD12" s="384">
        <v>34394485</v>
      </c>
      <c r="BE12" s="385">
        <v>26502777</v>
      </c>
      <c r="BF12" s="375">
        <v>11829354</v>
      </c>
      <c r="BG12" s="404"/>
      <c r="BH12" s="405"/>
      <c r="BI12" s="405"/>
      <c r="BJ12" s="384">
        <v>9297399</v>
      </c>
      <c r="BK12" s="385">
        <v>8780875</v>
      </c>
      <c r="BL12" s="375"/>
      <c r="BM12" s="375">
        <v>3047040</v>
      </c>
      <c r="BN12" s="384">
        <v>14673279</v>
      </c>
      <c r="BO12" s="386">
        <v>6460000</v>
      </c>
      <c r="BP12" s="375">
        <v>9695000</v>
      </c>
      <c r="BQ12" s="383"/>
      <c r="BR12" s="390"/>
      <c r="BS12" s="375"/>
      <c r="BT12" s="383"/>
      <c r="BU12" s="390"/>
      <c r="BV12" s="375"/>
      <c r="BW12" s="383"/>
      <c r="BX12" s="390"/>
      <c r="BY12" s="375"/>
      <c r="BZ12" s="393"/>
      <c r="CA12" s="393"/>
      <c r="CB12" s="393"/>
      <c r="CC12" s="393"/>
      <c r="CD12" s="393"/>
      <c r="CE12" s="393"/>
      <c r="CF12" s="395">
        <v>142161</v>
      </c>
      <c r="CG12" s="396">
        <v>66861</v>
      </c>
      <c r="CH12" s="368"/>
      <c r="CI12" s="387">
        <v>600000</v>
      </c>
      <c r="CJ12" s="388"/>
      <c r="CK12" s="397"/>
      <c r="CL12" s="384">
        <v>200000</v>
      </c>
      <c r="CM12" s="398">
        <v>200000</v>
      </c>
      <c r="CN12" s="336">
        <v>200000</v>
      </c>
      <c r="CO12" s="399">
        <v>550000</v>
      </c>
      <c r="CP12" s="368"/>
      <c r="CQ12" s="383"/>
      <c r="CR12" s="400">
        <v>2430000</v>
      </c>
      <c r="CS12" s="336"/>
      <c r="CT12" s="395">
        <v>37679831</v>
      </c>
      <c r="CU12" s="401">
        <v>35979300</v>
      </c>
      <c r="CV12" s="336"/>
      <c r="CW12" s="336">
        <v>26458357</v>
      </c>
      <c r="CX12" s="351"/>
      <c r="CY12" s="351">
        <v>95000</v>
      </c>
      <c r="CZ12" s="351"/>
      <c r="DA12" s="351"/>
      <c r="DB12" s="351"/>
      <c r="DC12" s="351"/>
      <c r="DD12" s="402"/>
      <c r="DE12" s="402"/>
      <c r="DF12" s="402"/>
      <c r="DG12" s="402"/>
      <c r="DH12" s="402"/>
      <c r="DI12" s="402"/>
      <c r="DJ12" s="402"/>
      <c r="DK12" s="402"/>
      <c r="DL12" s="402"/>
      <c r="DM12" s="402"/>
      <c r="DN12" s="402"/>
      <c r="DO12" s="402"/>
      <c r="DP12" s="402"/>
      <c r="DQ12" s="402"/>
      <c r="DR12" s="402"/>
      <c r="DS12" s="402"/>
      <c r="DT12" s="402"/>
      <c r="DU12" s="402"/>
      <c r="DV12" s="402"/>
      <c r="DW12" s="402"/>
      <c r="DX12" s="402"/>
      <c r="DY12" s="402"/>
      <c r="DZ12" s="402"/>
      <c r="EA12" s="402"/>
      <c r="EB12" s="402"/>
      <c r="EC12" s="402"/>
      <c r="ED12" s="402"/>
    </row>
    <row r="13" spans="1:134" s="406" customFormat="1" ht="12.75">
      <c r="B13" s="407" t="s">
        <v>524</v>
      </c>
      <c r="C13" s="408">
        <v>3726000</v>
      </c>
      <c r="D13" s="409"/>
      <c r="E13" s="410">
        <v>0</v>
      </c>
      <c r="F13" s="408">
        <v>21010000</v>
      </c>
      <c r="G13" s="326">
        <v>9600000</v>
      </c>
      <c r="H13" s="375">
        <v>10890000</v>
      </c>
      <c r="I13" s="408">
        <v>0</v>
      </c>
      <c r="J13" s="326">
        <v>2445000</v>
      </c>
      <c r="K13" s="375">
        <v>4340573</v>
      </c>
      <c r="L13" s="411">
        <v>855000</v>
      </c>
      <c r="M13" s="385">
        <v>855000</v>
      </c>
      <c r="N13" s="375">
        <v>855000</v>
      </c>
      <c r="O13" s="408">
        <v>1916030</v>
      </c>
      <c r="P13" s="412">
        <v>1933020</v>
      </c>
      <c r="Q13" s="375">
        <v>1040000</v>
      </c>
      <c r="R13" s="413">
        <v>3511200</v>
      </c>
      <c r="S13" s="414"/>
      <c r="T13" s="389"/>
      <c r="U13" s="408"/>
      <c r="V13" s="412">
        <v>704000</v>
      </c>
      <c r="W13" s="386">
        <v>1594000</v>
      </c>
      <c r="X13" s="332">
        <v>0</v>
      </c>
      <c r="Y13" s="332">
        <v>0</v>
      </c>
      <c r="Z13" s="415"/>
      <c r="AA13" s="414"/>
      <c r="AB13" s="389"/>
      <c r="AC13" s="408"/>
      <c r="AD13" s="385">
        <v>8285800</v>
      </c>
      <c r="AE13" s="375">
        <v>4673000</v>
      </c>
      <c r="AF13" s="416"/>
      <c r="AG13" s="414"/>
      <c r="AH13" s="389"/>
      <c r="AI13" s="415">
        <v>5070573</v>
      </c>
      <c r="AJ13" s="414"/>
      <c r="AK13" s="417"/>
      <c r="AL13" s="408">
        <v>594325</v>
      </c>
      <c r="AM13" s="418">
        <v>1012465</v>
      </c>
      <c r="AN13" s="375">
        <v>412050</v>
      </c>
      <c r="AO13" s="408">
        <v>600000</v>
      </c>
      <c r="AP13" s="418"/>
      <c r="AQ13" s="375">
        <v>600000</v>
      </c>
      <c r="AR13" s="415">
        <v>845000</v>
      </c>
      <c r="AS13" s="414"/>
      <c r="AT13" s="389"/>
      <c r="AU13" s="408">
        <v>3355000</v>
      </c>
      <c r="AV13" s="418">
        <f>1315000+3641450</f>
        <v>4956450</v>
      </c>
      <c r="AW13" s="375"/>
      <c r="AX13" s="415"/>
      <c r="AY13" s="417"/>
      <c r="AZ13" s="417"/>
      <c r="BA13" s="415">
        <v>41000000</v>
      </c>
      <c r="BB13" s="417"/>
      <c r="BC13" s="417"/>
      <c r="BD13" s="419">
        <v>32321072</v>
      </c>
      <c r="BE13" s="385">
        <v>29130288</v>
      </c>
      <c r="BF13" s="375">
        <v>13860774</v>
      </c>
      <c r="BG13" s="420"/>
      <c r="BH13" s="421"/>
      <c r="BI13" s="421"/>
      <c r="BJ13" s="411">
        <v>10665875</v>
      </c>
      <c r="BK13" s="422">
        <v>8705038</v>
      </c>
      <c r="BL13" s="375"/>
      <c r="BM13" s="375">
        <v>3516143</v>
      </c>
      <c r="BN13" s="411">
        <v>10349315</v>
      </c>
      <c r="BO13" s="386">
        <v>28828960</v>
      </c>
      <c r="BP13" s="375">
        <v>5040000</v>
      </c>
      <c r="BQ13" s="408"/>
      <c r="BR13" s="412"/>
      <c r="BS13" s="375"/>
      <c r="BT13" s="408"/>
      <c r="BU13" s="412">
        <v>50000000</v>
      </c>
      <c r="BV13" s="375"/>
      <c r="BW13" s="408"/>
      <c r="BX13" s="412"/>
      <c r="BY13" s="375"/>
      <c r="BZ13" s="423"/>
      <c r="CA13" s="423"/>
      <c r="CB13" s="423"/>
      <c r="CC13" s="423"/>
      <c r="CD13" s="423"/>
      <c r="CE13" s="423"/>
      <c r="CF13" s="424">
        <v>66861</v>
      </c>
      <c r="CG13" s="396">
        <v>64361</v>
      </c>
      <c r="CH13" s="368">
        <v>67861</v>
      </c>
      <c r="CI13" s="413">
        <v>600000</v>
      </c>
      <c r="CJ13" s="425"/>
      <c r="CK13" s="397"/>
      <c r="CL13" s="426">
        <v>200000</v>
      </c>
      <c r="CM13" s="398">
        <v>200000</v>
      </c>
      <c r="CN13" s="336">
        <v>200000</v>
      </c>
      <c r="CO13" s="427"/>
      <c r="CP13" s="368">
        <v>638000</v>
      </c>
      <c r="CQ13" s="408"/>
      <c r="CR13" s="400">
        <v>2430000</v>
      </c>
      <c r="CS13" s="336"/>
      <c r="CT13" s="424">
        <v>40281369</v>
      </c>
      <c r="CU13" s="401">
        <v>35665556</v>
      </c>
      <c r="CV13" s="336"/>
      <c r="CW13" s="336">
        <v>25461416</v>
      </c>
      <c r="CX13" s="351">
        <v>310000</v>
      </c>
      <c r="CY13" s="351">
        <v>95000</v>
      </c>
      <c r="CZ13" s="351">
        <f>3*350000</f>
        <v>1050000</v>
      </c>
      <c r="DA13" s="351"/>
      <c r="DB13" s="351"/>
      <c r="DC13" s="351"/>
      <c r="DD13" s="428"/>
      <c r="DE13" s="428"/>
      <c r="DF13" s="428"/>
      <c r="DG13" s="428"/>
      <c r="DH13" s="428"/>
      <c r="DI13" s="428"/>
      <c r="DJ13" s="428"/>
      <c r="DK13" s="428"/>
      <c r="DL13" s="428"/>
      <c r="DM13" s="428"/>
      <c r="DN13" s="428"/>
      <c r="DO13" s="428"/>
      <c r="DP13" s="428"/>
      <c r="DQ13" s="428"/>
      <c r="DR13" s="428"/>
      <c r="DS13" s="428"/>
      <c r="DT13" s="428"/>
      <c r="DU13" s="428"/>
      <c r="DV13" s="428"/>
      <c r="DW13" s="428"/>
      <c r="DX13" s="428"/>
      <c r="DY13" s="428"/>
      <c r="DZ13" s="428"/>
      <c r="EA13" s="428"/>
      <c r="EB13" s="428"/>
      <c r="EC13" s="428"/>
      <c r="ED13" s="428"/>
    </row>
    <row r="14" spans="1:134" s="406" customFormat="1" ht="12.75">
      <c r="B14" s="407" t="s">
        <v>525</v>
      </c>
      <c r="C14" s="408">
        <v>6632000</v>
      </c>
      <c r="D14" s="326">
        <f>770000+1755000+550000+385000</f>
        <v>3460000</v>
      </c>
      <c r="E14" s="375">
        <v>965000</v>
      </c>
      <c r="F14" s="408">
        <v>8750000</v>
      </c>
      <c r="G14" s="326">
        <f>7375000+6800000</f>
        <v>14175000</v>
      </c>
      <c r="H14" s="375">
        <v>0</v>
      </c>
      <c r="I14" s="408">
        <v>0</v>
      </c>
      <c r="J14" s="409">
        <v>2834026</v>
      </c>
      <c r="K14" s="375">
        <v>2689500</v>
      </c>
      <c r="L14" s="426">
        <v>855000</v>
      </c>
      <c r="M14" s="429">
        <v>855000</v>
      </c>
      <c r="N14" s="375">
        <v>855000</v>
      </c>
      <c r="O14" s="408">
        <v>1399000</v>
      </c>
      <c r="P14" s="412">
        <v>1751030</v>
      </c>
      <c r="Q14" s="375">
        <f>572000+312000</f>
        <v>884000</v>
      </c>
      <c r="R14" s="415"/>
      <c r="S14" s="414"/>
      <c r="T14" s="389"/>
      <c r="U14" s="408">
        <v>900000</v>
      </c>
      <c r="V14" s="412">
        <v>320000</v>
      </c>
      <c r="W14" s="412"/>
      <c r="X14" s="430">
        <v>140000</v>
      </c>
      <c r="Y14" s="430">
        <v>200000</v>
      </c>
      <c r="Z14" s="415">
        <v>366200</v>
      </c>
      <c r="AA14" s="414"/>
      <c r="AB14" s="389"/>
      <c r="AC14" s="408"/>
      <c r="AD14" s="385">
        <v>5528200</v>
      </c>
      <c r="AE14" s="375">
        <v>5119500</v>
      </c>
      <c r="AF14" s="431">
        <v>24892769</v>
      </c>
      <c r="AG14" s="414"/>
      <c r="AH14" s="389"/>
      <c r="AI14" s="415">
        <v>4474035</v>
      </c>
      <c r="AJ14" s="414"/>
      <c r="AK14" s="417"/>
      <c r="AL14" s="408">
        <v>1214880</v>
      </c>
      <c r="AM14" s="412">
        <v>571095</v>
      </c>
      <c r="AN14" s="375">
        <v>148470</v>
      </c>
      <c r="AO14" s="408">
        <v>600000</v>
      </c>
      <c r="AP14" s="573">
        <v>600000</v>
      </c>
      <c r="AQ14" s="375">
        <v>600000</v>
      </c>
      <c r="AR14" s="415"/>
      <c r="AS14" s="414"/>
      <c r="AT14" s="389"/>
      <c r="AU14" s="408">
        <v>11855000</v>
      </c>
      <c r="AV14" s="418">
        <f>1875000+1300000</f>
        <v>3175000</v>
      </c>
      <c r="AW14" s="375"/>
      <c r="AX14" s="415"/>
      <c r="AY14" s="417"/>
      <c r="AZ14" s="417"/>
      <c r="BA14" s="415"/>
      <c r="BB14" s="417"/>
      <c r="BC14" s="417"/>
      <c r="BD14" s="408">
        <v>36710062</v>
      </c>
      <c r="BE14" s="432">
        <v>31362012</v>
      </c>
      <c r="BF14" s="375">
        <f>9701596+932000</f>
        <v>10633596</v>
      </c>
      <c r="BG14" s="408">
        <v>4500000</v>
      </c>
      <c r="BH14" s="410"/>
      <c r="BI14" s="410"/>
      <c r="BJ14" s="411">
        <v>10422628</v>
      </c>
      <c r="BK14" s="422">
        <v>6494758</v>
      </c>
      <c r="BL14" s="375"/>
      <c r="BM14" s="375">
        <v>3644263</v>
      </c>
      <c r="BN14" s="426">
        <v>13357768</v>
      </c>
      <c r="BO14" s="433">
        <v>9620000</v>
      </c>
      <c r="BP14" s="375"/>
      <c r="BQ14" s="408"/>
      <c r="BR14" s="412"/>
      <c r="BS14" s="375"/>
      <c r="BT14" s="408"/>
      <c r="BU14" s="412">
        <v>50000000</v>
      </c>
      <c r="BV14" s="375"/>
      <c r="BW14" s="408"/>
      <c r="BX14" s="412"/>
      <c r="BY14" s="375"/>
      <c r="BZ14" s="423"/>
      <c r="CA14" s="423"/>
      <c r="CB14" s="423"/>
      <c r="CC14" s="423"/>
      <c r="CD14" s="423"/>
      <c r="CE14" s="423"/>
      <c r="CF14" s="426">
        <v>3499011</v>
      </c>
      <c r="CG14" s="434">
        <v>66861</v>
      </c>
      <c r="CH14" s="435">
        <v>924261</v>
      </c>
      <c r="CI14" s="413">
        <v>600000</v>
      </c>
      <c r="CJ14" s="425"/>
      <c r="CK14" s="436"/>
      <c r="CL14" s="426">
        <v>200000</v>
      </c>
      <c r="CM14" s="437">
        <v>200000</v>
      </c>
      <c r="CN14" s="438">
        <v>200000</v>
      </c>
      <c r="CO14" s="427"/>
      <c r="CP14" s="435">
        <v>638000</v>
      </c>
      <c r="CQ14" s="408"/>
      <c r="CR14" s="400">
        <v>2565000</v>
      </c>
      <c r="CS14" s="439"/>
      <c r="CT14" s="424">
        <v>42540634</v>
      </c>
      <c r="CU14" s="401">
        <v>36608721</v>
      </c>
      <c r="CV14" s="439"/>
      <c r="CW14" s="439">
        <v>25790260</v>
      </c>
      <c r="CX14" s="351">
        <v>310000</v>
      </c>
      <c r="CY14" s="351">
        <v>95000</v>
      </c>
      <c r="CZ14" s="351"/>
      <c r="DA14" s="440"/>
      <c r="DB14" s="440"/>
      <c r="DC14" s="440"/>
      <c r="DD14" s="428"/>
      <c r="DE14" s="428"/>
      <c r="DF14" s="428"/>
      <c r="DG14" s="428"/>
      <c r="DH14" s="428"/>
      <c r="DI14" s="428"/>
      <c r="DJ14" s="428"/>
      <c r="DK14" s="428"/>
      <c r="DL14" s="428"/>
      <c r="DM14" s="428"/>
      <c r="DN14" s="428"/>
      <c r="DO14" s="428"/>
      <c r="DP14" s="428"/>
      <c r="DQ14" s="428"/>
      <c r="DR14" s="428"/>
      <c r="DS14" s="428"/>
      <c r="DT14" s="428"/>
      <c r="DU14" s="428"/>
      <c r="DV14" s="428"/>
      <c r="DW14" s="428"/>
      <c r="DX14" s="428"/>
      <c r="DY14" s="428"/>
      <c r="DZ14" s="428"/>
      <c r="EA14" s="428"/>
      <c r="EB14" s="428"/>
      <c r="EC14" s="428"/>
      <c r="ED14" s="428"/>
    </row>
    <row r="15" spans="1:134" s="406" customFormat="1" ht="12">
      <c r="B15" s="407" t="s">
        <v>526</v>
      </c>
      <c r="C15" s="408">
        <v>1265000</v>
      </c>
      <c r="D15" s="418">
        <v>770000</v>
      </c>
      <c r="E15" s="410"/>
      <c r="F15" s="408">
        <v>13325000</v>
      </c>
      <c r="G15" s="418"/>
      <c r="H15" s="410">
        <f>1650000+5032500</f>
        <v>6682500</v>
      </c>
      <c r="I15" s="408">
        <v>3866891</v>
      </c>
      <c r="J15" s="409">
        <v>2445000</v>
      </c>
      <c r="K15" s="375">
        <v>3000000</v>
      </c>
      <c r="L15" s="426">
        <v>855000</v>
      </c>
      <c r="M15" s="437">
        <v>855000</v>
      </c>
      <c r="N15" s="375">
        <v>855000</v>
      </c>
      <c r="O15" s="408"/>
      <c r="P15" s="412"/>
      <c r="Q15" s="375">
        <f>AVERAGE(Q4:Q14)</f>
        <v>999189.09090909094</v>
      </c>
      <c r="R15" s="415"/>
      <c r="S15" s="414">
        <v>2695000</v>
      </c>
      <c r="T15" s="417"/>
      <c r="U15" s="408">
        <v>400000</v>
      </c>
      <c r="V15" s="412">
        <v>320000</v>
      </c>
      <c r="W15" s="412"/>
      <c r="X15" s="441">
        <v>140000</v>
      </c>
      <c r="Y15" s="441">
        <v>200000</v>
      </c>
      <c r="Z15" s="415"/>
      <c r="AA15" s="414"/>
      <c r="AB15" s="417"/>
      <c r="AC15" s="426">
        <v>25708500</v>
      </c>
      <c r="AD15" s="412"/>
      <c r="AE15" s="410">
        <v>5435065</v>
      </c>
      <c r="AF15" s="431">
        <v>3975810</v>
      </c>
      <c r="AG15" s="414"/>
      <c r="AH15" s="417"/>
      <c r="AI15" s="415">
        <v>4275189</v>
      </c>
      <c r="AJ15" s="414"/>
      <c r="AK15" s="417"/>
      <c r="AL15" s="408">
        <v>1182650</v>
      </c>
      <c r="AM15" s="412"/>
      <c r="AN15" s="410"/>
      <c r="AO15" s="408">
        <v>600000</v>
      </c>
      <c r="AP15" s="418">
        <v>600000</v>
      </c>
      <c r="AQ15" s="375">
        <v>600000</v>
      </c>
      <c r="AR15" s="415"/>
      <c r="AS15" s="414"/>
      <c r="AT15" s="417"/>
      <c r="AU15" s="408">
        <v>5550000</v>
      </c>
      <c r="AV15" s="412">
        <f>875000+10000000</f>
        <v>10875000</v>
      </c>
      <c r="AW15" s="410"/>
      <c r="AX15" s="415"/>
      <c r="AY15" s="417"/>
      <c r="AZ15" s="417"/>
      <c r="BA15" s="415"/>
      <c r="BB15" s="417"/>
      <c r="BC15" s="417"/>
      <c r="BD15" s="408">
        <v>34339345</v>
      </c>
      <c r="BE15" s="412">
        <f>19417572+10030205</f>
        <v>29447777</v>
      </c>
      <c r="BF15" s="410">
        <v>2892876</v>
      </c>
      <c r="BG15" s="442"/>
      <c r="BH15" s="443"/>
      <c r="BI15" s="443"/>
      <c r="BJ15" s="426">
        <v>9730704</v>
      </c>
      <c r="BK15" s="437">
        <v>7059096</v>
      </c>
      <c r="BL15" s="410"/>
      <c r="BM15" s="410">
        <v>3955688</v>
      </c>
      <c r="BN15" s="426">
        <v>8363500</v>
      </c>
      <c r="BO15" s="433">
        <v>10895000</v>
      </c>
      <c r="BP15" s="410">
        <v>2820000</v>
      </c>
      <c r="BQ15" s="408"/>
      <c r="BR15" s="412"/>
      <c r="BS15" s="410"/>
      <c r="BT15" s="408"/>
      <c r="BU15" s="412"/>
      <c r="BV15" s="410"/>
      <c r="BW15" s="408"/>
      <c r="BX15" s="412"/>
      <c r="BY15" s="410"/>
      <c r="BZ15" s="423"/>
      <c r="CA15" s="423"/>
      <c r="CB15" s="423"/>
      <c r="CC15" s="423"/>
      <c r="CD15" s="423"/>
      <c r="CE15" s="423"/>
      <c r="CF15" s="444">
        <v>559311</v>
      </c>
      <c r="CG15" s="445">
        <v>358511</v>
      </c>
      <c r="CH15" s="446"/>
      <c r="CI15" s="413">
        <v>600000</v>
      </c>
      <c r="CJ15" s="425"/>
      <c r="CK15" s="436"/>
      <c r="CL15" s="444">
        <v>200000</v>
      </c>
      <c r="CM15" s="445">
        <v>200000</v>
      </c>
      <c r="CN15" s="447">
        <v>200000</v>
      </c>
      <c r="CO15" s="448">
        <v>638000</v>
      </c>
      <c r="CP15" s="446"/>
      <c r="CQ15" s="408"/>
      <c r="CR15" s="355"/>
      <c r="CS15" s="439"/>
      <c r="CT15" s="444">
        <v>35365043</v>
      </c>
      <c r="CU15" s="449">
        <v>35110290</v>
      </c>
      <c r="CV15" s="439"/>
      <c r="CW15" s="439">
        <v>18272771</v>
      </c>
      <c r="CX15" s="450"/>
      <c r="CY15" s="351">
        <v>95000</v>
      </c>
      <c r="CZ15" s="450">
        <f>787000+787000</f>
        <v>1574000</v>
      </c>
      <c r="DA15" s="440"/>
      <c r="DB15" s="440"/>
      <c r="DC15" s="440"/>
      <c r="DD15" s="428"/>
      <c r="DE15" s="428"/>
      <c r="DF15" s="428"/>
      <c r="DG15" s="428"/>
      <c r="DH15" s="428"/>
      <c r="DI15" s="428"/>
      <c r="DJ15" s="428"/>
      <c r="DK15" s="428"/>
      <c r="DL15" s="428"/>
      <c r="DM15" s="428"/>
      <c r="DN15" s="428"/>
      <c r="DO15" s="428"/>
      <c r="DP15" s="428"/>
      <c r="DQ15" s="428"/>
      <c r="DR15" s="428"/>
      <c r="DS15" s="428"/>
      <c r="DT15" s="428"/>
      <c r="DU15" s="428"/>
      <c r="DV15" s="428"/>
      <c r="DW15" s="428"/>
      <c r="DX15" s="428"/>
      <c r="DY15" s="428"/>
      <c r="DZ15" s="428"/>
      <c r="EA15" s="428"/>
      <c r="EB15" s="428"/>
      <c r="EC15" s="428"/>
      <c r="ED15" s="428"/>
    </row>
    <row r="16" spans="1:134" ht="12.75" thickBot="1">
      <c r="B16" s="451" t="s">
        <v>527</v>
      </c>
      <c r="C16" s="452">
        <f t="shared" ref="C16:BN16" si="0">SUM(C4:C15)</f>
        <v>34834000</v>
      </c>
      <c r="D16" s="453">
        <f t="shared" si="0"/>
        <v>16786000</v>
      </c>
      <c r="E16" s="453">
        <f t="shared" si="0"/>
        <v>4549000</v>
      </c>
      <c r="F16" s="452">
        <f t="shared" si="0"/>
        <v>105388000</v>
      </c>
      <c r="G16" s="453">
        <f t="shared" si="0"/>
        <v>120355000</v>
      </c>
      <c r="H16" s="453">
        <f t="shared" si="0"/>
        <v>62592500</v>
      </c>
      <c r="I16" s="452">
        <f t="shared" si="0"/>
        <v>70028751</v>
      </c>
      <c r="J16" s="453">
        <f t="shared" si="0"/>
        <v>32061198</v>
      </c>
      <c r="K16" s="453">
        <f t="shared" si="0"/>
        <v>34235573</v>
      </c>
      <c r="L16" s="452">
        <f t="shared" si="0"/>
        <v>10260000</v>
      </c>
      <c r="M16" s="453">
        <f t="shared" si="0"/>
        <v>11115000</v>
      </c>
      <c r="N16" s="453">
        <f t="shared" si="0"/>
        <v>10260000</v>
      </c>
      <c r="O16" s="452">
        <f t="shared" si="0"/>
        <v>17061030</v>
      </c>
      <c r="P16" s="453">
        <f t="shared" si="0"/>
        <v>17198170</v>
      </c>
      <c r="Q16" s="453">
        <f t="shared" si="0"/>
        <v>11990269.090909092</v>
      </c>
      <c r="R16" s="454">
        <f t="shared" si="0"/>
        <v>13092278</v>
      </c>
      <c r="S16" s="455">
        <f t="shared" si="0"/>
        <v>12590200</v>
      </c>
      <c r="T16" s="455">
        <f t="shared" si="0"/>
        <v>0</v>
      </c>
      <c r="U16" s="452">
        <f t="shared" si="0"/>
        <v>11414270</v>
      </c>
      <c r="V16" s="453">
        <f t="shared" si="0"/>
        <v>5752000</v>
      </c>
      <c r="W16" s="453">
        <f t="shared" si="0"/>
        <v>8466000</v>
      </c>
      <c r="X16" s="456">
        <f t="shared" si="0"/>
        <v>2018200</v>
      </c>
      <c r="Y16" s="456">
        <f t="shared" si="0"/>
        <v>1900000</v>
      </c>
      <c r="Z16" s="454">
        <f t="shared" si="0"/>
        <v>1150700</v>
      </c>
      <c r="AA16" s="455">
        <f t="shared" si="0"/>
        <v>0</v>
      </c>
      <c r="AB16" s="455">
        <f t="shared" si="0"/>
        <v>0</v>
      </c>
      <c r="AC16" s="452">
        <f t="shared" si="0"/>
        <v>47205500</v>
      </c>
      <c r="AD16" s="453">
        <f t="shared" si="0"/>
        <v>46391100</v>
      </c>
      <c r="AE16" s="453">
        <f t="shared" si="0"/>
        <v>49985965</v>
      </c>
      <c r="AF16" s="454">
        <f t="shared" si="0"/>
        <v>28868579</v>
      </c>
      <c r="AG16" s="455">
        <f t="shared" si="0"/>
        <v>32602750</v>
      </c>
      <c r="AH16" s="455">
        <f t="shared" si="0"/>
        <v>0</v>
      </c>
      <c r="AI16" s="454">
        <f t="shared" si="0"/>
        <v>60148826.692307696</v>
      </c>
      <c r="AJ16" s="455">
        <f t="shared" si="0"/>
        <v>1446000</v>
      </c>
      <c r="AK16" s="457">
        <f t="shared" si="0"/>
        <v>19486908</v>
      </c>
      <c r="AL16" s="452">
        <f t="shared" si="0"/>
        <v>8459785</v>
      </c>
      <c r="AM16" s="453">
        <f t="shared" si="0"/>
        <v>17112430</v>
      </c>
      <c r="AN16" s="453">
        <f t="shared" si="0"/>
        <v>6315170</v>
      </c>
      <c r="AO16" s="452">
        <f t="shared" si="0"/>
        <v>6000000</v>
      </c>
      <c r="AP16" s="453">
        <f>SUM(AP4:AP15)</f>
        <v>6000000</v>
      </c>
      <c r="AQ16" s="453">
        <f t="shared" si="0"/>
        <v>6000000</v>
      </c>
      <c r="AR16" s="454">
        <f t="shared" si="0"/>
        <v>11980000</v>
      </c>
      <c r="AS16" s="455">
        <f t="shared" si="0"/>
        <v>7015000</v>
      </c>
      <c r="AT16" s="455">
        <f t="shared" si="0"/>
        <v>0</v>
      </c>
      <c r="AU16" s="452">
        <f t="shared" si="0"/>
        <v>56725804</v>
      </c>
      <c r="AV16" s="453">
        <f t="shared" si="0"/>
        <v>181234090</v>
      </c>
      <c r="AW16" s="453">
        <f t="shared" si="0"/>
        <v>13617400</v>
      </c>
      <c r="AX16" s="454">
        <f t="shared" si="0"/>
        <v>0</v>
      </c>
      <c r="AY16" s="457">
        <f t="shared" si="0"/>
        <v>0</v>
      </c>
      <c r="AZ16" s="455">
        <f t="shared" si="0"/>
        <v>0</v>
      </c>
      <c r="BA16" s="454">
        <f t="shared" si="0"/>
        <v>41000000</v>
      </c>
      <c r="BB16" s="457">
        <f t="shared" si="0"/>
        <v>0</v>
      </c>
      <c r="BC16" s="455">
        <f t="shared" si="0"/>
        <v>0</v>
      </c>
      <c r="BD16" s="452">
        <f t="shared" si="0"/>
        <v>393613229</v>
      </c>
      <c r="BE16" s="458">
        <f t="shared" si="0"/>
        <v>336228240</v>
      </c>
      <c r="BF16" s="453">
        <f t="shared" si="0"/>
        <v>149714473</v>
      </c>
      <c r="BG16" s="452">
        <f t="shared" si="0"/>
        <v>4500000</v>
      </c>
      <c r="BH16" s="459">
        <f t="shared" si="0"/>
        <v>3890000</v>
      </c>
      <c r="BI16" s="453">
        <f t="shared" si="0"/>
        <v>600000</v>
      </c>
      <c r="BJ16" s="452">
        <f t="shared" si="0"/>
        <v>120038677</v>
      </c>
      <c r="BK16" s="453">
        <f t="shared" si="0"/>
        <v>96840248</v>
      </c>
      <c r="BL16" s="453">
        <f t="shared" si="0"/>
        <v>1372434</v>
      </c>
      <c r="BM16" s="453">
        <f t="shared" si="0"/>
        <v>49713006</v>
      </c>
      <c r="BN16" s="452">
        <f t="shared" si="0"/>
        <v>116141876</v>
      </c>
      <c r="BO16" s="453">
        <f t="shared" ref="BO16:DA16" si="1">SUM(BO4:BO15)</f>
        <v>179417806</v>
      </c>
      <c r="BP16" s="453">
        <f t="shared" si="1"/>
        <v>60474280</v>
      </c>
      <c r="BQ16" s="452">
        <f t="shared" si="1"/>
        <v>0</v>
      </c>
      <c r="BR16" s="453">
        <f t="shared" si="1"/>
        <v>40040533</v>
      </c>
      <c r="BS16" s="453">
        <f t="shared" si="1"/>
        <v>1142819</v>
      </c>
      <c r="BT16" s="452">
        <f t="shared" si="1"/>
        <v>264960000</v>
      </c>
      <c r="BU16" s="453">
        <f t="shared" si="1"/>
        <v>429472000</v>
      </c>
      <c r="BV16" s="453">
        <f t="shared" si="1"/>
        <v>0</v>
      </c>
      <c r="BW16" s="452">
        <f t="shared" si="1"/>
        <v>112776014</v>
      </c>
      <c r="BX16" s="453">
        <f t="shared" si="1"/>
        <v>69959699</v>
      </c>
      <c r="BY16" s="453">
        <f t="shared" si="1"/>
        <v>73086607</v>
      </c>
      <c r="BZ16" s="460">
        <f t="shared" si="1"/>
        <v>14250000</v>
      </c>
      <c r="CA16" s="453">
        <f t="shared" si="1"/>
        <v>0</v>
      </c>
      <c r="CB16" s="460">
        <f t="shared" si="1"/>
        <v>26437150</v>
      </c>
      <c r="CC16" s="453">
        <f t="shared" si="1"/>
        <v>0</v>
      </c>
      <c r="CD16" s="460">
        <f t="shared" si="1"/>
        <v>26013885</v>
      </c>
      <c r="CE16" s="453">
        <f t="shared" si="1"/>
        <v>0</v>
      </c>
      <c r="CF16" s="452">
        <f t="shared" si="1"/>
        <v>5423186</v>
      </c>
      <c r="CG16" s="453">
        <f t="shared" si="1"/>
        <v>3144632</v>
      </c>
      <c r="CH16" s="453">
        <f t="shared" si="1"/>
        <v>2605588</v>
      </c>
      <c r="CI16" s="454">
        <f t="shared" si="1"/>
        <v>5300000</v>
      </c>
      <c r="CJ16" s="455">
        <f t="shared" si="1"/>
        <v>4800000</v>
      </c>
      <c r="CK16" s="455">
        <f t="shared" si="1"/>
        <v>0</v>
      </c>
      <c r="CL16" s="452">
        <f t="shared" si="1"/>
        <v>2050000</v>
      </c>
      <c r="CM16" s="453">
        <f t="shared" si="1"/>
        <v>2600000</v>
      </c>
      <c r="CN16" s="453">
        <f t="shared" si="1"/>
        <v>2400000</v>
      </c>
      <c r="CO16" s="461">
        <f t="shared" si="1"/>
        <v>3938000</v>
      </c>
      <c r="CP16" s="453">
        <f t="shared" si="1"/>
        <v>24992000</v>
      </c>
      <c r="CQ16" s="453">
        <f t="shared" si="1"/>
        <v>0</v>
      </c>
      <c r="CR16" s="462">
        <f t="shared" si="1"/>
        <v>21361050</v>
      </c>
      <c r="CS16" s="453">
        <f t="shared" si="1"/>
        <v>5510000</v>
      </c>
      <c r="CT16" s="463">
        <f t="shared" si="1"/>
        <v>421631890</v>
      </c>
      <c r="CU16" s="464">
        <f t="shared" si="1"/>
        <v>402751176</v>
      </c>
      <c r="CV16" s="453">
        <f t="shared" si="1"/>
        <v>13029102</v>
      </c>
      <c r="CW16" s="453">
        <f t="shared" si="1"/>
        <v>309229161</v>
      </c>
      <c r="CX16" s="465">
        <f t="shared" si="1"/>
        <v>620000</v>
      </c>
      <c r="CY16" s="460">
        <f t="shared" si="1"/>
        <v>1714000</v>
      </c>
      <c r="CZ16" s="465">
        <f t="shared" si="1"/>
        <v>2624000</v>
      </c>
      <c r="DA16" s="460">
        <f t="shared" si="1"/>
        <v>896500</v>
      </c>
      <c r="DB16" s="460"/>
      <c r="DC16" s="460"/>
    </row>
    <row r="17" spans="2:96" s="275" customFormat="1" ht="12" thickTop="1">
      <c r="B17" s="466"/>
      <c r="C17" s="467"/>
      <c r="D17" s="467"/>
      <c r="E17" s="467"/>
      <c r="F17" s="467"/>
      <c r="G17" s="467"/>
      <c r="H17" s="467"/>
      <c r="I17" s="468"/>
      <c r="J17" s="468"/>
      <c r="K17" s="468"/>
      <c r="O17" s="468"/>
      <c r="P17" s="468"/>
      <c r="Q17" s="468"/>
      <c r="U17" s="467"/>
      <c r="V17" s="467"/>
      <c r="W17" s="468"/>
      <c r="X17" s="467"/>
      <c r="Y17" s="467"/>
      <c r="Z17" s="468"/>
      <c r="AA17" s="468"/>
      <c r="AB17" s="468"/>
      <c r="AE17" s="468"/>
      <c r="AI17" s="467"/>
      <c r="AJ17" s="467"/>
      <c r="AK17" s="467"/>
      <c r="AL17" s="467"/>
      <c r="AM17" s="467"/>
      <c r="AN17" s="467"/>
      <c r="AO17" s="467"/>
      <c r="AP17" s="467"/>
      <c r="AQ17" s="467"/>
      <c r="AR17" s="468"/>
      <c r="AS17" s="468"/>
      <c r="AT17" s="468"/>
      <c r="AU17" s="468"/>
      <c r="AV17" s="468"/>
      <c r="AW17" s="468"/>
      <c r="AX17" s="468"/>
      <c r="AY17" s="468"/>
      <c r="AZ17" s="468"/>
      <c r="BA17" s="468"/>
      <c r="BB17" s="468"/>
      <c r="BC17" s="468"/>
      <c r="BD17" s="468"/>
      <c r="BE17" s="468"/>
      <c r="BF17" s="267"/>
      <c r="CQ17" s="468"/>
      <c r="CR17" s="468"/>
    </row>
    <row r="18" spans="2:96" ht="9.9499999999999993" hidden="1" customHeight="1">
      <c r="B18" s="469"/>
      <c r="E18" s="470"/>
      <c r="F18" s="470"/>
      <c r="G18" s="470"/>
      <c r="H18" s="471"/>
      <c r="I18" s="706" t="s">
        <v>489</v>
      </c>
      <c r="J18" s="706"/>
      <c r="K18" s="706"/>
      <c r="U18" s="472"/>
      <c r="V18" s="473" t="s">
        <v>493</v>
      </c>
      <c r="W18" s="472"/>
      <c r="X18" s="473" t="s">
        <v>482</v>
      </c>
      <c r="Y18" s="473"/>
      <c r="AI18" s="473" t="s">
        <v>491</v>
      </c>
      <c r="AJ18" s="472"/>
      <c r="AK18" s="473" t="s">
        <v>492</v>
      </c>
      <c r="AL18" s="472"/>
      <c r="AM18" s="474"/>
      <c r="AO18" s="706" t="s">
        <v>490</v>
      </c>
      <c r="AP18" s="706"/>
      <c r="AQ18" s="706"/>
      <c r="CF18" s="475"/>
      <c r="CG18" s="475"/>
    </row>
    <row r="19" spans="2:96" ht="9.9499999999999993" hidden="1" customHeight="1">
      <c r="B19" s="469"/>
      <c r="E19" s="476"/>
      <c r="F19" s="477">
        <v>2015</v>
      </c>
      <c r="G19" s="478"/>
      <c r="H19" s="476"/>
      <c r="I19" s="658">
        <v>2014</v>
      </c>
      <c r="J19" s="479"/>
      <c r="K19" s="658">
        <v>2015</v>
      </c>
      <c r="U19" s="480">
        <v>2015</v>
      </c>
      <c r="V19" s="480">
        <v>2014</v>
      </c>
      <c r="W19" s="480">
        <v>2015</v>
      </c>
      <c r="X19" s="480">
        <v>2014</v>
      </c>
      <c r="Y19" s="480"/>
      <c r="AI19" s="480">
        <v>2014</v>
      </c>
      <c r="AJ19" s="480">
        <v>2015</v>
      </c>
      <c r="AK19" s="480"/>
      <c r="AL19" s="480">
        <v>2015</v>
      </c>
      <c r="AM19" s="481"/>
      <c r="AO19" s="658">
        <v>2014</v>
      </c>
      <c r="AP19" s="479"/>
      <c r="AQ19" s="658">
        <v>2015</v>
      </c>
      <c r="CF19" s="475"/>
      <c r="CG19" s="475"/>
    </row>
    <row r="20" spans="2:96" ht="9.9499999999999993" hidden="1" customHeight="1">
      <c r="B20" s="469"/>
      <c r="E20" s="274" t="s">
        <v>510</v>
      </c>
      <c r="F20" s="274" t="s">
        <v>509</v>
      </c>
      <c r="G20" s="274"/>
      <c r="H20" s="274" t="s">
        <v>510</v>
      </c>
      <c r="I20" s="658"/>
      <c r="J20" s="482"/>
      <c r="K20" s="658"/>
      <c r="U20" s="483"/>
      <c r="V20" s="483"/>
      <c r="W20" s="483"/>
      <c r="X20" s="483"/>
      <c r="Y20" s="483"/>
      <c r="AI20" s="483"/>
      <c r="AJ20" s="483"/>
      <c r="AK20" s="483"/>
      <c r="AL20" s="483"/>
      <c r="AM20" s="481"/>
      <c r="AO20" s="658"/>
      <c r="AP20" s="482"/>
      <c r="AQ20" s="658"/>
      <c r="CF20" s="475"/>
      <c r="CG20" s="475"/>
    </row>
    <row r="21" spans="2:96" ht="9.9499999999999993" hidden="1" customHeight="1">
      <c r="B21" s="469"/>
      <c r="E21" s="331">
        <v>580000</v>
      </c>
      <c r="F21" s="331"/>
      <c r="G21" s="331"/>
      <c r="H21" s="331">
        <v>320000</v>
      </c>
      <c r="I21" s="331">
        <v>1265440</v>
      </c>
      <c r="J21" s="331"/>
      <c r="K21" s="331">
        <v>1047220</v>
      </c>
      <c r="U21" s="331"/>
      <c r="V21" s="331"/>
      <c r="W21" s="331"/>
      <c r="X21" s="331">
        <v>1421000</v>
      </c>
      <c r="Y21" s="331"/>
      <c r="AI21" s="331"/>
      <c r="AJ21" s="331"/>
      <c r="AK21" s="331"/>
      <c r="AL21" s="331">
        <v>1738000</v>
      </c>
      <c r="AM21" s="484"/>
      <c r="AO21" s="331">
        <v>4200000</v>
      </c>
      <c r="AP21" s="331"/>
      <c r="AQ21" s="331"/>
    </row>
    <row r="22" spans="2:96" ht="9.9499999999999993" hidden="1" customHeight="1">
      <c r="B22" s="469"/>
      <c r="E22" s="331">
        <v>590000</v>
      </c>
      <c r="F22" s="331">
        <v>1224000</v>
      </c>
      <c r="G22" s="331"/>
      <c r="H22" s="331">
        <v>320000</v>
      </c>
      <c r="I22" s="331">
        <v>1260985</v>
      </c>
      <c r="J22" s="331"/>
      <c r="K22" s="331">
        <v>1664925</v>
      </c>
      <c r="U22" s="331"/>
      <c r="V22" s="331"/>
      <c r="W22" s="331"/>
      <c r="X22" s="331">
        <v>1762000</v>
      </c>
      <c r="Y22" s="331"/>
      <c r="AI22" s="331">
        <v>369214</v>
      </c>
      <c r="AJ22" s="331">
        <v>130385000</v>
      </c>
      <c r="AK22" s="331"/>
      <c r="AL22" s="331">
        <v>1465000</v>
      </c>
      <c r="AM22" s="484"/>
      <c r="AO22" s="331">
        <v>4660000</v>
      </c>
      <c r="AP22" s="331"/>
      <c r="AQ22" s="331">
        <v>5500000</v>
      </c>
    </row>
    <row r="23" spans="2:96" ht="9.9499999999999993" hidden="1" customHeight="1">
      <c r="B23" s="469"/>
      <c r="E23" s="331">
        <v>610000</v>
      </c>
      <c r="F23" s="331"/>
      <c r="G23" s="331"/>
      <c r="H23" s="331">
        <v>320000</v>
      </c>
      <c r="I23" s="331">
        <v>788305</v>
      </c>
      <c r="J23" s="331"/>
      <c r="K23" s="331">
        <v>1207250</v>
      </c>
      <c r="U23" s="331"/>
      <c r="V23" s="331"/>
      <c r="W23" s="331"/>
      <c r="X23" s="331">
        <v>1663000</v>
      </c>
      <c r="Y23" s="331"/>
      <c r="AI23" s="331">
        <v>500000</v>
      </c>
      <c r="AJ23" s="331">
        <v>1600000</v>
      </c>
      <c r="AK23" s="331"/>
      <c r="AL23" s="331">
        <v>1764000</v>
      </c>
      <c r="AM23" s="484"/>
      <c r="AO23" s="331"/>
      <c r="AP23" s="331"/>
      <c r="AQ23" s="331">
        <v>1515000</v>
      </c>
    </row>
    <row r="24" spans="2:96" ht="9.9499999999999993" hidden="1" customHeight="1">
      <c r="B24" s="469"/>
      <c r="E24" s="363">
        <v>610000</v>
      </c>
      <c r="F24" s="363"/>
      <c r="G24" s="363"/>
      <c r="H24" s="363"/>
      <c r="I24" s="363">
        <v>311585</v>
      </c>
      <c r="J24" s="363"/>
      <c r="K24" s="363">
        <v>4029055</v>
      </c>
      <c r="U24" s="363"/>
      <c r="V24" s="363"/>
      <c r="W24" s="363"/>
      <c r="X24" s="363">
        <v>1718000</v>
      </c>
      <c r="Y24" s="363"/>
      <c r="AI24" s="363"/>
      <c r="AJ24" s="363">
        <v>2250000</v>
      </c>
      <c r="AK24" s="363"/>
      <c r="AL24" s="363">
        <v>1881030</v>
      </c>
      <c r="AM24" s="360"/>
      <c r="AO24" s="363"/>
      <c r="AP24" s="363"/>
      <c r="AQ24" s="363"/>
    </row>
    <row r="25" spans="2:96" ht="9.9499999999999993" hidden="1" customHeight="1">
      <c r="B25" s="469"/>
      <c r="E25" s="363">
        <v>610000</v>
      </c>
      <c r="F25" s="363">
        <v>1499500</v>
      </c>
      <c r="G25" s="363"/>
      <c r="H25" s="363"/>
      <c r="I25" s="363">
        <v>426725</v>
      </c>
      <c r="J25" s="363"/>
      <c r="K25" s="363">
        <v>2581665</v>
      </c>
      <c r="U25" s="363"/>
      <c r="V25" s="363"/>
      <c r="W25" s="363"/>
      <c r="X25" s="363">
        <v>1190000</v>
      </c>
      <c r="Y25" s="363"/>
      <c r="AI25" s="363">
        <v>5130000</v>
      </c>
      <c r="AJ25" s="363"/>
      <c r="AK25" s="363"/>
      <c r="AL25" s="363">
        <f>149*13000+35000</f>
        <v>1972000</v>
      </c>
      <c r="AM25" s="360"/>
      <c r="AO25" s="363"/>
      <c r="AP25" s="363"/>
      <c r="AQ25" s="363"/>
    </row>
    <row r="26" spans="2:96" ht="9.9499999999999993" hidden="1" customHeight="1">
      <c r="B26" s="469"/>
      <c r="E26" s="363"/>
      <c r="F26" s="363"/>
      <c r="G26" s="363"/>
      <c r="H26" s="363"/>
      <c r="I26" s="363"/>
      <c r="J26" s="363"/>
      <c r="K26" s="363">
        <v>1037210</v>
      </c>
      <c r="U26" s="363"/>
      <c r="V26" s="363"/>
      <c r="W26" s="363"/>
      <c r="X26" s="363">
        <v>1872000</v>
      </c>
      <c r="Y26" s="363"/>
      <c r="AI26" s="363">
        <v>17741070</v>
      </c>
      <c r="AJ26" s="363">
        <f>625000+2500000</f>
        <v>3125000</v>
      </c>
      <c r="AK26" s="363"/>
      <c r="AL26" s="363"/>
      <c r="AM26" s="360"/>
      <c r="AO26" s="363"/>
      <c r="AP26" s="363"/>
      <c r="AQ26" s="363"/>
    </row>
    <row r="27" spans="2:96" ht="9.9499999999999993" hidden="1" customHeight="1">
      <c r="B27" s="469"/>
      <c r="E27" s="390"/>
      <c r="F27" s="390">
        <v>1749500</v>
      </c>
      <c r="G27" s="390"/>
      <c r="H27" s="390"/>
      <c r="I27" s="390"/>
      <c r="J27" s="390"/>
      <c r="K27" s="390">
        <v>803900</v>
      </c>
      <c r="U27" s="390"/>
      <c r="V27" s="390"/>
      <c r="W27" s="390"/>
      <c r="X27" s="390">
        <v>552000</v>
      </c>
      <c r="Y27" s="390"/>
      <c r="AI27" s="390">
        <v>4999200</v>
      </c>
      <c r="AJ27" s="390">
        <v>12742640</v>
      </c>
      <c r="AK27" s="390"/>
      <c r="AL27" s="390">
        <v>828030</v>
      </c>
      <c r="AM27" s="485"/>
      <c r="AO27" s="390"/>
      <c r="AP27" s="390"/>
      <c r="AQ27" s="390"/>
    </row>
    <row r="28" spans="2:96" ht="9.9499999999999993" hidden="1" customHeight="1">
      <c r="B28" s="469"/>
      <c r="E28" s="390">
        <v>704000</v>
      </c>
      <c r="F28" s="486"/>
      <c r="G28" s="486"/>
      <c r="H28" s="390"/>
      <c r="I28" s="390">
        <v>722090</v>
      </c>
      <c r="J28" s="390"/>
      <c r="K28" s="390">
        <v>944350</v>
      </c>
      <c r="U28" s="390"/>
      <c r="V28" s="390"/>
      <c r="W28" s="390"/>
      <c r="X28" s="390">
        <v>1542000</v>
      </c>
      <c r="Y28" s="390"/>
      <c r="AI28" s="390">
        <v>5251320</v>
      </c>
      <c r="AJ28" s="390">
        <v>4325000</v>
      </c>
      <c r="AK28" s="390"/>
      <c r="AL28" s="390"/>
      <c r="AM28" s="485"/>
      <c r="AO28" s="390">
        <v>745000</v>
      </c>
      <c r="AP28" s="390"/>
      <c r="AQ28" s="390"/>
    </row>
    <row r="29" spans="2:96" ht="9.9499999999999993" hidden="1" customHeight="1">
      <c r="B29" s="469"/>
      <c r="E29" s="390">
        <v>704000</v>
      </c>
      <c r="F29" s="486">
        <v>1439000</v>
      </c>
      <c r="G29" s="486"/>
      <c r="H29" s="390"/>
      <c r="I29" s="487">
        <v>692800</v>
      </c>
      <c r="J29" s="487"/>
      <c r="K29" s="487">
        <v>950350</v>
      </c>
      <c r="U29" s="390"/>
      <c r="V29" s="390"/>
      <c r="W29" s="390"/>
      <c r="X29" s="390">
        <v>2026000</v>
      </c>
      <c r="Y29" s="390"/>
      <c r="AI29" s="390">
        <v>1975000</v>
      </c>
      <c r="AJ29" s="390">
        <f>2000000+2950000+2000000+1250000</f>
        <v>8200000</v>
      </c>
      <c r="AK29" s="390"/>
      <c r="AL29" s="390"/>
      <c r="AM29" s="485"/>
      <c r="AO29" s="390">
        <v>1530000</v>
      </c>
      <c r="AP29" s="390"/>
      <c r="AQ29" s="390"/>
    </row>
    <row r="30" spans="2:96" ht="9.9499999999999993" hidden="1" customHeight="1">
      <c r="B30" s="469"/>
      <c r="E30" s="441">
        <v>704000</v>
      </c>
      <c r="F30" s="488"/>
      <c r="G30" s="488"/>
      <c r="H30" s="441"/>
      <c r="I30" s="489">
        <v>594325</v>
      </c>
      <c r="J30" s="489"/>
      <c r="K30" s="441"/>
      <c r="U30" s="441"/>
      <c r="V30" s="441">
        <v>41000000</v>
      </c>
      <c r="W30" s="441"/>
      <c r="X30" s="441">
        <v>1916030</v>
      </c>
      <c r="Y30" s="441"/>
      <c r="AI30" s="441">
        <v>3355000</v>
      </c>
      <c r="AJ30" s="441"/>
      <c r="AK30" s="441"/>
      <c r="AL30" s="441"/>
      <c r="AM30" s="490"/>
      <c r="AO30" s="441">
        <v>845000</v>
      </c>
      <c r="AP30" s="441"/>
      <c r="AQ30" s="441"/>
    </row>
    <row r="31" spans="2:96" ht="9.9499999999999993" hidden="1" customHeight="1">
      <c r="B31" s="469"/>
      <c r="E31" s="441">
        <v>320000</v>
      </c>
      <c r="F31" s="488"/>
      <c r="G31" s="491"/>
      <c r="H31" s="430"/>
      <c r="I31" s="441">
        <v>1214880</v>
      </c>
      <c r="J31" s="490"/>
      <c r="K31" s="490"/>
      <c r="U31" s="441"/>
      <c r="V31" s="441"/>
      <c r="W31" s="441"/>
      <c r="X31" s="441">
        <v>1399000</v>
      </c>
      <c r="Y31" s="441"/>
      <c r="AI31" s="441">
        <v>11855000</v>
      </c>
      <c r="AJ31" s="441"/>
      <c r="AK31" s="441"/>
      <c r="AL31" s="441"/>
      <c r="AM31" s="490"/>
      <c r="AO31" s="441"/>
      <c r="AP31" s="441"/>
      <c r="AQ31" s="441"/>
    </row>
    <row r="32" spans="2:96" ht="9.9499999999999993" hidden="1" customHeight="1">
      <c r="B32" s="469"/>
      <c r="E32" s="441">
        <v>320000</v>
      </c>
      <c r="F32" s="441"/>
      <c r="G32" s="441"/>
      <c r="H32" s="441"/>
      <c r="I32" s="492">
        <v>1182650</v>
      </c>
      <c r="J32" s="492"/>
      <c r="K32" s="441"/>
      <c r="U32" s="441"/>
      <c r="V32" s="441"/>
      <c r="W32" s="441"/>
      <c r="X32" s="441"/>
      <c r="Y32" s="441"/>
      <c r="AI32" s="441">
        <v>5550000</v>
      </c>
      <c r="AJ32" s="441"/>
      <c r="AK32" s="441"/>
      <c r="AL32" s="441"/>
      <c r="AM32" s="490"/>
      <c r="AO32" s="441"/>
      <c r="AP32" s="441"/>
      <c r="AQ32" s="441"/>
    </row>
    <row r="33" spans="2:43" ht="9.9499999999999993" hidden="1" customHeight="1">
      <c r="B33" s="469"/>
      <c r="E33" s="493">
        <f>SUM(E21:E32)</f>
        <v>5752000</v>
      </c>
      <c r="F33" s="493">
        <f>SUM(F21:F32)</f>
        <v>5912000</v>
      </c>
      <c r="G33" s="493"/>
      <c r="H33" s="493">
        <f>SUM(H21:H32)</f>
        <v>960000</v>
      </c>
      <c r="I33" s="493">
        <f>SUM(I21:I32)</f>
        <v>8459785</v>
      </c>
      <c r="J33" s="493"/>
      <c r="K33" s="493">
        <f>SUM(K21:K32)</f>
        <v>14265925</v>
      </c>
      <c r="U33" s="493">
        <f>SUM(U21:U32)</f>
        <v>0</v>
      </c>
      <c r="V33" s="493">
        <f>SUM(V21:V32)</f>
        <v>41000000</v>
      </c>
      <c r="W33" s="493">
        <f>SUM(W21:W32)</f>
        <v>0</v>
      </c>
      <c r="X33" s="493">
        <f>SUM(X21:X32)</f>
        <v>17061030</v>
      </c>
      <c r="Y33" s="493"/>
      <c r="AI33" s="493">
        <f>SUM(AI21:AI32)</f>
        <v>56725804</v>
      </c>
      <c r="AJ33" s="493">
        <f>SUM(AJ21:AJ32)</f>
        <v>162627640</v>
      </c>
      <c r="AK33" s="493">
        <f>SUM(AK21:AK32)</f>
        <v>0</v>
      </c>
      <c r="AL33" s="493">
        <f>SUM(AL21:AL32)</f>
        <v>9648060</v>
      </c>
      <c r="AM33" s="494"/>
      <c r="AO33" s="493">
        <f>SUM(AO21:AO32)</f>
        <v>11980000</v>
      </c>
      <c r="AP33" s="493"/>
      <c r="AQ33" s="493">
        <f>SUM(AQ21:AQ32)</f>
        <v>7015000</v>
      </c>
    </row>
    <row r="34" spans="2:43" ht="9.9499999999999993" hidden="1" customHeight="1">
      <c r="B34" s="469"/>
    </row>
    <row r="35" spans="2:43" ht="9.9499999999999993" hidden="1" customHeight="1">
      <c r="B35" s="469"/>
    </row>
    <row r="36" spans="2:43" ht="9.9499999999999993" hidden="1" customHeight="1">
      <c r="B36" s="469"/>
    </row>
    <row r="37" spans="2:43" ht="9.9499999999999993" hidden="1" customHeight="1">
      <c r="B37" s="469"/>
    </row>
    <row r="38" spans="2:43" ht="9.9499999999999993" hidden="1" customHeight="1">
      <c r="B38" s="469"/>
    </row>
    <row r="39" spans="2:43" ht="9.9499999999999993" hidden="1" customHeight="1">
      <c r="B39" s="469"/>
    </row>
    <row r="40" spans="2:43" ht="9.9499999999999993" hidden="1" customHeight="1">
      <c r="B40" s="469"/>
    </row>
    <row r="41" spans="2:43" ht="9.9499999999999993" hidden="1" customHeight="1">
      <c r="B41" s="469"/>
    </row>
    <row r="42" spans="2:43" ht="9.9499999999999993" hidden="1" customHeight="1">
      <c r="B42" s="469"/>
    </row>
    <row r="43" spans="2:43" ht="9.9499999999999993" hidden="1" customHeight="1">
      <c r="B43" s="469"/>
    </row>
    <row r="44" spans="2:43" ht="9.9499999999999993" hidden="1" customHeight="1">
      <c r="B44" s="469"/>
    </row>
    <row r="45" spans="2:43" ht="9.9499999999999993" hidden="1" customHeight="1">
      <c r="B45" s="469"/>
    </row>
    <row r="46" spans="2:43" ht="9.9499999999999993" hidden="1" customHeight="1">
      <c r="B46" s="469"/>
    </row>
    <row r="47" spans="2:43" ht="9.9499999999999993" hidden="1" customHeight="1">
      <c r="B47" s="469"/>
    </row>
    <row r="48" spans="2:43" ht="9.9499999999999993" hidden="1" customHeight="1">
      <c r="B48" s="469"/>
    </row>
    <row r="49" spans="2:45" ht="9.9499999999999993" hidden="1" customHeight="1">
      <c r="B49" s="469"/>
      <c r="E49" s="472"/>
      <c r="F49" s="473" t="s">
        <v>482</v>
      </c>
      <c r="G49" s="495"/>
      <c r="H49" s="472"/>
      <c r="I49" s="702" t="s">
        <v>485</v>
      </c>
      <c r="J49" s="702"/>
      <c r="K49" s="702"/>
      <c r="U49" s="496"/>
      <c r="V49" s="497" t="s">
        <v>496</v>
      </c>
      <c r="W49" s="496"/>
      <c r="X49" s="497" t="s">
        <v>503</v>
      </c>
      <c r="Y49" s="497"/>
      <c r="AI49" s="473" t="s">
        <v>495</v>
      </c>
      <c r="AJ49" s="472"/>
      <c r="AK49" s="497" t="s">
        <v>273</v>
      </c>
      <c r="AL49" s="496"/>
      <c r="AM49" s="498"/>
      <c r="AN49" s="499" t="s">
        <v>481</v>
      </c>
      <c r="AO49" s="703" t="s">
        <v>494</v>
      </c>
      <c r="AP49" s="703"/>
      <c r="AQ49" s="703"/>
      <c r="AR49" s="500"/>
      <c r="AS49" s="501"/>
    </row>
    <row r="50" spans="2:45" ht="9.9499999999999993" hidden="1" customHeight="1">
      <c r="B50" s="469"/>
      <c r="E50" s="480">
        <v>2015</v>
      </c>
      <c r="F50" s="480">
        <v>2014</v>
      </c>
      <c r="G50" s="480"/>
      <c r="H50" s="480">
        <v>2015</v>
      </c>
      <c r="I50" s="641">
        <v>2014</v>
      </c>
      <c r="J50" s="502"/>
      <c r="K50" s="641">
        <v>2015</v>
      </c>
      <c r="U50" s="503">
        <v>2015</v>
      </c>
      <c r="V50" s="503">
        <v>2014</v>
      </c>
      <c r="W50" s="503">
        <v>2015</v>
      </c>
      <c r="X50" s="503">
        <v>2014</v>
      </c>
      <c r="Y50" s="503"/>
      <c r="AI50" s="503">
        <v>2014</v>
      </c>
      <c r="AJ50" s="503">
        <v>2015</v>
      </c>
      <c r="AK50" s="503">
        <v>2014</v>
      </c>
      <c r="AL50" s="503">
        <v>2015</v>
      </c>
      <c r="AM50" s="503"/>
      <c r="AN50" s="503">
        <v>2014</v>
      </c>
      <c r="AO50" s="641">
        <v>2014</v>
      </c>
      <c r="AP50" s="504"/>
      <c r="AQ50" s="641">
        <v>2015</v>
      </c>
      <c r="AR50" s="503">
        <v>2015</v>
      </c>
      <c r="AS50" s="505"/>
    </row>
    <row r="51" spans="2:45" ht="9.9499999999999993" hidden="1" customHeight="1">
      <c r="B51" s="469"/>
      <c r="E51" s="483"/>
      <c r="F51" s="483"/>
      <c r="G51" s="483"/>
      <c r="H51" s="483"/>
      <c r="I51" s="641"/>
      <c r="J51" s="502"/>
      <c r="K51" s="641"/>
      <c r="U51" s="506"/>
      <c r="V51" s="506"/>
      <c r="W51" s="506"/>
      <c r="X51" s="506"/>
      <c r="Y51" s="506"/>
      <c r="AI51" s="506"/>
      <c r="AJ51" s="506"/>
      <c r="AK51" s="506"/>
      <c r="AL51" s="506"/>
      <c r="AM51" s="506"/>
      <c r="AN51" s="506"/>
      <c r="AO51" s="641"/>
      <c r="AP51" s="507"/>
      <c r="AQ51" s="641"/>
      <c r="AR51" s="506"/>
      <c r="AS51" s="505"/>
    </row>
    <row r="52" spans="2:45" ht="9.9499999999999993" hidden="1" customHeight="1">
      <c r="B52" s="469"/>
      <c r="E52" s="331"/>
      <c r="F52" s="331">
        <v>1421000</v>
      </c>
      <c r="G52" s="331"/>
      <c r="H52" s="331">
        <v>1738000</v>
      </c>
      <c r="I52" s="508"/>
      <c r="J52" s="484"/>
      <c r="K52" s="331"/>
      <c r="U52" s="329">
        <v>35278757</v>
      </c>
      <c r="V52" s="329">
        <v>9739196</v>
      </c>
      <c r="W52" s="329">
        <v>8599895</v>
      </c>
      <c r="X52" s="329">
        <v>66861</v>
      </c>
      <c r="Y52" s="329"/>
      <c r="AI52" s="331"/>
      <c r="AJ52" s="331"/>
      <c r="AK52" s="329">
        <v>32894772</v>
      </c>
      <c r="AL52" s="329">
        <v>268161</v>
      </c>
      <c r="AM52" s="329"/>
      <c r="AN52" s="329">
        <v>855000</v>
      </c>
      <c r="AO52" s="509">
        <v>38772355</v>
      </c>
      <c r="AP52" s="509"/>
      <c r="AQ52" s="509">
        <v>29677328</v>
      </c>
      <c r="AR52" s="329">
        <v>855000</v>
      </c>
      <c r="AS52" s="510"/>
    </row>
    <row r="53" spans="2:45" ht="9.9499999999999993" hidden="1" customHeight="1">
      <c r="B53" s="469"/>
      <c r="E53" s="331"/>
      <c r="F53" s="331">
        <v>1762000</v>
      </c>
      <c r="G53" s="331"/>
      <c r="H53" s="331">
        <v>1465000</v>
      </c>
      <c r="I53" s="511">
        <v>379500</v>
      </c>
      <c r="J53" s="512"/>
      <c r="K53" s="513"/>
      <c r="U53" s="329">
        <v>31250631</v>
      </c>
      <c r="V53" s="329">
        <v>8870922</v>
      </c>
      <c r="W53" s="329">
        <v>8013924</v>
      </c>
      <c r="X53" s="329">
        <v>66861</v>
      </c>
      <c r="Y53" s="329"/>
      <c r="AI53" s="331"/>
      <c r="AJ53" s="331"/>
      <c r="AK53" s="329">
        <v>26689682</v>
      </c>
      <c r="AL53" s="329">
        <v>408711</v>
      </c>
      <c r="AM53" s="329"/>
      <c r="AN53" s="329">
        <v>855000</v>
      </c>
      <c r="AO53" s="514">
        <v>32635164</v>
      </c>
      <c r="AP53" s="514"/>
      <c r="AQ53" s="514">
        <v>31915865</v>
      </c>
      <c r="AR53" s="329">
        <v>855000</v>
      </c>
      <c r="AS53" s="510"/>
    </row>
    <row r="54" spans="2:45" ht="9.9499999999999993" hidden="1" customHeight="1">
      <c r="B54" s="469"/>
      <c r="E54" s="331"/>
      <c r="F54" s="331">
        <v>1663000</v>
      </c>
      <c r="G54" s="331"/>
      <c r="H54" s="331">
        <v>1764000</v>
      </c>
      <c r="I54" s="508"/>
      <c r="J54" s="484"/>
      <c r="K54" s="331"/>
      <c r="U54" s="329">
        <v>27579361</v>
      </c>
      <c r="V54" s="329">
        <v>12700149</v>
      </c>
      <c r="W54" s="329">
        <v>7686551</v>
      </c>
      <c r="X54" s="329">
        <v>79411</v>
      </c>
      <c r="Y54" s="329"/>
      <c r="AI54" s="331"/>
      <c r="AJ54" s="331">
        <v>2190000</v>
      </c>
      <c r="AK54" s="329">
        <v>31161490</v>
      </c>
      <c r="AL54" s="329">
        <v>948361</v>
      </c>
      <c r="AM54" s="329"/>
      <c r="AN54" s="329">
        <v>855000</v>
      </c>
      <c r="AO54" s="514">
        <v>31771787</v>
      </c>
      <c r="AP54" s="514"/>
      <c r="AQ54" s="514">
        <v>26963982</v>
      </c>
      <c r="AR54" s="329">
        <v>855000</v>
      </c>
      <c r="AS54" s="510"/>
    </row>
    <row r="55" spans="2:45" ht="9.9499999999999993" hidden="1" customHeight="1">
      <c r="B55" s="469"/>
      <c r="E55" s="363"/>
      <c r="F55" s="363">
        <v>1718000</v>
      </c>
      <c r="G55" s="363"/>
      <c r="H55" s="363">
        <v>1881030</v>
      </c>
      <c r="I55" s="361"/>
      <c r="J55" s="360"/>
      <c r="K55" s="363"/>
      <c r="U55" s="363">
        <v>33431430</v>
      </c>
      <c r="V55" s="363">
        <v>10392839</v>
      </c>
      <c r="W55" s="363">
        <v>8668815</v>
      </c>
      <c r="X55" s="363">
        <v>129611</v>
      </c>
      <c r="Y55" s="363"/>
      <c r="AI55" s="363"/>
      <c r="AJ55" s="363"/>
      <c r="AK55" s="363">
        <v>32074030</v>
      </c>
      <c r="AL55" s="363">
        <v>66861</v>
      </c>
      <c r="AM55" s="363"/>
      <c r="AN55" s="363">
        <v>855000</v>
      </c>
      <c r="AO55" s="515">
        <v>30836620</v>
      </c>
      <c r="AP55" s="515"/>
      <c r="AQ55" s="515">
        <v>24515746</v>
      </c>
      <c r="AR55" s="363">
        <v>855000</v>
      </c>
      <c r="AS55" s="360"/>
    </row>
    <row r="56" spans="2:45" ht="9.9499999999999993" hidden="1" customHeight="1">
      <c r="B56" s="469"/>
      <c r="E56" s="363"/>
      <c r="F56" s="363">
        <v>1190000</v>
      </c>
      <c r="G56" s="363"/>
      <c r="H56" s="363">
        <f>149*13000+35000</f>
        <v>1972000</v>
      </c>
      <c r="I56" s="361"/>
      <c r="J56" s="360"/>
      <c r="K56" s="363"/>
      <c r="U56" s="363">
        <v>33023664</v>
      </c>
      <c r="V56" s="363">
        <v>11502310</v>
      </c>
      <c r="W56" s="363">
        <v>9568011</v>
      </c>
      <c r="X56" s="363">
        <v>283211</v>
      </c>
      <c r="Y56" s="363"/>
      <c r="AI56" s="363"/>
      <c r="AJ56" s="363">
        <v>1700000</v>
      </c>
      <c r="AK56" s="363">
        <v>36334804</v>
      </c>
      <c r="AL56" s="363">
        <v>358511</v>
      </c>
      <c r="AM56" s="363"/>
      <c r="AN56" s="363">
        <v>855000</v>
      </c>
      <c r="AO56" s="515">
        <v>33833248</v>
      </c>
      <c r="AP56" s="515"/>
      <c r="AQ56" s="515">
        <v>25489556</v>
      </c>
      <c r="AR56" s="363">
        <v>855000</v>
      </c>
      <c r="AS56" s="360"/>
    </row>
    <row r="57" spans="2:45" ht="9.9499999999999993" hidden="1" customHeight="1">
      <c r="B57" s="469"/>
      <c r="E57" s="363"/>
      <c r="F57" s="363">
        <v>1872000</v>
      </c>
      <c r="G57" s="363"/>
      <c r="H57" s="363"/>
      <c r="I57" s="361">
        <v>405000</v>
      </c>
      <c r="J57" s="360"/>
      <c r="K57" s="363"/>
      <c r="U57" s="363">
        <v>33774890</v>
      </c>
      <c r="V57" s="363">
        <v>8362070</v>
      </c>
      <c r="W57" s="363">
        <v>8415249</v>
      </c>
      <c r="X57" s="363">
        <v>66861</v>
      </c>
      <c r="Y57" s="363"/>
      <c r="AI57" s="363"/>
      <c r="AJ57" s="363"/>
      <c r="AK57" s="363">
        <v>36195352</v>
      </c>
      <c r="AL57" s="363"/>
      <c r="AM57" s="363"/>
      <c r="AN57" s="363">
        <v>855000</v>
      </c>
      <c r="AO57" s="515">
        <v>30127936</v>
      </c>
      <c r="AP57" s="515"/>
      <c r="AQ57" s="515">
        <v>26994083</v>
      </c>
      <c r="AR57" s="363">
        <v>855000</v>
      </c>
      <c r="AS57" s="360"/>
    </row>
    <row r="58" spans="2:45" ht="9.9499999999999993" hidden="1" customHeight="1">
      <c r="B58" s="469"/>
      <c r="E58" s="390"/>
      <c r="F58" s="390">
        <v>552000</v>
      </c>
      <c r="G58" s="390"/>
      <c r="H58" s="390">
        <v>828030</v>
      </c>
      <c r="I58" s="516"/>
      <c r="J58" s="485"/>
      <c r="K58" s="390"/>
      <c r="U58" s="517">
        <v>34073747</v>
      </c>
      <c r="V58" s="517">
        <v>10437262</v>
      </c>
      <c r="W58" s="517"/>
      <c r="X58" s="517">
        <v>117065</v>
      </c>
      <c r="Y58" s="517"/>
      <c r="AI58" s="390"/>
      <c r="AJ58" s="390"/>
      <c r="AK58" s="517">
        <v>39453959</v>
      </c>
      <c r="AL58" s="517">
        <v>64361</v>
      </c>
      <c r="AM58" s="517"/>
      <c r="AN58" s="517">
        <v>855000</v>
      </c>
      <c r="AO58" s="518">
        <v>26665812</v>
      </c>
      <c r="AP58" s="518"/>
      <c r="AQ58" s="518"/>
      <c r="AR58" s="517">
        <f>855000*2</f>
        <v>1710000</v>
      </c>
      <c r="AS58" s="519"/>
    </row>
    <row r="59" spans="2:45" ht="9.9499999999999993" hidden="1" customHeight="1">
      <c r="B59" s="469"/>
      <c r="E59" s="390"/>
      <c r="F59" s="390">
        <v>1542000</v>
      </c>
      <c r="G59" s="390"/>
      <c r="H59" s="390"/>
      <c r="I59" s="516"/>
      <c r="J59" s="485"/>
      <c r="K59" s="390"/>
      <c r="U59" s="520"/>
      <c r="V59" s="517">
        <v>7917323</v>
      </c>
      <c r="W59" s="517"/>
      <c r="X59" s="517">
        <v>345961</v>
      </c>
      <c r="Y59" s="517"/>
      <c r="AI59" s="390"/>
      <c r="AJ59" s="390"/>
      <c r="AK59" s="517">
        <v>30960924</v>
      </c>
      <c r="AL59" s="517">
        <v>406211</v>
      </c>
      <c r="AM59" s="517"/>
      <c r="AN59" s="517">
        <v>855000</v>
      </c>
      <c r="AO59" s="518">
        <v>31205343</v>
      </c>
      <c r="AP59" s="518"/>
      <c r="AQ59" s="518"/>
      <c r="AR59" s="517"/>
      <c r="AS59" s="519"/>
    </row>
    <row r="60" spans="2:45" ht="9.9499999999999993" hidden="1" customHeight="1">
      <c r="B60" s="469"/>
      <c r="E60" s="390"/>
      <c r="F60" s="390">
        <v>2026000</v>
      </c>
      <c r="G60" s="390"/>
      <c r="H60" s="390"/>
      <c r="I60" s="516"/>
      <c r="J60" s="485"/>
      <c r="K60" s="390"/>
      <c r="U60" s="520"/>
      <c r="V60" s="517">
        <v>9297399</v>
      </c>
      <c r="W60" s="517"/>
      <c r="X60" s="517">
        <v>142161</v>
      </c>
      <c r="Y60" s="517"/>
      <c r="AI60" s="521"/>
      <c r="AJ60" s="521"/>
      <c r="AK60" s="517">
        <v>37679831</v>
      </c>
      <c r="AL60" s="517"/>
      <c r="AM60" s="517"/>
      <c r="AN60" s="517">
        <v>855000</v>
      </c>
      <c r="AO60" s="518">
        <v>34394485</v>
      </c>
      <c r="AP60" s="518"/>
      <c r="AQ60" s="518"/>
      <c r="AR60" s="517"/>
      <c r="AS60" s="519"/>
    </row>
    <row r="61" spans="2:45" ht="9.9499999999999993" hidden="1" customHeight="1">
      <c r="B61" s="469"/>
      <c r="E61" s="441"/>
      <c r="F61" s="441">
        <v>1916030</v>
      </c>
      <c r="G61" s="441"/>
      <c r="H61" s="441"/>
      <c r="I61" s="430"/>
      <c r="J61" s="490"/>
      <c r="K61" s="441"/>
      <c r="U61" s="522"/>
      <c r="V61" s="523">
        <v>10665875</v>
      </c>
      <c r="W61" s="523"/>
      <c r="X61" s="523">
        <v>66861</v>
      </c>
      <c r="Y61" s="523"/>
      <c r="AI61" s="524"/>
      <c r="AJ61" s="524"/>
      <c r="AK61" s="523">
        <v>40281369</v>
      </c>
      <c r="AL61" s="523"/>
      <c r="AM61" s="523"/>
      <c r="AN61" s="523">
        <v>855000</v>
      </c>
      <c r="AO61" s="525">
        <v>32321072</v>
      </c>
      <c r="AP61" s="525"/>
      <c r="AQ61" s="525"/>
      <c r="AR61" s="523"/>
      <c r="AS61" s="526"/>
    </row>
    <row r="62" spans="2:45" ht="9.9499999999999993" hidden="1" customHeight="1">
      <c r="B62" s="469"/>
      <c r="E62" s="441"/>
      <c r="F62" s="441">
        <v>1399000</v>
      </c>
      <c r="G62" s="441"/>
      <c r="H62" s="441"/>
      <c r="I62" s="430">
        <v>366200</v>
      </c>
      <c r="J62" s="490"/>
      <c r="K62" s="441"/>
      <c r="U62" s="522"/>
      <c r="V62" s="523">
        <v>10422628</v>
      </c>
      <c r="W62" s="523"/>
      <c r="X62" s="523">
        <v>3499011</v>
      </c>
      <c r="Y62" s="523"/>
      <c r="AI62" s="489">
        <v>4500000</v>
      </c>
      <c r="AJ62" s="489"/>
      <c r="AK62" s="523">
        <v>42540634</v>
      </c>
      <c r="AL62" s="523"/>
      <c r="AM62" s="523"/>
      <c r="AN62" s="523">
        <v>855000</v>
      </c>
      <c r="AO62" s="488">
        <v>36710062</v>
      </c>
      <c r="AP62" s="488"/>
      <c r="AQ62" s="488"/>
      <c r="AR62" s="523"/>
      <c r="AS62" s="526"/>
    </row>
    <row r="63" spans="2:45" ht="9.9499999999999993" hidden="1" customHeight="1">
      <c r="B63" s="469"/>
      <c r="E63" s="441"/>
      <c r="F63" s="441"/>
      <c r="G63" s="441"/>
      <c r="H63" s="441"/>
      <c r="I63" s="430"/>
      <c r="J63" s="490"/>
      <c r="K63" s="441"/>
      <c r="U63" s="527"/>
      <c r="V63" s="528">
        <v>9730704</v>
      </c>
      <c r="W63" s="528"/>
      <c r="X63" s="528">
        <v>559311</v>
      </c>
      <c r="Y63" s="528"/>
      <c r="AI63" s="524"/>
      <c r="AJ63" s="524"/>
      <c r="AK63" s="529">
        <v>35365043</v>
      </c>
      <c r="AL63" s="528"/>
      <c r="AM63" s="528"/>
      <c r="AN63" s="528">
        <v>855000</v>
      </c>
      <c r="AO63" s="488">
        <v>34339345</v>
      </c>
      <c r="AP63" s="491"/>
      <c r="AQ63" s="491"/>
      <c r="AR63" s="528"/>
      <c r="AS63" s="526"/>
    </row>
    <row r="64" spans="2:45" ht="9.9499999999999993" hidden="1" customHeight="1">
      <c r="B64" s="469"/>
      <c r="E64" s="493">
        <f>SUM(E52:E63)</f>
        <v>0</v>
      </c>
      <c r="F64" s="493">
        <f>SUM(F52:F63)</f>
        <v>17061030</v>
      </c>
      <c r="G64" s="493"/>
      <c r="H64" s="493">
        <f>SUM(H52:H63)</f>
        <v>9648060</v>
      </c>
      <c r="I64" s="493">
        <f>SUM(I52:I63)</f>
        <v>1150700</v>
      </c>
      <c r="J64" s="493"/>
      <c r="K64" s="493">
        <f>SUM(K52:K63)</f>
        <v>0</v>
      </c>
      <c r="U64" s="493">
        <f>SUM(U52:U63)</f>
        <v>228412480</v>
      </c>
      <c r="V64" s="493">
        <f>SUM(V52:V63)</f>
        <v>120038677</v>
      </c>
      <c r="W64" s="493">
        <f>SUM(W52:W63)</f>
        <v>50952445</v>
      </c>
      <c r="X64" s="493">
        <f>SUM(X52:X63)</f>
        <v>5423186</v>
      </c>
      <c r="Y64" s="493"/>
      <c r="AI64" s="493">
        <f>SUM(AI52:AI63)</f>
        <v>4500000</v>
      </c>
      <c r="AJ64" s="493">
        <f>SUM(AJ52:AJ63)</f>
        <v>3890000</v>
      </c>
      <c r="AK64" s="493">
        <f>SUM(AK52:AK63)</f>
        <v>421631890</v>
      </c>
      <c r="AL64" s="493">
        <f>SUM(AL52:AL63)</f>
        <v>2521177</v>
      </c>
      <c r="AM64" s="493"/>
      <c r="AN64" s="493">
        <f>SUM(AN52:AN63)</f>
        <v>10260000</v>
      </c>
      <c r="AO64" s="493">
        <f>SUM(AO52:AO63)</f>
        <v>393613229</v>
      </c>
      <c r="AP64" s="493"/>
      <c r="AQ64" s="493">
        <f>SUM(AQ52:AQ63)</f>
        <v>165556560</v>
      </c>
      <c r="AR64" s="493">
        <f>SUM(AR52:AR63)</f>
        <v>6840000</v>
      </c>
      <c r="AS64" s="494"/>
    </row>
    <row r="65" spans="2:43" ht="9.9499999999999993" hidden="1" customHeight="1">
      <c r="B65" s="469"/>
    </row>
    <row r="66" spans="2:43" ht="9.9499999999999993" hidden="1" customHeight="1">
      <c r="B66" s="469"/>
    </row>
    <row r="67" spans="2:43" ht="9.9499999999999993" hidden="1" customHeight="1">
      <c r="B67" s="469"/>
      <c r="E67" s="496"/>
      <c r="F67" s="497" t="s">
        <v>503</v>
      </c>
      <c r="G67" s="498"/>
      <c r="H67" s="496"/>
      <c r="I67" s="708" t="s">
        <v>481</v>
      </c>
      <c r="J67" s="708"/>
      <c r="K67" s="708"/>
      <c r="U67" s="530"/>
      <c r="AI67" s="497" t="s">
        <v>528</v>
      </c>
      <c r="AJ67" s="496"/>
      <c r="AK67" s="531" t="s">
        <v>262</v>
      </c>
      <c r="AO67" s="709" t="s">
        <v>504</v>
      </c>
      <c r="AP67" s="709"/>
      <c r="AQ67" s="709"/>
    </row>
    <row r="68" spans="2:43" ht="9.9499999999999993" hidden="1" customHeight="1">
      <c r="B68" s="469"/>
      <c r="E68" s="503">
        <v>2015</v>
      </c>
      <c r="F68" s="503">
        <v>2014</v>
      </c>
      <c r="G68" s="503"/>
      <c r="H68" s="503">
        <v>2015</v>
      </c>
      <c r="I68" s="635">
        <v>2014</v>
      </c>
      <c r="J68" s="503"/>
      <c r="K68" s="635">
        <v>2015</v>
      </c>
      <c r="U68" s="532">
        <v>2015</v>
      </c>
      <c r="AI68" s="503">
        <v>2014</v>
      </c>
      <c r="AJ68" s="503">
        <v>2015</v>
      </c>
      <c r="AK68" s="532">
        <v>2014</v>
      </c>
      <c r="AO68" s="635">
        <v>2014</v>
      </c>
      <c r="AP68" s="533"/>
      <c r="AQ68" s="635">
        <v>2015</v>
      </c>
    </row>
    <row r="69" spans="2:43" ht="9.9499999999999993" hidden="1" customHeight="1">
      <c r="B69" s="469"/>
      <c r="E69" s="506"/>
      <c r="F69" s="506"/>
      <c r="G69" s="506"/>
      <c r="H69" s="506"/>
      <c r="I69" s="635"/>
      <c r="J69" s="506"/>
      <c r="K69" s="635"/>
      <c r="U69" s="534"/>
      <c r="AI69" s="506"/>
      <c r="AJ69" s="506"/>
      <c r="AK69" s="534"/>
      <c r="AO69" s="635"/>
      <c r="AP69" s="535"/>
      <c r="AQ69" s="635"/>
    </row>
    <row r="70" spans="2:43" ht="9.9499999999999993" hidden="1" customHeight="1">
      <c r="B70" s="469"/>
      <c r="E70" s="329">
        <v>8599895</v>
      </c>
      <c r="F70" s="329">
        <v>66861</v>
      </c>
      <c r="G70" s="329"/>
      <c r="H70" s="329">
        <v>268161</v>
      </c>
      <c r="I70" s="329">
        <v>855000</v>
      </c>
      <c r="J70" s="329"/>
      <c r="K70" s="329">
        <v>855000</v>
      </c>
      <c r="U70" s="329">
        <v>17637488</v>
      </c>
      <c r="AI70" s="293">
        <v>150000</v>
      </c>
      <c r="AJ70" s="293">
        <v>200000</v>
      </c>
      <c r="AK70" s="536">
        <v>1975045</v>
      </c>
      <c r="AO70" s="329">
        <v>550000</v>
      </c>
      <c r="AP70" s="329"/>
      <c r="AQ70" s="329">
        <v>600000</v>
      </c>
    </row>
    <row r="71" spans="2:43" ht="9.9499999999999993" hidden="1" customHeight="1">
      <c r="B71" s="469"/>
      <c r="E71" s="329">
        <v>8013924</v>
      </c>
      <c r="F71" s="329">
        <v>66861</v>
      </c>
      <c r="G71" s="329"/>
      <c r="H71" s="329">
        <v>408711</v>
      </c>
      <c r="I71" s="329">
        <v>855000</v>
      </c>
      <c r="J71" s="329"/>
      <c r="K71" s="329">
        <v>855000</v>
      </c>
      <c r="U71" s="329">
        <v>2355000</v>
      </c>
      <c r="AI71" s="329">
        <v>150000</v>
      </c>
      <c r="AJ71" s="293">
        <v>200000</v>
      </c>
      <c r="AK71" s="536">
        <v>7268818</v>
      </c>
      <c r="AO71" s="329">
        <v>550000</v>
      </c>
      <c r="AP71" s="329"/>
      <c r="AQ71" s="329">
        <v>600000</v>
      </c>
    </row>
    <row r="72" spans="2:43" ht="9.9499999999999993" hidden="1" customHeight="1">
      <c r="B72" s="469"/>
      <c r="E72" s="329">
        <v>7686551</v>
      </c>
      <c r="F72" s="329">
        <v>79411</v>
      </c>
      <c r="G72" s="329"/>
      <c r="H72" s="329">
        <v>948361</v>
      </c>
      <c r="I72" s="329">
        <v>855000</v>
      </c>
      <c r="J72" s="329"/>
      <c r="K72" s="329">
        <v>855000</v>
      </c>
      <c r="U72" s="329">
        <v>12665000</v>
      </c>
      <c r="AI72" s="329">
        <v>150000</v>
      </c>
      <c r="AJ72" s="293">
        <v>200000</v>
      </c>
      <c r="AK72" s="536">
        <v>16003250</v>
      </c>
      <c r="AO72" s="329"/>
      <c r="AP72" s="329"/>
      <c r="AQ72" s="329">
        <v>600000</v>
      </c>
    </row>
    <row r="73" spans="2:43" ht="9.9499999999999993" hidden="1" customHeight="1">
      <c r="B73" s="469"/>
      <c r="E73" s="363">
        <v>8668815</v>
      </c>
      <c r="F73" s="363">
        <v>129611</v>
      </c>
      <c r="G73" s="363"/>
      <c r="H73" s="363">
        <v>66861</v>
      </c>
      <c r="I73" s="363">
        <v>855000</v>
      </c>
      <c r="J73" s="363"/>
      <c r="K73" s="363">
        <v>855000</v>
      </c>
      <c r="U73" s="363">
        <v>9423362</v>
      </c>
      <c r="AI73" s="363">
        <v>150000</v>
      </c>
      <c r="AJ73" s="363">
        <v>200000</v>
      </c>
      <c r="AK73" s="361">
        <v>3650000</v>
      </c>
      <c r="AO73" s="363"/>
      <c r="AP73" s="363"/>
      <c r="AQ73" s="363">
        <v>600000</v>
      </c>
    </row>
    <row r="74" spans="2:43" ht="9.9499999999999993" hidden="1" customHeight="1">
      <c r="B74" s="469"/>
      <c r="E74" s="363">
        <v>9568011</v>
      </c>
      <c r="F74" s="363">
        <v>283211</v>
      </c>
      <c r="G74" s="363"/>
      <c r="H74" s="363">
        <v>358511</v>
      </c>
      <c r="I74" s="363">
        <v>855000</v>
      </c>
      <c r="J74" s="363"/>
      <c r="K74" s="363">
        <v>855000</v>
      </c>
      <c r="U74" s="363">
        <v>9920000</v>
      </c>
      <c r="AI74" s="363">
        <v>150000</v>
      </c>
      <c r="AJ74" s="363">
        <v>200000</v>
      </c>
      <c r="AK74" s="361">
        <v>15930868</v>
      </c>
      <c r="AO74" s="363">
        <v>600000</v>
      </c>
      <c r="AP74" s="363"/>
      <c r="AQ74" s="363">
        <v>600000</v>
      </c>
    </row>
    <row r="75" spans="2:43" ht="9.9499999999999993" hidden="1" customHeight="1">
      <c r="B75" s="469"/>
      <c r="E75" s="363">
        <v>8415249</v>
      </c>
      <c r="F75" s="363">
        <v>66861</v>
      </c>
      <c r="G75" s="363"/>
      <c r="H75" s="363"/>
      <c r="I75" s="363">
        <v>855000</v>
      </c>
      <c r="J75" s="363"/>
      <c r="K75" s="363">
        <v>855000</v>
      </c>
      <c r="U75" s="363">
        <v>24995413</v>
      </c>
      <c r="AI75" s="363">
        <v>150000</v>
      </c>
      <c r="AJ75" s="363">
        <v>400000</v>
      </c>
      <c r="AK75" s="361">
        <v>8977397</v>
      </c>
      <c r="AO75" s="363">
        <v>600000</v>
      </c>
      <c r="AP75" s="363"/>
      <c r="AQ75" s="363">
        <v>600000</v>
      </c>
    </row>
    <row r="76" spans="2:43" ht="9.9499999999999993" hidden="1" customHeight="1">
      <c r="B76" s="469"/>
      <c r="E76" s="517"/>
      <c r="F76" s="517">
        <v>117065</v>
      </c>
      <c r="G76" s="517"/>
      <c r="H76" s="517">
        <v>64361</v>
      </c>
      <c r="I76" s="517">
        <v>855000</v>
      </c>
      <c r="J76" s="517"/>
      <c r="K76" s="517">
        <f>855000*2</f>
        <v>1710000</v>
      </c>
      <c r="U76" s="517"/>
      <c r="AI76" s="517">
        <v>150000</v>
      </c>
      <c r="AJ76" s="517"/>
      <c r="AK76" s="537">
        <v>7970000</v>
      </c>
      <c r="AO76" s="517">
        <v>600000</v>
      </c>
      <c r="AP76" s="517"/>
      <c r="AQ76" s="538"/>
    </row>
    <row r="77" spans="2:43" ht="9.9499999999999993" hidden="1" customHeight="1">
      <c r="B77" s="469"/>
      <c r="E77" s="517"/>
      <c r="F77" s="517">
        <v>345961</v>
      </c>
      <c r="G77" s="517"/>
      <c r="H77" s="517">
        <v>406211</v>
      </c>
      <c r="I77" s="517">
        <v>855000</v>
      </c>
      <c r="J77" s="517"/>
      <c r="K77" s="517"/>
      <c r="U77" s="390"/>
      <c r="AI77" s="517">
        <v>200000</v>
      </c>
      <c r="AJ77" s="517"/>
      <c r="AK77" s="537">
        <v>7622636</v>
      </c>
      <c r="AO77" s="517">
        <v>0</v>
      </c>
      <c r="AP77" s="517"/>
      <c r="AQ77" s="517"/>
    </row>
    <row r="78" spans="2:43" ht="9.9499999999999993" hidden="1" customHeight="1">
      <c r="B78" s="469"/>
      <c r="E78" s="517"/>
      <c r="F78" s="517">
        <v>142161</v>
      </c>
      <c r="G78" s="517"/>
      <c r="H78" s="517"/>
      <c r="I78" s="517">
        <v>855000</v>
      </c>
      <c r="J78" s="517"/>
      <c r="K78" s="517"/>
      <c r="U78" s="390"/>
      <c r="AI78" s="517">
        <v>200000</v>
      </c>
      <c r="AJ78" s="517"/>
      <c r="AK78" s="537">
        <v>14673279</v>
      </c>
      <c r="AO78" s="517">
        <v>600000</v>
      </c>
      <c r="AP78" s="517"/>
      <c r="AQ78" s="517"/>
    </row>
    <row r="79" spans="2:43" ht="9.9499999999999993" hidden="1" customHeight="1">
      <c r="B79" s="469"/>
      <c r="E79" s="523"/>
      <c r="F79" s="523">
        <v>66861</v>
      </c>
      <c r="G79" s="523"/>
      <c r="H79" s="523"/>
      <c r="I79" s="523">
        <v>855000</v>
      </c>
      <c r="J79" s="523"/>
      <c r="K79" s="523"/>
      <c r="U79" s="441"/>
      <c r="AI79" s="523">
        <v>200000</v>
      </c>
      <c r="AJ79" s="523"/>
      <c r="AK79" s="539">
        <v>10349315</v>
      </c>
      <c r="AO79" s="523">
        <v>600000</v>
      </c>
      <c r="AP79" s="523"/>
      <c r="AQ79" s="523"/>
    </row>
    <row r="80" spans="2:43" ht="9.9499999999999993" hidden="1" customHeight="1">
      <c r="B80" s="469"/>
      <c r="E80" s="523"/>
      <c r="F80" s="523">
        <v>3499011</v>
      </c>
      <c r="G80" s="523"/>
      <c r="H80" s="523"/>
      <c r="I80" s="523">
        <v>855000</v>
      </c>
      <c r="J80" s="523"/>
      <c r="K80" s="523"/>
      <c r="U80" s="441"/>
      <c r="AI80" s="523">
        <v>200000</v>
      </c>
      <c r="AJ80" s="523"/>
      <c r="AK80" s="539">
        <v>13357768</v>
      </c>
      <c r="AO80" s="523">
        <v>600000</v>
      </c>
      <c r="AP80" s="523"/>
      <c r="AQ80" s="523"/>
    </row>
    <row r="81" spans="2:43" ht="9.9499999999999993" hidden="1" customHeight="1">
      <c r="B81" s="469"/>
      <c r="E81" s="528"/>
      <c r="F81" s="528">
        <v>559311</v>
      </c>
      <c r="G81" s="528"/>
      <c r="H81" s="528"/>
      <c r="I81" s="528">
        <v>855000</v>
      </c>
      <c r="J81" s="528"/>
      <c r="K81" s="528"/>
      <c r="U81" s="441"/>
      <c r="AI81" s="528">
        <v>200000</v>
      </c>
      <c r="AJ81" s="528"/>
      <c r="AK81" s="539">
        <v>8363500</v>
      </c>
      <c r="AO81" s="528">
        <v>600000</v>
      </c>
      <c r="AP81" s="528"/>
      <c r="AQ81" s="528"/>
    </row>
    <row r="82" spans="2:43" ht="9.9499999999999993" hidden="1" customHeight="1">
      <c r="B82" s="469"/>
      <c r="E82" s="493">
        <f>SUM(E70:E81)</f>
        <v>50952445</v>
      </c>
      <c r="F82" s="493">
        <f>SUM(F70:F81)</f>
        <v>5423186</v>
      </c>
      <c r="G82" s="493"/>
      <c r="H82" s="493">
        <f>SUM(H70:H81)</f>
        <v>2521177</v>
      </c>
      <c r="I82" s="493">
        <f>SUM(I70:I81)</f>
        <v>10260000</v>
      </c>
      <c r="J82" s="493"/>
      <c r="K82" s="493">
        <f>SUM(K70:K81)</f>
        <v>6840000</v>
      </c>
      <c r="U82" s="493">
        <f>SUM(U70:U81)</f>
        <v>76996263</v>
      </c>
      <c r="AI82" s="493">
        <f>SUM(AI70:AI81)</f>
        <v>2050000</v>
      </c>
      <c r="AJ82" s="493">
        <f>SUM(AJ70:AJ81)</f>
        <v>1400000</v>
      </c>
      <c r="AK82" s="493">
        <f>SUM(AK70:AK81)</f>
        <v>116141876</v>
      </c>
      <c r="AO82" s="493">
        <f>SUM(AO70:AO81)</f>
        <v>5300000</v>
      </c>
      <c r="AP82" s="493"/>
      <c r="AQ82" s="493">
        <f>SUM(AQ70:AQ81)</f>
        <v>3600000</v>
      </c>
    </row>
    <row r="83" spans="2:43" ht="9.9499999999999993" hidden="1" customHeight="1">
      <c r="B83" s="469"/>
    </row>
    <row r="84" spans="2:43" ht="9.9499999999999993" hidden="1" customHeight="1">
      <c r="B84" s="469"/>
    </row>
    <row r="85" spans="2:43" ht="9.9499999999999993" hidden="1" customHeight="1">
      <c r="B85" s="469"/>
    </row>
    <row r="86" spans="2:43" ht="9.9499999999999993" hidden="1" customHeight="1">
      <c r="B86" s="469"/>
    </row>
    <row r="87" spans="2:43" ht="9.9499999999999993" hidden="1" customHeight="1">
      <c r="B87" s="469"/>
    </row>
    <row r="88" spans="2:43" ht="9.9499999999999993" hidden="1" customHeight="1">
      <c r="B88" s="469"/>
    </row>
    <row r="89" spans="2:43" ht="9.9499999999999993" hidden="1" customHeight="1">
      <c r="B89" s="469"/>
    </row>
    <row r="90" spans="2:43" ht="9.9499999999999993" hidden="1" customHeight="1">
      <c r="B90" s="469"/>
    </row>
    <row r="91" spans="2:43" ht="9.9499999999999993" hidden="1" customHeight="1">
      <c r="B91" s="469"/>
    </row>
    <row r="92" spans="2:43" ht="9.9499999999999993" hidden="1" customHeight="1">
      <c r="B92" s="469"/>
    </row>
    <row r="93" spans="2:43" ht="9.9499999999999993" hidden="1" customHeight="1">
      <c r="B93" s="469"/>
    </row>
    <row r="94" spans="2:43" ht="9.9499999999999993" hidden="1" customHeight="1">
      <c r="B94" s="469"/>
    </row>
    <row r="95" spans="2:43" ht="9.9499999999999993" hidden="1" customHeight="1">
      <c r="B95" s="469"/>
    </row>
    <row r="96" spans="2:43" ht="9.9499999999999993" hidden="1" customHeight="1">
      <c r="B96" s="469"/>
    </row>
    <row r="97" spans="2:43" ht="9.9499999999999993" hidden="1" customHeight="1">
      <c r="B97" s="469"/>
    </row>
    <row r="98" spans="2:43" ht="9.9499999999999993" hidden="1" customHeight="1">
      <c r="B98" s="469"/>
      <c r="E98" s="471"/>
      <c r="F98" s="540" t="s">
        <v>216</v>
      </c>
      <c r="G98" s="540"/>
      <c r="H98" s="540"/>
      <c r="I98" s="706" t="s">
        <v>497</v>
      </c>
      <c r="J98" s="706"/>
      <c r="K98" s="706"/>
      <c r="U98" s="471"/>
      <c r="AI98" s="541" t="s">
        <v>498</v>
      </c>
      <c r="AJ98" s="471"/>
      <c r="AK98" s="541" t="s">
        <v>499</v>
      </c>
      <c r="AO98" s="706" t="s">
        <v>483</v>
      </c>
      <c r="AP98" s="706"/>
      <c r="AQ98" s="706"/>
    </row>
    <row r="99" spans="2:43" ht="9.9499999999999993" hidden="1" customHeight="1">
      <c r="B99" s="469"/>
      <c r="E99" s="532">
        <v>2015</v>
      </c>
      <c r="F99" s="532">
        <v>2014</v>
      </c>
      <c r="G99" s="532"/>
      <c r="H99" s="532">
        <v>2015</v>
      </c>
      <c r="I99" s="681">
        <v>2014</v>
      </c>
      <c r="J99" s="532"/>
      <c r="K99" s="681">
        <v>2015</v>
      </c>
      <c r="U99" s="532">
        <v>2015</v>
      </c>
      <c r="AI99" s="532">
        <v>2014</v>
      </c>
      <c r="AJ99" s="532">
        <v>2015</v>
      </c>
      <c r="AK99" s="532">
        <v>2014</v>
      </c>
      <c r="AO99" s="681">
        <v>2014</v>
      </c>
      <c r="AP99" s="532"/>
      <c r="AQ99" s="681">
        <v>2015</v>
      </c>
    </row>
    <row r="100" spans="2:43" ht="9.9499999999999993" hidden="1" customHeight="1">
      <c r="B100" s="469"/>
      <c r="E100" s="534"/>
      <c r="F100" s="534"/>
      <c r="G100" s="534"/>
      <c r="H100" s="534"/>
      <c r="I100" s="681"/>
      <c r="J100" s="534"/>
      <c r="K100" s="681"/>
      <c r="U100" s="534"/>
      <c r="AI100" s="534"/>
      <c r="AJ100" s="534"/>
      <c r="AK100" s="534"/>
      <c r="AO100" s="681"/>
      <c r="AP100" s="534"/>
      <c r="AQ100" s="681"/>
    </row>
    <row r="101" spans="2:43" ht="9.9499999999999993" hidden="1" customHeight="1">
      <c r="B101" s="469"/>
      <c r="E101" s="332"/>
      <c r="F101" s="332"/>
      <c r="G101" s="332"/>
      <c r="H101" s="329">
        <v>1647675</v>
      </c>
      <c r="I101" s="332"/>
      <c r="J101" s="332"/>
      <c r="K101" s="329">
        <f>242000+500000+4956000</f>
        <v>5698000</v>
      </c>
      <c r="U101" s="542"/>
      <c r="AI101" s="329">
        <v>264960000</v>
      </c>
      <c r="AJ101" s="542"/>
      <c r="AK101" s="329">
        <f>111526000+661500+588514</f>
        <v>112776014</v>
      </c>
      <c r="AO101" s="329">
        <v>3002775</v>
      </c>
      <c r="AP101" s="329"/>
      <c r="AQ101" s="329">
        <v>3192000</v>
      </c>
    </row>
    <row r="102" spans="2:43" ht="9.9499999999999993" hidden="1" customHeight="1">
      <c r="B102" s="469"/>
      <c r="E102" s="536">
        <v>18254100</v>
      </c>
      <c r="F102" s="332"/>
      <c r="G102" s="332"/>
      <c r="H102" s="329">
        <v>1647675</v>
      </c>
      <c r="I102" s="332"/>
      <c r="J102" s="332"/>
      <c r="K102" s="329">
        <f>3100000+4905000</f>
        <v>8005000</v>
      </c>
      <c r="U102" s="332"/>
      <c r="AI102" s="332"/>
      <c r="AJ102" s="332"/>
      <c r="AK102" s="332"/>
      <c r="AO102" s="329"/>
      <c r="AP102" s="329"/>
      <c r="AQ102" s="329"/>
    </row>
    <row r="103" spans="2:43" ht="9.9499999999999993" hidden="1" customHeight="1">
      <c r="B103" s="469"/>
      <c r="E103" s="332"/>
      <c r="F103" s="332"/>
      <c r="G103" s="332"/>
      <c r="H103" s="329">
        <v>1647675</v>
      </c>
      <c r="I103" s="332"/>
      <c r="J103" s="332"/>
      <c r="K103" s="329">
        <f>1156500+12003702+1600000</f>
        <v>14760202</v>
      </c>
      <c r="U103" s="332"/>
      <c r="AI103" s="332"/>
      <c r="AJ103" s="332"/>
      <c r="AK103" s="332"/>
      <c r="AO103" s="329"/>
      <c r="AP103" s="329"/>
      <c r="AQ103" s="329"/>
    </row>
    <row r="104" spans="2:43" ht="9.9499999999999993" hidden="1" customHeight="1">
      <c r="B104" s="469"/>
      <c r="E104" s="363"/>
      <c r="F104" s="363"/>
      <c r="G104" s="363"/>
      <c r="H104" s="363">
        <v>1647675</v>
      </c>
      <c r="I104" s="363"/>
      <c r="J104" s="363"/>
      <c r="K104" s="363"/>
      <c r="U104" s="363"/>
      <c r="AI104" s="363"/>
      <c r="AJ104" s="363"/>
      <c r="AK104" s="363"/>
      <c r="AO104" s="363">
        <v>3286553</v>
      </c>
      <c r="AP104" s="360"/>
      <c r="AQ104" s="361">
        <v>3511200</v>
      </c>
    </row>
    <row r="105" spans="2:43" ht="9.9499999999999993" hidden="1" customHeight="1">
      <c r="B105" s="469"/>
      <c r="E105" s="363">
        <v>4905000</v>
      </c>
      <c r="F105" s="363"/>
      <c r="G105" s="363"/>
      <c r="H105" s="363">
        <v>1647675</v>
      </c>
      <c r="I105" s="363"/>
      <c r="J105" s="360"/>
      <c r="K105" s="361">
        <v>3321900</v>
      </c>
      <c r="U105" s="363"/>
      <c r="AI105" s="363"/>
      <c r="AJ105" s="361">
        <v>329472000</v>
      </c>
      <c r="AK105" s="363"/>
      <c r="AO105" s="363"/>
      <c r="AP105" s="360"/>
      <c r="AQ105" s="361"/>
    </row>
    <row r="106" spans="2:43" ht="9.9499999999999993" hidden="1" customHeight="1">
      <c r="B106" s="469"/>
      <c r="E106" s="363"/>
      <c r="F106" s="363"/>
      <c r="G106" s="360"/>
      <c r="H106" s="361">
        <v>1647675</v>
      </c>
      <c r="I106" s="363"/>
      <c r="J106" s="363"/>
      <c r="K106" s="363"/>
      <c r="U106" s="361">
        <f>68668425+588514+702760</f>
        <v>69959699</v>
      </c>
      <c r="AI106" s="363"/>
      <c r="AJ106" s="363"/>
      <c r="AK106" s="363"/>
      <c r="AO106" s="363"/>
      <c r="AP106" s="360"/>
      <c r="AQ106" s="361"/>
    </row>
    <row r="107" spans="2:43" ht="9.9499999999999993" hidden="1" customHeight="1">
      <c r="B107" s="469"/>
      <c r="E107" s="390"/>
      <c r="F107" s="390"/>
      <c r="G107" s="390"/>
      <c r="H107" s="390"/>
      <c r="I107" s="390"/>
      <c r="J107" s="390"/>
      <c r="K107" s="390"/>
      <c r="U107" s="390"/>
      <c r="AI107" s="390"/>
      <c r="AJ107" s="390"/>
      <c r="AK107" s="390"/>
      <c r="AO107" s="537">
        <v>3291750</v>
      </c>
      <c r="AP107" s="537"/>
      <c r="AQ107" s="537"/>
    </row>
    <row r="108" spans="2:43" ht="9.9499999999999993" hidden="1" customHeight="1">
      <c r="B108" s="469"/>
      <c r="E108" s="390"/>
      <c r="F108" s="390"/>
      <c r="G108" s="390"/>
      <c r="H108" s="390"/>
      <c r="I108" s="390"/>
      <c r="J108" s="390"/>
      <c r="K108" s="390">
        <v>8255431</v>
      </c>
      <c r="U108" s="390"/>
      <c r="AI108" s="390"/>
      <c r="AJ108" s="390"/>
      <c r="AK108" s="390"/>
      <c r="AO108" s="537"/>
      <c r="AP108" s="519"/>
      <c r="AQ108" s="390"/>
    </row>
    <row r="109" spans="2:43" ht="9.9499999999999993" hidden="1" customHeight="1">
      <c r="B109" s="469"/>
      <c r="E109" s="390"/>
      <c r="F109" s="390"/>
      <c r="G109" s="390"/>
      <c r="H109" s="390">
        <v>2430000</v>
      </c>
      <c r="I109" s="390"/>
      <c r="J109" s="390"/>
      <c r="K109" s="390"/>
      <c r="U109" s="390"/>
      <c r="AI109" s="390"/>
      <c r="AJ109" s="390"/>
      <c r="AK109" s="390"/>
      <c r="AO109" s="537"/>
      <c r="AP109" s="519"/>
      <c r="AQ109" s="390"/>
    </row>
    <row r="110" spans="2:43" ht="9.9499999999999993" hidden="1" customHeight="1">
      <c r="B110" s="469"/>
      <c r="E110" s="441"/>
      <c r="F110" s="441"/>
      <c r="G110" s="441"/>
      <c r="H110" s="441"/>
      <c r="I110" s="441"/>
      <c r="J110" s="441"/>
      <c r="K110" s="441"/>
      <c r="U110" s="441"/>
      <c r="AI110" s="441"/>
      <c r="AJ110" s="441"/>
      <c r="AK110" s="441"/>
      <c r="AO110" s="539">
        <v>3511200</v>
      </c>
      <c r="AP110" s="526"/>
      <c r="AQ110" s="441"/>
    </row>
    <row r="111" spans="2:43" ht="9.9499999999999993" hidden="1" customHeight="1">
      <c r="B111" s="469"/>
      <c r="E111" s="441"/>
      <c r="F111" s="441"/>
      <c r="G111" s="441"/>
      <c r="H111" s="441"/>
      <c r="I111" s="441"/>
      <c r="J111" s="441"/>
      <c r="K111" s="441"/>
      <c r="U111" s="441"/>
      <c r="AI111" s="441"/>
      <c r="AJ111" s="441"/>
      <c r="AK111" s="441"/>
      <c r="AO111" s="441"/>
      <c r="AP111" s="441"/>
      <c r="AQ111" s="441"/>
    </row>
    <row r="112" spans="2:43" ht="9.9499999999999993" hidden="1" customHeight="1">
      <c r="B112" s="469"/>
      <c r="E112" s="441"/>
      <c r="F112" s="441"/>
      <c r="G112" s="441"/>
      <c r="H112" s="441"/>
      <c r="I112" s="441"/>
      <c r="J112" s="441"/>
      <c r="K112" s="441"/>
      <c r="U112" s="441"/>
      <c r="AI112" s="441"/>
      <c r="AJ112" s="441"/>
      <c r="AK112" s="441"/>
      <c r="AO112" s="441"/>
      <c r="AP112" s="441"/>
      <c r="AQ112" s="441"/>
    </row>
    <row r="113" spans="2:43" ht="9.9499999999999993" hidden="1" customHeight="1">
      <c r="B113" s="469"/>
      <c r="E113" s="493">
        <f>SUM(E101:E112)</f>
        <v>23159100</v>
      </c>
      <c r="F113" s="493">
        <f>SUM(F101:F112)</f>
        <v>0</v>
      </c>
      <c r="G113" s="493"/>
      <c r="H113" s="493">
        <f>SUM(H101:H112)</f>
        <v>12316050</v>
      </c>
      <c r="I113" s="493">
        <f>SUM(I101:I112)</f>
        <v>0</v>
      </c>
      <c r="J113" s="493"/>
      <c r="K113" s="493">
        <f>SUM(K101:K112)</f>
        <v>40040533</v>
      </c>
      <c r="U113" s="493">
        <f>SUM(U101:U112)</f>
        <v>69959699</v>
      </c>
      <c r="AI113" s="493">
        <f>SUM(AI101:AI112)</f>
        <v>264960000</v>
      </c>
      <c r="AJ113" s="493">
        <f>SUM(AJ101:AJ112)</f>
        <v>329472000</v>
      </c>
      <c r="AK113" s="493">
        <f>SUM(AK101:AK112)</f>
        <v>112776014</v>
      </c>
      <c r="AO113" s="493">
        <f>SUM(AO101:AO112)</f>
        <v>13092278</v>
      </c>
      <c r="AP113" s="493"/>
      <c r="AQ113" s="493">
        <f>SUM(AQ101:AQ112)</f>
        <v>6703200</v>
      </c>
    </row>
    <row r="114" spans="2:43" ht="9.9499999999999993" hidden="1" customHeight="1">
      <c r="B114" s="469"/>
    </row>
    <row r="115" spans="2:43" ht="9.9499999999999993" hidden="1" customHeight="1">
      <c r="B115" s="469"/>
      <c r="E115" s="540" t="s">
        <v>501</v>
      </c>
      <c r="F115" s="540" t="s">
        <v>502</v>
      </c>
      <c r="G115" s="541"/>
      <c r="H115" s="541" t="s">
        <v>506</v>
      </c>
      <c r="I115" s="543" t="s">
        <v>529</v>
      </c>
      <c r="J115" s="544"/>
    </row>
    <row r="116" spans="2:43" ht="9.9499999999999993" hidden="1" customHeight="1">
      <c r="B116" s="469"/>
      <c r="E116" s="545">
        <v>2015</v>
      </c>
      <c r="F116" s="545">
        <v>2015</v>
      </c>
      <c r="G116" s="546"/>
      <c r="H116" s="546">
        <v>2015</v>
      </c>
      <c r="I116" s="681">
        <v>2015</v>
      </c>
      <c r="J116" s="547"/>
    </row>
    <row r="117" spans="2:43" ht="9.9499999999999993" hidden="1" customHeight="1">
      <c r="B117" s="469"/>
      <c r="E117" s="545"/>
      <c r="F117" s="545"/>
      <c r="G117" s="546"/>
      <c r="H117" s="546"/>
      <c r="I117" s="681"/>
      <c r="J117" s="547"/>
    </row>
    <row r="118" spans="2:43" ht="9.9499999999999993" hidden="1" customHeight="1">
      <c r="B118" s="469"/>
      <c r="E118" s="548">
        <v>3717000</v>
      </c>
      <c r="F118" s="332"/>
      <c r="G118" s="368"/>
      <c r="H118" s="549"/>
      <c r="I118" s="332"/>
      <c r="J118" s="468"/>
    </row>
    <row r="119" spans="2:43" ht="9.9499999999999993" hidden="1" customHeight="1">
      <c r="B119" s="469"/>
      <c r="E119" s="329">
        <v>7603750</v>
      </c>
      <c r="F119" s="332"/>
      <c r="G119" s="368"/>
      <c r="H119" s="549"/>
      <c r="I119" s="332"/>
      <c r="J119" s="468"/>
    </row>
    <row r="120" spans="2:43" ht="9.9499999999999993" hidden="1" customHeight="1">
      <c r="B120" s="469"/>
      <c r="E120" s="548">
        <v>7211400</v>
      </c>
      <c r="F120" s="332"/>
      <c r="G120" s="368"/>
      <c r="H120" s="549"/>
      <c r="I120" s="332"/>
      <c r="J120" s="468"/>
    </row>
    <row r="121" spans="2:43" ht="9.9499999999999993" hidden="1" customHeight="1">
      <c r="B121" s="469"/>
      <c r="E121" s="550">
        <v>7905000</v>
      </c>
      <c r="F121" s="363"/>
      <c r="G121" s="361"/>
      <c r="H121" s="361">
        <v>550000</v>
      </c>
      <c r="I121" s="363"/>
      <c r="J121" s="360"/>
    </row>
    <row r="122" spans="2:43" ht="9.9499999999999993" hidden="1" customHeight="1">
      <c r="B122" s="469"/>
      <c r="E122" s="363"/>
      <c r="F122" s="363">
        <v>12013885</v>
      </c>
      <c r="G122" s="361"/>
      <c r="H122" s="361">
        <v>550000</v>
      </c>
      <c r="I122" s="363">
        <v>5591500</v>
      </c>
      <c r="J122" s="360"/>
    </row>
    <row r="123" spans="2:43" ht="9.9499999999999993" hidden="1" customHeight="1">
      <c r="B123" s="469"/>
      <c r="E123" s="363"/>
      <c r="F123" s="363">
        <f>11758300+2241700</f>
        <v>14000000</v>
      </c>
      <c r="G123" s="361"/>
      <c r="H123" s="361">
        <v>550000</v>
      </c>
      <c r="I123" s="363">
        <v>10751400</v>
      </c>
      <c r="J123" s="360"/>
    </row>
    <row r="124" spans="2:43" ht="9.9499999999999993" hidden="1" customHeight="1">
      <c r="B124" s="469"/>
      <c r="E124" s="390"/>
      <c r="F124" s="517"/>
      <c r="G124" s="537"/>
      <c r="H124" s="537">
        <v>550000</v>
      </c>
      <c r="I124" s="390"/>
      <c r="J124" s="485"/>
    </row>
    <row r="125" spans="2:43" ht="9.9499999999999993" hidden="1" customHeight="1">
      <c r="B125" s="469"/>
      <c r="E125" s="390"/>
      <c r="F125" s="390"/>
      <c r="G125" s="516"/>
      <c r="H125" s="551"/>
      <c r="I125" s="390"/>
      <c r="J125" s="485"/>
    </row>
    <row r="126" spans="2:43" ht="9.9499999999999993" hidden="1" customHeight="1">
      <c r="B126" s="469"/>
      <c r="E126" s="390"/>
      <c r="F126" s="390"/>
      <c r="G126" s="516"/>
      <c r="H126" s="551"/>
      <c r="I126" s="390"/>
      <c r="J126" s="485"/>
    </row>
    <row r="127" spans="2:43" ht="9.9499999999999993" hidden="1" customHeight="1">
      <c r="B127" s="469"/>
      <c r="E127" s="441"/>
      <c r="F127" s="441"/>
      <c r="G127" s="430"/>
      <c r="H127" s="552"/>
      <c r="I127" s="441"/>
      <c r="J127" s="490"/>
    </row>
    <row r="128" spans="2:43" ht="9.9499999999999993" hidden="1" customHeight="1">
      <c r="B128" s="469"/>
      <c r="E128" s="441"/>
      <c r="F128" s="441"/>
      <c r="G128" s="430"/>
      <c r="H128" s="552"/>
      <c r="I128" s="441"/>
      <c r="J128" s="490"/>
    </row>
    <row r="129" spans="2:134" ht="9.9499999999999993" hidden="1" customHeight="1">
      <c r="B129" s="469"/>
      <c r="E129" s="441"/>
      <c r="F129" s="441"/>
      <c r="G129" s="430"/>
      <c r="H129" s="552"/>
      <c r="I129" s="441"/>
      <c r="J129" s="490"/>
    </row>
    <row r="130" spans="2:134" ht="9.9499999999999993" hidden="1" customHeight="1">
      <c r="B130" s="469"/>
      <c r="E130" s="493">
        <f>SUM(E118:E129)</f>
        <v>26437150</v>
      </c>
      <c r="F130" s="493">
        <f>SUM(F118:F129)</f>
        <v>26013885</v>
      </c>
      <c r="G130" s="553"/>
      <c r="H130" s="553">
        <f>SUM(H118:H129)</f>
        <v>2200000</v>
      </c>
      <c r="I130" s="493">
        <f>SUM(I118:I129)</f>
        <v>16342900</v>
      </c>
      <c r="J130" s="494"/>
    </row>
    <row r="131" spans="2:134">
      <c r="B131" s="554" t="s">
        <v>530</v>
      </c>
      <c r="C131" s="555"/>
      <c r="D131" s="555"/>
      <c r="CS131" s="275"/>
      <c r="CV131" s="275"/>
      <c r="CW131" s="275"/>
      <c r="CZ131" s="267"/>
      <c r="ED131" s="267"/>
    </row>
    <row r="132" spans="2:134">
      <c r="B132" s="556" t="s">
        <v>531</v>
      </c>
    </row>
    <row r="133" spans="2:134">
      <c r="B133" s="557" t="s">
        <v>532</v>
      </c>
      <c r="U133" s="475"/>
      <c r="CF133" s="475"/>
      <c r="CG133" s="475"/>
    </row>
    <row r="135" spans="2:134">
      <c r="D135" s="267" t="s">
        <v>486</v>
      </c>
      <c r="F135" s="475">
        <v>49985965</v>
      </c>
      <c r="G135" s="475">
        <f>F135</f>
        <v>49985965</v>
      </c>
      <c r="H135" s="267" t="s">
        <v>539</v>
      </c>
      <c r="J135" s="267" t="s">
        <v>548</v>
      </c>
    </row>
    <row r="136" spans="2:134">
      <c r="D136" s="267" t="s">
        <v>494</v>
      </c>
      <c r="F136" s="475">
        <f>148782473+932000</f>
        <v>149714473</v>
      </c>
      <c r="G136" s="475">
        <f>F136</f>
        <v>149714473</v>
      </c>
      <c r="H136" s="267" t="s">
        <v>542</v>
      </c>
    </row>
    <row r="137" spans="2:134">
      <c r="D137" s="267" t="s">
        <v>489</v>
      </c>
      <c r="F137" s="475">
        <v>6315170</v>
      </c>
      <c r="G137" s="475">
        <f>F137</f>
        <v>6315170</v>
      </c>
      <c r="H137" s="267" t="s">
        <v>541</v>
      </c>
    </row>
    <row r="138" spans="2:134">
      <c r="D138" s="267" t="s">
        <v>478</v>
      </c>
      <c r="F138" s="574">
        <v>4549000</v>
      </c>
      <c r="H138" s="267" t="s">
        <v>536</v>
      </c>
    </row>
    <row r="139" spans="2:134">
      <c r="D139" s="267" t="s">
        <v>480</v>
      </c>
      <c r="F139" s="574">
        <v>34235000</v>
      </c>
      <c r="H139" s="267" t="s">
        <v>536</v>
      </c>
      <c r="I139" s="475"/>
    </row>
    <row r="140" spans="2:134">
      <c r="D140" s="267" t="s">
        <v>479</v>
      </c>
      <c r="F140" s="574">
        <v>62592500</v>
      </c>
      <c r="G140" s="574">
        <f>SUM(F138:F140)</f>
        <v>101376500</v>
      </c>
      <c r="H140" s="267" t="s">
        <v>536</v>
      </c>
      <c r="I140" s="576">
        <f>1350000*12</f>
        <v>16200000</v>
      </c>
      <c r="J140" s="267" t="s">
        <v>556</v>
      </c>
    </row>
    <row r="141" spans="2:134">
      <c r="D141" s="267" t="s">
        <v>496</v>
      </c>
      <c r="F141" s="575">
        <v>51085440</v>
      </c>
      <c r="G141" s="475">
        <f>F141</f>
        <v>51085440</v>
      </c>
      <c r="H141" s="267" t="s">
        <v>333</v>
      </c>
      <c r="I141" s="574">
        <f>F138+F140+I140</f>
        <v>83341500</v>
      </c>
      <c r="J141" s="267" t="s">
        <v>557</v>
      </c>
    </row>
    <row r="142" spans="2:134">
      <c r="D142" s="267" t="s">
        <v>505</v>
      </c>
      <c r="F142" s="475">
        <v>3000000</v>
      </c>
      <c r="H142" s="267" t="s">
        <v>537</v>
      </c>
    </row>
    <row r="143" spans="2:134">
      <c r="D143" s="267" t="s">
        <v>481</v>
      </c>
      <c r="F143" s="475">
        <v>10260000</v>
      </c>
      <c r="G143" s="475">
        <f>SUM(F142:F143)</f>
        <v>13260000</v>
      </c>
      <c r="H143" s="267" t="s">
        <v>537</v>
      </c>
    </row>
    <row r="144" spans="2:134">
      <c r="D144" s="267" t="s">
        <v>508</v>
      </c>
      <c r="F144" s="475">
        <v>896500</v>
      </c>
      <c r="H144" s="267" t="s">
        <v>534</v>
      </c>
    </row>
    <row r="145" spans="4:8">
      <c r="D145" s="267" t="s">
        <v>507</v>
      </c>
      <c r="F145" s="475">
        <v>1714000</v>
      </c>
      <c r="H145" s="267" t="s">
        <v>534</v>
      </c>
    </row>
    <row r="146" spans="4:8">
      <c r="D146" s="267" t="s">
        <v>497</v>
      </c>
      <c r="F146" s="475">
        <v>1142819</v>
      </c>
      <c r="H146" s="267" t="s">
        <v>534</v>
      </c>
    </row>
    <row r="147" spans="4:8">
      <c r="D147" s="267" t="s">
        <v>482</v>
      </c>
      <c r="F147" s="475">
        <v>10991080</v>
      </c>
      <c r="H147" s="267" t="s">
        <v>534</v>
      </c>
    </row>
    <row r="148" spans="4:8">
      <c r="D148" s="267" t="s">
        <v>484</v>
      </c>
      <c r="F148" s="475">
        <v>3918200</v>
      </c>
      <c r="G148" s="475">
        <f>SUM(F144:F148)</f>
        <v>18662599</v>
      </c>
      <c r="H148" s="267" t="s">
        <v>534</v>
      </c>
    </row>
    <row r="149" spans="4:8">
      <c r="D149" s="267" t="s">
        <v>225</v>
      </c>
      <c r="F149" s="475">
        <v>6000000</v>
      </c>
      <c r="G149" s="475">
        <f>F149</f>
        <v>6000000</v>
      </c>
      <c r="H149" s="267" t="s">
        <v>535</v>
      </c>
    </row>
    <row r="150" spans="4:8">
      <c r="D150" s="267" t="s">
        <v>491</v>
      </c>
      <c r="F150" s="475">
        <v>13617400</v>
      </c>
      <c r="G150" s="475">
        <f>F150</f>
        <v>13617400</v>
      </c>
      <c r="H150" s="267" t="s">
        <v>540</v>
      </c>
    </row>
    <row r="151" spans="4:8">
      <c r="D151" s="267" t="s">
        <v>503</v>
      </c>
      <c r="F151" s="475">
        <v>2605588</v>
      </c>
      <c r="H151" s="267" t="s">
        <v>533</v>
      </c>
    </row>
    <row r="152" spans="4:8">
      <c r="D152" s="267" t="s">
        <v>273</v>
      </c>
      <c r="F152" s="475">
        <f>CW16</f>
        <v>309229161</v>
      </c>
      <c r="G152" s="475">
        <f>SUM(F151:F152)</f>
        <v>311834749</v>
      </c>
      <c r="H152" s="267" t="s">
        <v>533</v>
      </c>
    </row>
    <row r="153" spans="4:8">
      <c r="D153" s="267" t="s">
        <v>54</v>
      </c>
      <c r="F153" s="475">
        <v>12000000</v>
      </c>
      <c r="G153" s="475">
        <f>F153</f>
        <v>12000000</v>
      </c>
      <c r="H153" s="267" t="s">
        <v>54</v>
      </c>
    </row>
    <row r="154" spans="4:8">
      <c r="F154" s="475">
        <f>SUM(F135:F153)</f>
        <v>733852296</v>
      </c>
      <c r="G154" s="475">
        <f>SUM(G135:G153)</f>
        <v>733852296</v>
      </c>
    </row>
    <row r="155" spans="4:8">
      <c r="F155" s="475"/>
      <c r="G155" s="475"/>
    </row>
    <row r="156" spans="4:8">
      <c r="D156" s="267" t="s">
        <v>499</v>
      </c>
      <c r="F156" s="475">
        <v>73086607</v>
      </c>
      <c r="H156" s="267" t="s">
        <v>538</v>
      </c>
    </row>
    <row r="157" spans="4:8">
      <c r="D157" s="267" t="s">
        <v>495</v>
      </c>
      <c r="F157" s="475">
        <v>600000</v>
      </c>
      <c r="H157" s="267" t="s">
        <v>80</v>
      </c>
    </row>
    <row r="158" spans="4:8">
      <c r="D158" s="267" t="s">
        <v>506</v>
      </c>
      <c r="F158" s="475">
        <v>24992000</v>
      </c>
      <c r="H158" s="267" t="s">
        <v>80</v>
      </c>
    </row>
    <row r="159" spans="4:8">
      <c r="D159" s="267" t="s">
        <v>262</v>
      </c>
      <c r="F159" s="475">
        <v>60474280</v>
      </c>
      <c r="H159" s="267" t="s">
        <v>80</v>
      </c>
    </row>
  </sheetData>
  <sheetProtection selectLockedCells="1" selectUnlockedCells="1"/>
  <sortState ref="A135:ED156">
    <sortCondition ref="G135:G156"/>
  </sortState>
  <mergeCells count="154">
    <mergeCell ref="I116:I117"/>
    <mergeCell ref="I98:K98"/>
    <mergeCell ref="AO98:AQ98"/>
    <mergeCell ref="I99:I100"/>
    <mergeCell ref="K99:K100"/>
    <mergeCell ref="AO99:AO100"/>
    <mergeCell ref="AQ99:AQ100"/>
    <mergeCell ref="I67:K67"/>
    <mergeCell ref="AO67:AQ67"/>
    <mergeCell ref="I68:I69"/>
    <mergeCell ref="K68:K69"/>
    <mergeCell ref="AO68:AO69"/>
    <mergeCell ref="AQ68:AQ69"/>
    <mergeCell ref="I49:K49"/>
    <mergeCell ref="AO49:AQ49"/>
    <mergeCell ref="I50:I51"/>
    <mergeCell ref="K50:K51"/>
    <mergeCell ref="AO50:AO51"/>
    <mergeCell ref="AQ50:AQ51"/>
    <mergeCell ref="DC2:DC3"/>
    <mergeCell ref="I18:K18"/>
    <mergeCell ref="AO18:AQ18"/>
    <mergeCell ref="I19:I20"/>
    <mergeCell ref="K19:K20"/>
    <mergeCell ref="AO19:AO20"/>
    <mergeCell ref="AQ19:AQ20"/>
    <mergeCell ref="CV2:CW2"/>
    <mergeCell ref="CX2:CX3"/>
    <mergeCell ref="CY2:CY3"/>
    <mergeCell ref="CZ2:CZ3"/>
    <mergeCell ref="DA2:DA3"/>
    <mergeCell ref="DB2:DB3"/>
    <mergeCell ref="CP2:CP3"/>
    <mergeCell ref="CQ2:CQ3"/>
    <mergeCell ref="CR2:CR3"/>
    <mergeCell ref="CS2:CS3"/>
    <mergeCell ref="CT2:CT3"/>
    <mergeCell ref="CU2:CU3"/>
    <mergeCell ref="CJ2:CJ3"/>
    <mergeCell ref="CK2:CK3"/>
    <mergeCell ref="CL2:CL3"/>
    <mergeCell ref="CM2:CM3"/>
    <mergeCell ref="CN2:CN3"/>
    <mergeCell ref="CO2:CO3"/>
    <mergeCell ref="CD2:CD3"/>
    <mergeCell ref="CE2:CE3"/>
    <mergeCell ref="CF2:CF3"/>
    <mergeCell ref="CG2:CG3"/>
    <mergeCell ref="CH2:CH3"/>
    <mergeCell ref="CI2:CI3"/>
    <mergeCell ref="BX2:BX3"/>
    <mergeCell ref="BY2:BY3"/>
    <mergeCell ref="BZ2:BZ3"/>
    <mergeCell ref="CA2:CA3"/>
    <mergeCell ref="CB2:CB3"/>
    <mergeCell ref="CC2:CC3"/>
    <mergeCell ref="BR2:BR3"/>
    <mergeCell ref="BS2:BS3"/>
    <mergeCell ref="BT2:BT3"/>
    <mergeCell ref="BU2:BU3"/>
    <mergeCell ref="BV2:BV3"/>
    <mergeCell ref="BW2:BW3"/>
    <mergeCell ref="BK2:BK3"/>
    <mergeCell ref="BL2:BM2"/>
    <mergeCell ref="BN2:BN3"/>
    <mergeCell ref="BO2:BO3"/>
    <mergeCell ref="BP2:BP3"/>
    <mergeCell ref="BQ2:BQ3"/>
    <mergeCell ref="BE2:BE3"/>
    <mergeCell ref="BF2:BF3"/>
    <mergeCell ref="BG2:BG3"/>
    <mergeCell ref="BH2:BH3"/>
    <mergeCell ref="BI2:BI3"/>
    <mergeCell ref="BJ2:BJ3"/>
    <mergeCell ref="AY2:AY3"/>
    <mergeCell ref="AZ2:AZ3"/>
    <mergeCell ref="BA2:BA3"/>
    <mergeCell ref="BB2:BB3"/>
    <mergeCell ref="BC2:BC3"/>
    <mergeCell ref="BD2:BD3"/>
    <mergeCell ref="AQ2:AQ3"/>
    <mergeCell ref="AT2:AT3"/>
    <mergeCell ref="AU2:AU3"/>
    <mergeCell ref="AV2:AV3"/>
    <mergeCell ref="AW2:AW3"/>
    <mergeCell ref="AX2:AX3"/>
    <mergeCell ref="AH2:AH3"/>
    <mergeCell ref="AN2:AN3"/>
    <mergeCell ref="AO2:AO3"/>
    <mergeCell ref="AP2:AP3"/>
    <mergeCell ref="Z2:Z3"/>
    <mergeCell ref="AA2:AA3"/>
    <mergeCell ref="AB2:AB3"/>
    <mergeCell ref="AC2:AC3"/>
    <mergeCell ref="AD2:AD3"/>
    <mergeCell ref="AE2:AE3"/>
    <mergeCell ref="R2:R3"/>
    <mergeCell ref="S2:S3"/>
    <mergeCell ref="T2:T3"/>
    <mergeCell ref="X2:Y2"/>
    <mergeCell ref="DB1:DC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CL1:CN1"/>
    <mergeCell ref="CO1:CP1"/>
    <mergeCell ref="CQ1:CS1"/>
    <mergeCell ref="CT1:CW1"/>
    <mergeCell ref="CX1:CY1"/>
    <mergeCell ref="CZ1:DA1"/>
    <mergeCell ref="BW1:BY1"/>
    <mergeCell ref="BZ1:CA1"/>
    <mergeCell ref="AF2:AF3"/>
    <mergeCell ref="AG2:AG3"/>
    <mergeCell ref="CB1:CC1"/>
    <mergeCell ref="CD1:CE1"/>
    <mergeCell ref="CF1:CH1"/>
    <mergeCell ref="CI1:CK1"/>
    <mergeCell ref="BD1:BF1"/>
    <mergeCell ref="BG1:BI1"/>
    <mergeCell ref="BJ1:BM1"/>
    <mergeCell ref="BN1:BP1"/>
    <mergeCell ref="BQ1:BS1"/>
    <mergeCell ref="BT1:BV1"/>
    <mergeCell ref="AL1:AN1"/>
    <mergeCell ref="AO1:AQ1"/>
    <mergeCell ref="AR1:AT1"/>
    <mergeCell ref="AU1:AW1"/>
    <mergeCell ref="AX1:AZ1"/>
    <mergeCell ref="BA1:BC1"/>
    <mergeCell ref="R1:T1"/>
    <mergeCell ref="U1:Y1"/>
    <mergeCell ref="Z1:AB1"/>
    <mergeCell ref="AC1:AE1"/>
    <mergeCell ref="AF1:AH1"/>
    <mergeCell ref="AI1:AK1"/>
    <mergeCell ref="B1:B3"/>
    <mergeCell ref="C1:E1"/>
    <mergeCell ref="F1:H1"/>
    <mergeCell ref="I1:K1"/>
    <mergeCell ref="L1:N1"/>
    <mergeCell ref="O1:Q1"/>
    <mergeCell ref="L2:L3"/>
    <mergeCell ref="M2:M3"/>
    <mergeCell ref="N2:N3"/>
    <mergeCell ref="O2:O3"/>
    <mergeCell ref="P2:P3"/>
    <mergeCell ref="Q2:Q3"/>
  </mergeCells>
  <pageMargins left="0" right="0" top="0.75" bottom="0.75" header="0.51180555555555551" footer="0.51180555555555551"/>
  <pageSetup paperSize="9" scale="90" firstPageNumber="0" orientation="landscape" horizontalDpi="300" verticalDpi="300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R87"/>
  <sheetViews>
    <sheetView tabSelected="1" zoomScale="85" zoomScaleNormal="85" workbookViewId="0">
      <pane xSplit="6" ySplit="5" topLeftCell="M18" activePane="bottomRight" state="frozen"/>
      <selection pane="topRight" activeCell="G1" sqref="G1"/>
      <selection pane="bottomLeft" activeCell="A6" sqref="A6"/>
      <selection pane="bottomRight" activeCell="B28" sqref="B28"/>
    </sheetView>
  </sheetViews>
  <sheetFormatPr defaultRowHeight="15"/>
  <cols>
    <col min="1" max="1" width="1.5703125" style="93" customWidth="1"/>
    <col min="2" max="2" width="15.140625" style="160" customWidth="1"/>
    <col min="3" max="3" width="31.5703125" style="160" customWidth="1"/>
    <col min="4" max="4" width="26.7109375" style="160" hidden="1" customWidth="1"/>
    <col min="5" max="5" width="36.28515625" style="160" customWidth="1"/>
    <col min="6" max="6" width="47.140625" style="91" hidden="1" customWidth="1"/>
    <col min="7" max="8" width="23.140625" style="569" bestFit="1" customWidth="1"/>
    <col min="9" max="13" width="16.140625" style="569" customWidth="1"/>
    <col min="14" max="14" width="15.7109375" style="130" customWidth="1"/>
    <col min="15" max="15" width="44.140625" style="93" customWidth="1"/>
    <col min="16" max="16" width="9.140625" style="93" customWidth="1"/>
    <col min="17" max="17" width="14.28515625" style="93" bestFit="1" customWidth="1"/>
    <col min="18" max="18" width="33.140625" style="93" bestFit="1" customWidth="1"/>
    <col min="19" max="221" width="9.140625" style="93"/>
    <col min="222" max="222" width="11.28515625" style="93" bestFit="1" customWidth="1"/>
    <col min="223" max="223" width="30.28515625" style="93" bestFit="1" customWidth="1"/>
    <col min="224" max="224" width="0" style="93" hidden="1" customWidth="1"/>
    <col min="225" max="225" width="30" style="93" customWidth="1"/>
    <col min="226" max="226" width="0" style="93" hidden="1" customWidth="1"/>
    <col min="227" max="229" width="16.140625" style="93" bestFit="1" customWidth="1"/>
    <col min="230" max="230" width="9.140625" style="93" bestFit="1" customWidth="1"/>
    <col min="231" max="231" width="0" style="93" hidden="1" customWidth="1"/>
    <col min="232" max="232" width="16.140625" style="93" bestFit="1" customWidth="1"/>
    <col min="233" max="233" width="12" style="93" customWidth="1"/>
    <col min="234" max="234" width="16.140625" style="93" bestFit="1" customWidth="1"/>
    <col min="235" max="235" width="12" style="93" customWidth="1"/>
    <col min="236" max="236" width="19.28515625" style="93" bestFit="1" customWidth="1"/>
    <col min="237" max="237" width="10.85546875" style="93" customWidth="1"/>
    <col min="238" max="238" width="11.140625" style="93" customWidth="1"/>
    <col min="239" max="239" width="43.5703125" style="93" bestFit="1" customWidth="1"/>
    <col min="240" max="242" width="9.140625" style="93"/>
    <col min="243" max="243" width="27.140625" style="93" bestFit="1" customWidth="1"/>
    <col min="244" max="244" width="50" style="93" bestFit="1" customWidth="1"/>
    <col min="245" max="245" width="12" style="93" bestFit="1" customWidth="1"/>
    <col min="246" max="248" width="9.140625" style="93"/>
    <col min="249" max="249" width="91" style="93" customWidth="1"/>
    <col min="250" max="250" width="12.28515625" style="93" customWidth="1"/>
    <col min="251" max="251" width="15" style="93" bestFit="1" customWidth="1"/>
    <col min="252" max="477" width="9.140625" style="93"/>
    <col min="478" max="478" width="11.28515625" style="93" bestFit="1" customWidth="1"/>
    <col min="479" max="479" width="30.28515625" style="93" bestFit="1" customWidth="1"/>
    <col min="480" max="480" width="0" style="93" hidden="1" customWidth="1"/>
    <col min="481" max="481" width="30" style="93" customWidth="1"/>
    <col min="482" max="482" width="0" style="93" hidden="1" customWidth="1"/>
    <col min="483" max="485" width="16.140625" style="93" bestFit="1" customWidth="1"/>
    <col min="486" max="486" width="9.140625" style="93" bestFit="1" customWidth="1"/>
    <col min="487" max="487" width="0" style="93" hidden="1" customWidth="1"/>
    <col min="488" max="488" width="16.140625" style="93" bestFit="1" customWidth="1"/>
    <col min="489" max="489" width="12" style="93" customWidth="1"/>
    <col min="490" max="490" width="16.140625" style="93" bestFit="1" customWidth="1"/>
    <col min="491" max="491" width="12" style="93" customWidth="1"/>
    <col min="492" max="492" width="19.28515625" style="93" bestFit="1" customWidth="1"/>
    <col min="493" max="493" width="10.85546875" style="93" customWidth="1"/>
    <col min="494" max="494" width="11.140625" style="93" customWidth="1"/>
    <col min="495" max="495" width="43.5703125" style="93" bestFit="1" customWidth="1"/>
    <col min="496" max="498" width="9.140625" style="93"/>
    <col min="499" max="499" width="27.140625" style="93" bestFit="1" customWidth="1"/>
    <col min="500" max="500" width="50" style="93" bestFit="1" customWidth="1"/>
    <col min="501" max="501" width="12" style="93" bestFit="1" customWidth="1"/>
    <col min="502" max="504" width="9.140625" style="93"/>
    <col min="505" max="505" width="91" style="93" customWidth="1"/>
    <col min="506" max="506" width="12.28515625" style="93" customWidth="1"/>
    <col min="507" max="507" width="15" style="93" bestFit="1" customWidth="1"/>
    <col min="508" max="733" width="9.140625" style="93"/>
    <col min="734" max="734" width="11.28515625" style="93" bestFit="1" customWidth="1"/>
    <col min="735" max="735" width="30.28515625" style="93" bestFit="1" customWidth="1"/>
    <col min="736" max="736" width="0" style="93" hidden="1" customWidth="1"/>
    <col min="737" max="737" width="30" style="93" customWidth="1"/>
    <col min="738" max="738" width="0" style="93" hidden="1" customWidth="1"/>
    <col min="739" max="741" width="16.140625" style="93" bestFit="1" customWidth="1"/>
    <col min="742" max="742" width="9.140625" style="93" bestFit="1" customWidth="1"/>
    <col min="743" max="743" width="0" style="93" hidden="1" customWidth="1"/>
    <col min="744" max="744" width="16.140625" style="93" bestFit="1" customWidth="1"/>
    <col min="745" max="745" width="12" style="93" customWidth="1"/>
    <col min="746" max="746" width="16.140625" style="93" bestFit="1" customWidth="1"/>
    <col min="747" max="747" width="12" style="93" customWidth="1"/>
    <col min="748" max="748" width="19.28515625" style="93" bestFit="1" customWidth="1"/>
    <col min="749" max="749" width="10.85546875" style="93" customWidth="1"/>
    <col min="750" max="750" width="11.140625" style="93" customWidth="1"/>
    <col min="751" max="751" width="43.5703125" style="93" bestFit="1" customWidth="1"/>
    <col min="752" max="754" width="9.140625" style="93"/>
    <col min="755" max="755" width="27.140625" style="93" bestFit="1" customWidth="1"/>
    <col min="756" max="756" width="50" style="93" bestFit="1" customWidth="1"/>
    <col min="757" max="757" width="12" style="93" bestFit="1" customWidth="1"/>
    <col min="758" max="760" width="9.140625" style="93"/>
    <col min="761" max="761" width="91" style="93" customWidth="1"/>
    <col min="762" max="762" width="12.28515625" style="93" customWidth="1"/>
    <col min="763" max="763" width="15" style="93" bestFit="1" customWidth="1"/>
    <col min="764" max="989" width="9.140625" style="93"/>
    <col min="990" max="990" width="11.28515625" style="93" bestFit="1" customWidth="1"/>
    <col min="991" max="991" width="30.28515625" style="93" bestFit="1" customWidth="1"/>
    <col min="992" max="992" width="0" style="93" hidden="1" customWidth="1"/>
    <col min="993" max="993" width="30" style="93" customWidth="1"/>
    <col min="994" max="994" width="0" style="93" hidden="1" customWidth="1"/>
    <col min="995" max="997" width="16.140625" style="93" bestFit="1" customWidth="1"/>
    <col min="998" max="998" width="9.140625" style="93" bestFit="1" customWidth="1"/>
    <col min="999" max="999" width="0" style="93" hidden="1" customWidth="1"/>
    <col min="1000" max="1000" width="16.140625" style="93" bestFit="1" customWidth="1"/>
    <col min="1001" max="1001" width="12" style="93" customWidth="1"/>
    <col min="1002" max="1002" width="16.140625" style="93" bestFit="1" customWidth="1"/>
    <col min="1003" max="1003" width="12" style="93" customWidth="1"/>
    <col min="1004" max="1004" width="19.28515625" style="93" bestFit="1" customWidth="1"/>
    <col min="1005" max="1005" width="10.85546875" style="93" customWidth="1"/>
    <col min="1006" max="1006" width="11.140625" style="93" customWidth="1"/>
    <col min="1007" max="1007" width="43.5703125" style="93" bestFit="1" customWidth="1"/>
    <col min="1008" max="1010" width="9.140625" style="93"/>
    <col min="1011" max="1011" width="27.140625" style="93" bestFit="1" customWidth="1"/>
    <col min="1012" max="1012" width="50" style="93" bestFit="1" customWidth="1"/>
    <col min="1013" max="1013" width="12" style="93" bestFit="1" customWidth="1"/>
    <col min="1014" max="1016" width="9.140625" style="93"/>
    <col min="1017" max="1017" width="91" style="93" customWidth="1"/>
    <col min="1018" max="1018" width="12.28515625" style="93" customWidth="1"/>
    <col min="1019" max="1019" width="15" style="93" bestFit="1" customWidth="1"/>
    <col min="1020" max="1245" width="9.140625" style="93"/>
    <col min="1246" max="1246" width="11.28515625" style="93" bestFit="1" customWidth="1"/>
    <col min="1247" max="1247" width="30.28515625" style="93" bestFit="1" customWidth="1"/>
    <col min="1248" max="1248" width="0" style="93" hidden="1" customWidth="1"/>
    <col min="1249" max="1249" width="30" style="93" customWidth="1"/>
    <col min="1250" max="1250" width="0" style="93" hidden="1" customWidth="1"/>
    <col min="1251" max="1253" width="16.140625" style="93" bestFit="1" customWidth="1"/>
    <col min="1254" max="1254" width="9.140625" style="93" bestFit="1" customWidth="1"/>
    <col min="1255" max="1255" width="0" style="93" hidden="1" customWidth="1"/>
    <col min="1256" max="1256" width="16.140625" style="93" bestFit="1" customWidth="1"/>
    <col min="1257" max="1257" width="12" style="93" customWidth="1"/>
    <col min="1258" max="1258" width="16.140625" style="93" bestFit="1" customWidth="1"/>
    <col min="1259" max="1259" width="12" style="93" customWidth="1"/>
    <col min="1260" max="1260" width="19.28515625" style="93" bestFit="1" customWidth="1"/>
    <col min="1261" max="1261" width="10.85546875" style="93" customWidth="1"/>
    <col min="1262" max="1262" width="11.140625" style="93" customWidth="1"/>
    <col min="1263" max="1263" width="43.5703125" style="93" bestFit="1" customWidth="1"/>
    <col min="1264" max="1266" width="9.140625" style="93"/>
    <col min="1267" max="1267" width="27.140625" style="93" bestFit="1" customWidth="1"/>
    <col min="1268" max="1268" width="50" style="93" bestFit="1" customWidth="1"/>
    <col min="1269" max="1269" width="12" style="93" bestFit="1" customWidth="1"/>
    <col min="1270" max="1272" width="9.140625" style="93"/>
    <col min="1273" max="1273" width="91" style="93" customWidth="1"/>
    <col min="1274" max="1274" width="12.28515625" style="93" customWidth="1"/>
    <col min="1275" max="1275" width="15" style="93" bestFit="1" customWidth="1"/>
    <col min="1276" max="1501" width="9.140625" style="93"/>
    <col min="1502" max="1502" width="11.28515625" style="93" bestFit="1" customWidth="1"/>
    <col min="1503" max="1503" width="30.28515625" style="93" bestFit="1" customWidth="1"/>
    <col min="1504" max="1504" width="0" style="93" hidden="1" customWidth="1"/>
    <col min="1505" max="1505" width="30" style="93" customWidth="1"/>
    <col min="1506" max="1506" width="0" style="93" hidden="1" customWidth="1"/>
    <col min="1507" max="1509" width="16.140625" style="93" bestFit="1" customWidth="1"/>
    <col min="1510" max="1510" width="9.140625" style="93" bestFit="1" customWidth="1"/>
    <col min="1511" max="1511" width="0" style="93" hidden="1" customWidth="1"/>
    <col min="1512" max="1512" width="16.140625" style="93" bestFit="1" customWidth="1"/>
    <col min="1513" max="1513" width="12" style="93" customWidth="1"/>
    <col min="1514" max="1514" width="16.140625" style="93" bestFit="1" customWidth="1"/>
    <col min="1515" max="1515" width="12" style="93" customWidth="1"/>
    <col min="1516" max="1516" width="19.28515625" style="93" bestFit="1" customWidth="1"/>
    <col min="1517" max="1517" width="10.85546875" style="93" customWidth="1"/>
    <col min="1518" max="1518" width="11.140625" style="93" customWidth="1"/>
    <col min="1519" max="1519" width="43.5703125" style="93" bestFit="1" customWidth="1"/>
    <col min="1520" max="1522" width="9.140625" style="93"/>
    <col min="1523" max="1523" width="27.140625" style="93" bestFit="1" customWidth="1"/>
    <col min="1524" max="1524" width="50" style="93" bestFit="1" customWidth="1"/>
    <col min="1525" max="1525" width="12" style="93" bestFit="1" customWidth="1"/>
    <col min="1526" max="1528" width="9.140625" style="93"/>
    <col min="1529" max="1529" width="91" style="93" customWidth="1"/>
    <col min="1530" max="1530" width="12.28515625" style="93" customWidth="1"/>
    <col min="1531" max="1531" width="15" style="93" bestFit="1" customWidth="1"/>
    <col min="1532" max="1757" width="9.140625" style="93"/>
    <col min="1758" max="1758" width="11.28515625" style="93" bestFit="1" customWidth="1"/>
    <col min="1759" max="1759" width="30.28515625" style="93" bestFit="1" customWidth="1"/>
    <col min="1760" max="1760" width="0" style="93" hidden="1" customWidth="1"/>
    <col min="1761" max="1761" width="30" style="93" customWidth="1"/>
    <col min="1762" max="1762" width="0" style="93" hidden="1" customWidth="1"/>
    <col min="1763" max="1765" width="16.140625" style="93" bestFit="1" customWidth="1"/>
    <col min="1766" max="1766" width="9.140625" style="93" bestFit="1" customWidth="1"/>
    <col min="1767" max="1767" width="0" style="93" hidden="1" customWidth="1"/>
    <col min="1768" max="1768" width="16.140625" style="93" bestFit="1" customWidth="1"/>
    <col min="1769" max="1769" width="12" style="93" customWidth="1"/>
    <col min="1770" max="1770" width="16.140625" style="93" bestFit="1" customWidth="1"/>
    <col min="1771" max="1771" width="12" style="93" customWidth="1"/>
    <col min="1772" max="1772" width="19.28515625" style="93" bestFit="1" customWidth="1"/>
    <col min="1773" max="1773" width="10.85546875" style="93" customWidth="1"/>
    <col min="1774" max="1774" width="11.140625" style="93" customWidth="1"/>
    <col min="1775" max="1775" width="43.5703125" style="93" bestFit="1" customWidth="1"/>
    <col min="1776" max="1778" width="9.140625" style="93"/>
    <col min="1779" max="1779" width="27.140625" style="93" bestFit="1" customWidth="1"/>
    <col min="1780" max="1780" width="50" style="93" bestFit="1" customWidth="1"/>
    <col min="1781" max="1781" width="12" style="93" bestFit="1" customWidth="1"/>
    <col min="1782" max="1784" width="9.140625" style="93"/>
    <col min="1785" max="1785" width="91" style="93" customWidth="1"/>
    <col min="1786" max="1786" width="12.28515625" style="93" customWidth="1"/>
    <col min="1787" max="1787" width="15" style="93" bestFit="1" customWidth="1"/>
    <col min="1788" max="2013" width="9.140625" style="93"/>
    <col min="2014" max="2014" width="11.28515625" style="93" bestFit="1" customWidth="1"/>
    <col min="2015" max="2015" width="30.28515625" style="93" bestFit="1" customWidth="1"/>
    <col min="2016" max="2016" width="0" style="93" hidden="1" customWidth="1"/>
    <col min="2017" max="2017" width="30" style="93" customWidth="1"/>
    <col min="2018" max="2018" width="0" style="93" hidden="1" customWidth="1"/>
    <col min="2019" max="2021" width="16.140625" style="93" bestFit="1" customWidth="1"/>
    <col min="2022" max="2022" width="9.140625" style="93" bestFit="1" customWidth="1"/>
    <col min="2023" max="2023" width="0" style="93" hidden="1" customWidth="1"/>
    <col min="2024" max="2024" width="16.140625" style="93" bestFit="1" customWidth="1"/>
    <col min="2025" max="2025" width="12" style="93" customWidth="1"/>
    <col min="2026" max="2026" width="16.140625" style="93" bestFit="1" customWidth="1"/>
    <col min="2027" max="2027" width="12" style="93" customWidth="1"/>
    <col min="2028" max="2028" width="19.28515625" style="93" bestFit="1" customWidth="1"/>
    <col min="2029" max="2029" width="10.85546875" style="93" customWidth="1"/>
    <col min="2030" max="2030" width="11.140625" style="93" customWidth="1"/>
    <col min="2031" max="2031" width="43.5703125" style="93" bestFit="1" customWidth="1"/>
    <col min="2032" max="2034" width="9.140625" style="93"/>
    <col min="2035" max="2035" width="27.140625" style="93" bestFit="1" customWidth="1"/>
    <col min="2036" max="2036" width="50" style="93" bestFit="1" customWidth="1"/>
    <col min="2037" max="2037" width="12" style="93" bestFit="1" customWidth="1"/>
    <col min="2038" max="2040" width="9.140625" style="93"/>
    <col min="2041" max="2041" width="91" style="93" customWidth="1"/>
    <col min="2042" max="2042" width="12.28515625" style="93" customWidth="1"/>
    <col min="2043" max="2043" width="15" style="93" bestFit="1" customWidth="1"/>
    <col min="2044" max="2269" width="9.140625" style="93"/>
    <col min="2270" max="2270" width="11.28515625" style="93" bestFit="1" customWidth="1"/>
    <col min="2271" max="2271" width="30.28515625" style="93" bestFit="1" customWidth="1"/>
    <col min="2272" max="2272" width="0" style="93" hidden="1" customWidth="1"/>
    <col min="2273" max="2273" width="30" style="93" customWidth="1"/>
    <col min="2274" max="2274" width="0" style="93" hidden="1" customWidth="1"/>
    <col min="2275" max="2277" width="16.140625" style="93" bestFit="1" customWidth="1"/>
    <col min="2278" max="2278" width="9.140625" style="93" bestFit="1" customWidth="1"/>
    <col min="2279" max="2279" width="0" style="93" hidden="1" customWidth="1"/>
    <col min="2280" max="2280" width="16.140625" style="93" bestFit="1" customWidth="1"/>
    <col min="2281" max="2281" width="12" style="93" customWidth="1"/>
    <col min="2282" max="2282" width="16.140625" style="93" bestFit="1" customWidth="1"/>
    <col min="2283" max="2283" width="12" style="93" customWidth="1"/>
    <col min="2284" max="2284" width="19.28515625" style="93" bestFit="1" customWidth="1"/>
    <col min="2285" max="2285" width="10.85546875" style="93" customWidth="1"/>
    <col min="2286" max="2286" width="11.140625" style="93" customWidth="1"/>
    <col min="2287" max="2287" width="43.5703125" style="93" bestFit="1" customWidth="1"/>
    <col min="2288" max="2290" width="9.140625" style="93"/>
    <col min="2291" max="2291" width="27.140625" style="93" bestFit="1" customWidth="1"/>
    <col min="2292" max="2292" width="50" style="93" bestFit="1" customWidth="1"/>
    <col min="2293" max="2293" width="12" style="93" bestFit="1" customWidth="1"/>
    <col min="2294" max="2296" width="9.140625" style="93"/>
    <col min="2297" max="2297" width="91" style="93" customWidth="1"/>
    <col min="2298" max="2298" width="12.28515625" style="93" customWidth="1"/>
    <col min="2299" max="2299" width="15" style="93" bestFit="1" customWidth="1"/>
    <col min="2300" max="2525" width="9.140625" style="93"/>
    <col min="2526" max="2526" width="11.28515625" style="93" bestFit="1" customWidth="1"/>
    <col min="2527" max="2527" width="30.28515625" style="93" bestFit="1" customWidth="1"/>
    <col min="2528" max="2528" width="0" style="93" hidden="1" customWidth="1"/>
    <col min="2529" max="2529" width="30" style="93" customWidth="1"/>
    <col min="2530" max="2530" width="0" style="93" hidden="1" customWidth="1"/>
    <col min="2531" max="2533" width="16.140625" style="93" bestFit="1" customWidth="1"/>
    <col min="2534" max="2534" width="9.140625" style="93" bestFit="1" customWidth="1"/>
    <col min="2535" max="2535" width="0" style="93" hidden="1" customWidth="1"/>
    <col min="2536" max="2536" width="16.140625" style="93" bestFit="1" customWidth="1"/>
    <col min="2537" max="2537" width="12" style="93" customWidth="1"/>
    <col min="2538" max="2538" width="16.140625" style="93" bestFit="1" customWidth="1"/>
    <col min="2539" max="2539" width="12" style="93" customWidth="1"/>
    <col min="2540" max="2540" width="19.28515625" style="93" bestFit="1" customWidth="1"/>
    <col min="2541" max="2541" width="10.85546875" style="93" customWidth="1"/>
    <col min="2542" max="2542" width="11.140625" style="93" customWidth="1"/>
    <col min="2543" max="2543" width="43.5703125" style="93" bestFit="1" customWidth="1"/>
    <col min="2544" max="2546" width="9.140625" style="93"/>
    <col min="2547" max="2547" width="27.140625" style="93" bestFit="1" customWidth="1"/>
    <col min="2548" max="2548" width="50" style="93" bestFit="1" customWidth="1"/>
    <col min="2549" max="2549" width="12" style="93" bestFit="1" customWidth="1"/>
    <col min="2550" max="2552" width="9.140625" style="93"/>
    <col min="2553" max="2553" width="91" style="93" customWidth="1"/>
    <col min="2554" max="2554" width="12.28515625" style="93" customWidth="1"/>
    <col min="2555" max="2555" width="15" style="93" bestFit="1" customWidth="1"/>
    <col min="2556" max="2781" width="9.140625" style="93"/>
    <col min="2782" max="2782" width="11.28515625" style="93" bestFit="1" customWidth="1"/>
    <col min="2783" max="2783" width="30.28515625" style="93" bestFit="1" customWidth="1"/>
    <col min="2784" max="2784" width="0" style="93" hidden="1" customWidth="1"/>
    <col min="2785" max="2785" width="30" style="93" customWidth="1"/>
    <col min="2786" max="2786" width="0" style="93" hidden="1" customWidth="1"/>
    <col min="2787" max="2789" width="16.140625" style="93" bestFit="1" customWidth="1"/>
    <col min="2790" max="2790" width="9.140625" style="93" bestFit="1" customWidth="1"/>
    <col min="2791" max="2791" width="0" style="93" hidden="1" customWidth="1"/>
    <col min="2792" max="2792" width="16.140625" style="93" bestFit="1" customWidth="1"/>
    <col min="2793" max="2793" width="12" style="93" customWidth="1"/>
    <col min="2794" max="2794" width="16.140625" style="93" bestFit="1" customWidth="1"/>
    <col min="2795" max="2795" width="12" style="93" customWidth="1"/>
    <col min="2796" max="2796" width="19.28515625" style="93" bestFit="1" customWidth="1"/>
    <col min="2797" max="2797" width="10.85546875" style="93" customWidth="1"/>
    <col min="2798" max="2798" width="11.140625" style="93" customWidth="1"/>
    <col min="2799" max="2799" width="43.5703125" style="93" bestFit="1" customWidth="1"/>
    <col min="2800" max="2802" width="9.140625" style="93"/>
    <col min="2803" max="2803" width="27.140625" style="93" bestFit="1" customWidth="1"/>
    <col min="2804" max="2804" width="50" style="93" bestFit="1" customWidth="1"/>
    <col min="2805" max="2805" width="12" style="93" bestFit="1" customWidth="1"/>
    <col min="2806" max="2808" width="9.140625" style="93"/>
    <col min="2809" max="2809" width="91" style="93" customWidth="1"/>
    <col min="2810" max="2810" width="12.28515625" style="93" customWidth="1"/>
    <col min="2811" max="2811" width="15" style="93" bestFit="1" customWidth="1"/>
    <col min="2812" max="3037" width="9.140625" style="93"/>
    <col min="3038" max="3038" width="11.28515625" style="93" bestFit="1" customWidth="1"/>
    <col min="3039" max="3039" width="30.28515625" style="93" bestFit="1" customWidth="1"/>
    <col min="3040" max="3040" width="0" style="93" hidden="1" customWidth="1"/>
    <col min="3041" max="3041" width="30" style="93" customWidth="1"/>
    <col min="3042" max="3042" width="0" style="93" hidden="1" customWidth="1"/>
    <col min="3043" max="3045" width="16.140625" style="93" bestFit="1" customWidth="1"/>
    <col min="3046" max="3046" width="9.140625" style="93" bestFit="1" customWidth="1"/>
    <col min="3047" max="3047" width="0" style="93" hidden="1" customWidth="1"/>
    <col min="3048" max="3048" width="16.140625" style="93" bestFit="1" customWidth="1"/>
    <col min="3049" max="3049" width="12" style="93" customWidth="1"/>
    <col min="3050" max="3050" width="16.140625" style="93" bestFit="1" customWidth="1"/>
    <col min="3051" max="3051" width="12" style="93" customWidth="1"/>
    <col min="3052" max="3052" width="19.28515625" style="93" bestFit="1" customWidth="1"/>
    <col min="3053" max="3053" width="10.85546875" style="93" customWidth="1"/>
    <col min="3054" max="3054" width="11.140625" style="93" customWidth="1"/>
    <col min="3055" max="3055" width="43.5703125" style="93" bestFit="1" customWidth="1"/>
    <col min="3056" max="3058" width="9.140625" style="93"/>
    <col min="3059" max="3059" width="27.140625" style="93" bestFit="1" customWidth="1"/>
    <col min="3060" max="3060" width="50" style="93" bestFit="1" customWidth="1"/>
    <col min="3061" max="3061" width="12" style="93" bestFit="1" customWidth="1"/>
    <col min="3062" max="3064" width="9.140625" style="93"/>
    <col min="3065" max="3065" width="91" style="93" customWidth="1"/>
    <col min="3066" max="3066" width="12.28515625" style="93" customWidth="1"/>
    <col min="3067" max="3067" width="15" style="93" bestFit="1" customWidth="1"/>
    <col min="3068" max="3293" width="9.140625" style="93"/>
    <col min="3294" max="3294" width="11.28515625" style="93" bestFit="1" customWidth="1"/>
    <col min="3295" max="3295" width="30.28515625" style="93" bestFit="1" customWidth="1"/>
    <col min="3296" max="3296" width="0" style="93" hidden="1" customWidth="1"/>
    <col min="3297" max="3297" width="30" style="93" customWidth="1"/>
    <col min="3298" max="3298" width="0" style="93" hidden="1" customWidth="1"/>
    <col min="3299" max="3301" width="16.140625" style="93" bestFit="1" customWidth="1"/>
    <col min="3302" max="3302" width="9.140625" style="93" bestFit="1" customWidth="1"/>
    <col min="3303" max="3303" width="0" style="93" hidden="1" customWidth="1"/>
    <col min="3304" max="3304" width="16.140625" style="93" bestFit="1" customWidth="1"/>
    <col min="3305" max="3305" width="12" style="93" customWidth="1"/>
    <col min="3306" max="3306" width="16.140625" style="93" bestFit="1" customWidth="1"/>
    <col min="3307" max="3307" width="12" style="93" customWidth="1"/>
    <col min="3308" max="3308" width="19.28515625" style="93" bestFit="1" customWidth="1"/>
    <col min="3309" max="3309" width="10.85546875" style="93" customWidth="1"/>
    <col min="3310" max="3310" width="11.140625" style="93" customWidth="1"/>
    <col min="3311" max="3311" width="43.5703125" style="93" bestFit="1" customWidth="1"/>
    <col min="3312" max="3314" width="9.140625" style="93"/>
    <col min="3315" max="3315" width="27.140625" style="93" bestFit="1" customWidth="1"/>
    <col min="3316" max="3316" width="50" style="93" bestFit="1" customWidth="1"/>
    <col min="3317" max="3317" width="12" style="93" bestFit="1" customWidth="1"/>
    <col min="3318" max="3320" width="9.140625" style="93"/>
    <col min="3321" max="3321" width="91" style="93" customWidth="1"/>
    <col min="3322" max="3322" width="12.28515625" style="93" customWidth="1"/>
    <col min="3323" max="3323" width="15" style="93" bestFit="1" customWidth="1"/>
    <col min="3324" max="3549" width="9.140625" style="93"/>
    <col min="3550" max="3550" width="11.28515625" style="93" bestFit="1" customWidth="1"/>
    <col min="3551" max="3551" width="30.28515625" style="93" bestFit="1" customWidth="1"/>
    <col min="3552" max="3552" width="0" style="93" hidden="1" customWidth="1"/>
    <col min="3553" max="3553" width="30" style="93" customWidth="1"/>
    <col min="3554" max="3554" width="0" style="93" hidden="1" customWidth="1"/>
    <col min="3555" max="3557" width="16.140625" style="93" bestFit="1" customWidth="1"/>
    <col min="3558" max="3558" width="9.140625" style="93" bestFit="1" customWidth="1"/>
    <col min="3559" max="3559" width="0" style="93" hidden="1" customWidth="1"/>
    <col min="3560" max="3560" width="16.140625" style="93" bestFit="1" customWidth="1"/>
    <col min="3561" max="3561" width="12" style="93" customWidth="1"/>
    <col min="3562" max="3562" width="16.140625" style="93" bestFit="1" customWidth="1"/>
    <col min="3563" max="3563" width="12" style="93" customWidth="1"/>
    <col min="3564" max="3564" width="19.28515625" style="93" bestFit="1" customWidth="1"/>
    <col min="3565" max="3565" width="10.85546875" style="93" customWidth="1"/>
    <col min="3566" max="3566" width="11.140625" style="93" customWidth="1"/>
    <col min="3567" max="3567" width="43.5703125" style="93" bestFit="1" customWidth="1"/>
    <col min="3568" max="3570" width="9.140625" style="93"/>
    <col min="3571" max="3571" width="27.140625" style="93" bestFit="1" customWidth="1"/>
    <col min="3572" max="3572" width="50" style="93" bestFit="1" customWidth="1"/>
    <col min="3573" max="3573" width="12" style="93" bestFit="1" customWidth="1"/>
    <col min="3574" max="3576" width="9.140625" style="93"/>
    <col min="3577" max="3577" width="91" style="93" customWidth="1"/>
    <col min="3578" max="3578" width="12.28515625" style="93" customWidth="1"/>
    <col min="3579" max="3579" width="15" style="93" bestFit="1" customWidth="1"/>
    <col min="3580" max="3805" width="9.140625" style="93"/>
    <col min="3806" max="3806" width="11.28515625" style="93" bestFit="1" customWidth="1"/>
    <col min="3807" max="3807" width="30.28515625" style="93" bestFit="1" customWidth="1"/>
    <col min="3808" max="3808" width="0" style="93" hidden="1" customWidth="1"/>
    <col min="3809" max="3809" width="30" style="93" customWidth="1"/>
    <col min="3810" max="3810" width="0" style="93" hidden="1" customWidth="1"/>
    <col min="3811" max="3813" width="16.140625" style="93" bestFit="1" customWidth="1"/>
    <col min="3814" max="3814" width="9.140625" style="93" bestFit="1" customWidth="1"/>
    <col min="3815" max="3815" width="0" style="93" hidden="1" customWidth="1"/>
    <col min="3816" max="3816" width="16.140625" style="93" bestFit="1" customWidth="1"/>
    <col min="3817" max="3817" width="12" style="93" customWidth="1"/>
    <col min="3818" max="3818" width="16.140625" style="93" bestFit="1" customWidth="1"/>
    <col min="3819" max="3819" width="12" style="93" customWidth="1"/>
    <col min="3820" max="3820" width="19.28515625" style="93" bestFit="1" customWidth="1"/>
    <col min="3821" max="3821" width="10.85546875" style="93" customWidth="1"/>
    <col min="3822" max="3822" width="11.140625" style="93" customWidth="1"/>
    <col min="3823" max="3823" width="43.5703125" style="93" bestFit="1" customWidth="1"/>
    <col min="3824" max="3826" width="9.140625" style="93"/>
    <col min="3827" max="3827" width="27.140625" style="93" bestFit="1" customWidth="1"/>
    <col min="3828" max="3828" width="50" style="93" bestFit="1" customWidth="1"/>
    <col min="3829" max="3829" width="12" style="93" bestFit="1" customWidth="1"/>
    <col min="3830" max="3832" width="9.140625" style="93"/>
    <col min="3833" max="3833" width="91" style="93" customWidth="1"/>
    <col min="3834" max="3834" width="12.28515625" style="93" customWidth="1"/>
    <col min="3835" max="3835" width="15" style="93" bestFit="1" customWidth="1"/>
    <col min="3836" max="4061" width="9.140625" style="93"/>
    <col min="4062" max="4062" width="11.28515625" style="93" bestFit="1" customWidth="1"/>
    <col min="4063" max="4063" width="30.28515625" style="93" bestFit="1" customWidth="1"/>
    <col min="4064" max="4064" width="0" style="93" hidden="1" customWidth="1"/>
    <col min="4065" max="4065" width="30" style="93" customWidth="1"/>
    <col min="4066" max="4066" width="0" style="93" hidden="1" customWidth="1"/>
    <col min="4067" max="4069" width="16.140625" style="93" bestFit="1" customWidth="1"/>
    <col min="4070" max="4070" width="9.140625" style="93" bestFit="1" customWidth="1"/>
    <col min="4071" max="4071" width="0" style="93" hidden="1" customWidth="1"/>
    <col min="4072" max="4072" width="16.140625" style="93" bestFit="1" customWidth="1"/>
    <col min="4073" max="4073" width="12" style="93" customWidth="1"/>
    <col min="4074" max="4074" width="16.140625" style="93" bestFit="1" customWidth="1"/>
    <col min="4075" max="4075" width="12" style="93" customWidth="1"/>
    <col min="4076" max="4076" width="19.28515625" style="93" bestFit="1" customWidth="1"/>
    <col min="4077" max="4077" width="10.85546875" style="93" customWidth="1"/>
    <col min="4078" max="4078" width="11.140625" style="93" customWidth="1"/>
    <col min="4079" max="4079" width="43.5703125" style="93" bestFit="1" customWidth="1"/>
    <col min="4080" max="4082" width="9.140625" style="93"/>
    <col min="4083" max="4083" width="27.140625" style="93" bestFit="1" customWidth="1"/>
    <col min="4084" max="4084" width="50" style="93" bestFit="1" customWidth="1"/>
    <col min="4085" max="4085" width="12" style="93" bestFit="1" customWidth="1"/>
    <col min="4086" max="4088" width="9.140625" style="93"/>
    <col min="4089" max="4089" width="91" style="93" customWidth="1"/>
    <col min="4090" max="4090" width="12.28515625" style="93" customWidth="1"/>
    <col min="4091" max="4091" width="15" style="93" bestFit="1" customWidth="1"/>
    <col min="4092" max="4317" width="9.140625" style="93"/>
    <col min="4318" max="4318" width="11.28515625" style="93" bestFit="1" customWidth="1"/>
    <col min="4319" max="4319" width="30.28515625" style="93" bestFit="1" customWidth="1"/>
    <col min="4320" max="4320" width="0" style="93" hidden="1" customWidth="1"/>
    <col min="4321" max="4321" width="30" style="93" customWidth="1"/>
    <col min="4322" max="4322" width="0" style="93" hidden="1" customWidth="1"/>
    <col min="4323" max="4325" width="16.140625" style="93" bestFit="1" customWidth="1"/>
    <col min="4326" max="4326" width="9.140625" style="93" bestFit="1" customWidth="1"/>
    <col min="4327" max="4327" width="0" style="93" hidden="1" customWidth="1"/>
    <col min="4328" max="4328" width="16.140625" style="93" bestFit="1" customWidth="1"/>
    <col min="4329" max="4329" width="12" style="93" customWidth="1"/>
    <col min="4330" max="4330" width="16.140625" style="93" bestFit="1" customWidth="1"/>
    <col min="4331" max="4331" width="12" style="93" customWidth="1"/>
    <col min="4332" max="4332" width="19.28515625" style="93" bestFit="1" customWidth="1"/>
    <col min="4333" max="4333" width="10.85546875" style="93" customWidth="1"/>
    <col min="4334" max="4334" width="11.140625" style="93" customWidth="1"/>
    <col min="4335" max="4335" width="43.5703125" style="93" bestFit="1" customWidth="1"/>
    <col min="4336" max="4338" width="9.140625" style="93"/>
    <col min="4339" max="4339" width="27.140625" style="93" bestFit="1" customWidth="1"/>
    <col min="4340" max="4340" width="50" style="93" bestFit="1" customWidth="1"/>
    <col min="4341" max="4341" width="12" style="93" bestFit="1" customWidth="1"/>
    <col min="4342" max="4344" width="9.140625" style="93"/>
    <col min="4345" max="4345" width="91" style="93" customWidth="1"/>
    <col min="4346" max="4346" width="12.28515625" style="93" customWidth="1"/>
    <col min="4347" max="4347" width="15" style="93" bestFit="1" customWidth="1"/>
    <col min="4348" max="4573" width="9.140625" style="93"/>
    <col min="4574" max="4574" width="11.28515625" style="93" bestFit="1" customWidth="1"/>
    <col min="4575" max="4575" width="30.28515625" style="93" bestFit="1" customWidth="1"/>
    <col min="4576" max="4576" width="0" style="93" hidden="1" customWidth="1"/>
    <col min="4577" max="4577" width="30" style="93" customWidth="1"/>
    <col min="4578" max="4578" width="0" style="93" hidden="1" customWidth="1"/>
    <col min="4579" max="4581" width="16.140625" style="93" bestFit="1" customWidth="1"/>
    <col min="4582" max="4582" width="9.140625" style="93" bestFit="1" customWidth="1"/>
    <col min="4583" max="4583" width="0" style="93" hidden="1" customWidth="1"/>
    <col min="4584" max="4584" width="16.140625" style="93" bestFit="1" customWidth="1"/>
    <col min="4585" max="4585" width="12" style="93" customWidth="1"/>
    <col min="4586" max="4586" width="16.140625" style="93" bestFit="1" customWidth="1"/>
    <col min="4587" max="4587" width="12" style="93" customWidth="1"/>
    <col min="4588" max="4588" width="19.28515625" style="93" bestFit="1" customWidth="1"/>
    <col min="4589" max="4589" width="10.85546875" style="93" customWidth="1"/>
    <col min="4590" max="4590" width="11.140625" style="93" customWidth="1"/>
    <col min="4591" max="4591" width="43.5703125" style="93" bestFit="1" customWidth="1"/>
    <col min="4592" max="4594" width="9.140625" style="93"/>
    <col min="4595" max="4595" width="27.140625" style="93" bestFit="1" customWidth="1"/>
    <col min="4596" max="4596" width="50" style="93" bestFit="1" customWidth="1"/>
    <col min="4597" max="4597" width="12" style="93" bestFit="1" customWidth="1"/>
    <col min="4598" max="4600" width="9.140625" style="93"/>
    <col min="4601" max="4601" width="91" style="93" customWidth="1"/>
    <col min="4602" max="4602" width="12.28515625" style="93" customWidth="1"/>
    <col min="4603" max="4603" width="15" style="93" bestFit="1" customWidth="1"/>
    <col min="4604" max="4829" width="9.140625" style="93"/>
    <col min="4830" max="4830" width="11.28515625" style="93" bestFit="1" customWidth="1"/>
    <col min="4831" max="4831" width="30.28515625" style="93" bestFit="1" customWidth="1"/>
    <col min="4832" max="4832" width="0" style="93" hidden="1" customWidth="1"/>
    <col min="4833" max="4833" width="30" style="93" customWidth="1"/>
    <col min="4834" max="4834" width="0" style="93" hidden="1" customWidth="1"/>
    <col min="4835" max="4837" width="16.140625" style="93" bestFit="1" customWidth="1"/>
    <col min="4838" max="4838" width="9.140625" style="93" bestFit="1" customWidth="1"/>
    <col min="4839" max="4839" width="0" style="93" hidden="1" customWidth="1"/>
    <col min="4840" max="4840" width="16.140625" style="93" bestFit="1" customWidth="1"/>
    <col min="4841" max="4841" width="12" style="93" customWidth="1"/>
    <col min="4842" max="4842" width="16.140625" style="93" bestFit="1" customWidth="1"/>
    <col min="4843" max="4843" width="12" style="93" customWidth="1"/>
    <col min="4844" max="4844" width="19.28515625" style="93" bestFit="1" customWidth="1"/>
    <col min="4845" max="4845" width="10.85546875" style="93" customWidth="1"/>
    <col min="4846" max="4846" width="11.140625" style="93" customWidth="1"/>
    <col min="4847" max="4847" width="43.5703125" style="93" bestFit="1" customWidth="1"/>
    <col min="4848" max="4850" width="9.140625" style="93"/>
    <col min="4851" max="4851" width="27.140625" style="93" bestFit="1" customWidth="1"/>
    <col min="4852" max="4852" width="50" style="93" bestFit="1" customWidth="1"/>
    <col min="4853" max="4853" width="12" style="93" bestFit="1" customWidth="1"/>
    <col min="4854" max="4856" width="9.140625" style="93"/>
    <col min="4857" max="4857" width="91" style="93" customWidth="1"/>
    <col min="4858" max="4858" width="12.28515625" style="93" customWidth="1"/>
    <col min="4859" max="4859" width="15" style="93" bestFit="1" customWidth="1"/>
    <col min="4860" max="5085" width="9.140625" style="93"/>
    <col min="5086" max="5086" width="11.28515625" style="93" bestFit="1" customWidth="1"/>
    <col min="5087" max="5087" width="30.28515625" style="93" bestFit="1" customWidth="1"/>
    <col min="5088" max="5088" width="0" style="93" hidden="1" customWidth="1"/>
    <col min="5089" max="5089" width="30" style="93" customWidth="1"/>
    <col min="5090" max="5090" width="0" style="93" hidden="1" customWidth="1"/>
    <col min="5091" max="5093" width="16.140625" style="93" bestFit="1" customWidth="1"/>
    <col min="5094" max="5094" width="9.140625" style="93" bestFit="1" customWidth="1"/>
    <col min="5095" max="5095" width="0" style="93" hidden="1" customWidth="1"/>
    <col min="5096" max="5096" width="16.140625" style="93" bestFit="1" customWidth="1"/>
    <col min="5097" max="5097" width="12" style="93" customWidth="1"/>
    <col min="5098" max="5098" width="16.140625" style="93" bestFit="1" customWidth="1"/>
    <col min="5099" max="5099" width="12" style="93" customWidth="1"/>
    <col min="5100" max="5100" width="19.28515625" style="93" bestFit="1" customWidth="1"/>
    <col min="5101" max="5101" width="10.85546875" style="93" customWidth="1"/>
    <col min="5102" max="5102" width="11.140625" style="93" customWidth="1"/>
    <col min="5103" max="5103" width="43.5703125" style="93" bestFit="1" customWidth="1"/>
    <col min="5104" max="5106" width="9.140625" style="93"/>
    <col min="5107" max="5107" width="27.140625" style="93" bestFit="1" customWidth="1"/>
    <col min="5108" max="5108" width="50" style="93" bestFit="1" customWidth="1"/>
    <col min="5109" max="5109" width="12" style="93" bestFit="1" customWidth="1"/>
    <col min="5110" max="5112" width="9.140625" style="93"/>
    <col min="5113" max="5113" width="91" style="93" customWidth="1"/>
    <col min="5114" max="5114" width="12.28515625" style="93" customWidth="1"/>
    <col min="5115" max="5115" width="15" style="93" bestFit="1" customWidth="1"/>
    <col min="5116" max="5341" width="9.140625" style="93"/>
    <col min="5342" max="5342" width="11.28515625" style="93" bestFit="1" customWidth="1"/>
    <col min="5343" max="5343" width="30.28515625" style="93" bestFit="1" customWidth="1"/>
    <col min="5344" max="5344" width="0" style="93" hidden="1" customWidth="1"/>
    <col min="5345" max="5345" width="30" style="93" customWidth="1"/>
    <col min="5346" max="5346" width="0" style="93" hidden="1" customWidth="1"/>
    <col min="5347" max="5349" width="16.140625" style="93" bestFit="1" customWidth="1"/>
    <col min="5350" max="5350" width="9.140625" style="93" bestFit="1" customWidth="1"/>
    <col min="5351" max="5351" width="0" style="93" hidden="1" customWidth="1"/>
    <col min="5352" max="5352" width="16.140625" style="93" bestFit="1" customWidth="1"/>
    <col min="5353" max="5353" width="12" style="93" customWidth="1"/>
    <col min="5354" max="5354" width="16.140625" style="93" bestFit="1" customWidth="1"/>
    <col min="5355" max="5355" width="12" style="93" customWidth="1"/>
    <col min="5356" max="5356" width="19.28515625" style="93" bestFit="1" customWidth="1"/>
    <col min="5357" max="5357" width="10.85546875" style="93" customWidth="1"/>
    <col min="5358" max="5358" width="11.140625" style="93" customWidth="1"/>
    <col min="5359" max="5359" width="43.5703125" style="93" bestFit="1" customWidth="1"/>
    <col min="5360" max="5362" width="9.140625" style="93"/>
    <col min="5363" max="5363" width="27.140625" style="93" bestFit="1" customWidth="1"/>
    <col min="5364" max="5364" width="50" style="93" bestFit="1" customWidth="1"/>
    <col min="5365" max="5365" width="12" style="93" bestFit="1" customWidth="1"/>
    <col min="5366" max="5368" width="9.140625" style="93"/>
    <col min="5369" max="5369" width="91" style="93" customWidth="1"/>
    <col min="5370" max="5370" width="12.28515625" style="93" customWidth="1"/>
    <col min="5371" max="5371" width="15" style="93" bestFit="1" customWidth="1"/>
    <col min="5372" max="5597" width="9.140625" style="93"/>
    <col min="5598" max="5598" width="11.28515625" style="93" bestFit="1" customWidth="1"/>
    <col min="5599" max="5599" width="30.28515625" style="93" bestFit="1" customWidth="1"/>
    <col min="5600" max="5600" width="0" style="93" hidden="1" customWidth="1"/>
    <col min="5601" max="5601" width="30" style="93" customWidth="1"/>
    <col min="5602" max="5602" width="0" style="93" hidden="1" customWidth="1"/>
    <col min="5603" max="5605" width="16.140625" style="93" bestFit="1" customWidth="1"/>
    <col min="5606" max="5606" width="9.140625" style="93" bestFit="1" customWidth="1"/>
    <col min="5607" max="5607" width="0" style="93" hidden="1" customWidth="1"/>
    <col min="5608" max="5608" width="16.140625" style="93" bestFit="1" customWidth="1"/>
    <col min="5609" max="5609" width="12" style="93" customWidth="1"/>
    <col min="5610" max="5610" width="16.140625" style="93" bestFit="1" customWidth="1"/>
    <col min="5611" max="5611" width="12" style="93" customWidth="1"/>
    <col min="5612" max="5612" width="19.28515625" style="93" bestFit="1" customWidth="1"/>
    <col min="5613" max="5613" width="10.85546875" style="93" customWidth="1"/>
    <col min="5614" max="5614" width="11.140625" style="93" customWidth="1"/>
    <col min="5615" max="5615" width="43.5703125" style="93" bestFit="1" customWidth="1"/>
    <col min="5616" max="5618" width="9.140625" style="93"/>
    <col min="5619" max="5619" width="27.140625" style="93" bestFit="1" customWidth="1"/>
    <col min="5620" max="5620" width="50" style="93" bestFit="1" customWidth="1"/>
    <col min="5621" max="5621" width="12" style="93" bestFit="1" customWidth="1"/>
    <col min="5622" max="5624" width="9.140625" style="93"/>
    <col min="5625" max="5625" width="91" style="93" customWidth="1"/>
    <col min="5626" max="5626" width="12.28515625" style="93" customWidth="1"/>
    <col min="5627" max="5627" width="15" style="93" bestFit="1" customWidth="1"/>
    <col min="5628" max="5853" width="9.140625" style="93"/>
    <col min="5854" max="5854" width="11.28515625" style="93" bestFit="1" customWidth="1"/>
    <col min="5855" max="5855" width="30.28515625" style="93" bestFit="1" customWidth="1"/>
    <col min="5856" max="5856" width="0" style="93" hidden="1" customWidth="1"/>
    <col min="5857" max="5857" width="30" style="93" customWidth="1"/>
    <col min="5858" max="5858" width="0" style="93" hidden="1" customWidth="1"/>
    <col min="5859" max="5861" width="16.140625" style="93" bestFit="1" customWidth="1"/>
    <col min="5862" max="5862" width="9.140625" style="93" bestFit="1" customWidth="1"/>
    <col min="5863" max="5863" width="0" style="93" hidden="1" customWidth="1"/>
    <col min="5864" max="5864" width="16.140625" style="93" bestFit="1" customWidth="1"/>
    <col min="5865" max="5865" width="12" style="93" customWidth="1"/>
    <col min="5866" max="5866" width="16.140625" style="93" bestFit="1" customWidth="1"/>
    <col min="5867" max="5867" width="12" style="93" customWidth="1"/>
    <col min="5868" max="5868" width="19.28515625" style="93" bestFit="1" customWidth="1"/>
    <col min="5869" max="5869" width="10.85546875" style="93" customWidth="1"/>
    <col min="5870" max="5870" width="11.140625" style="93" customWidth="1"/>
    <col min="5871" max="5871" width="43.5703125" style="93" bestFit="1" customWidth="1"/>
    <col min="5872" max="5874" width="9.140625" style="93"/>
    <col min="5875" max="5875" width="27.140625" style="93" bestFit="1" customWidth="1"/>
    <col min="5876" max="5876" width="50" style="93" bestFit="1" customWidth="1"/>
    <col min="5877" max="5877" width="12" style="93" bestFit="1" customWidth="1"/>
    <col min="5878" max="5880" width="9.140625" style="93"/>
    <col min="5881" max="5881" width="91" style="93" customWidth="1"/>
    <col min="5882" max="5882" width="12.28515625" style="93" customWidth="1"/>
    <col min="5883" max="5883" width="15" style="93" bestFit="1" customWidth="1"/>
    <col min="5884" max="6109" width="9.140625" style="93"/>
    <col min="6110" max="6110" width="11.28515625" style="93" bestFit="1" customWidth="1"/>
    <col min="6111" max="6111" width="30.28515625" style="93" bestFit="1" customWidth="1"/>
    <col min="6112" max="6112" width="0" style="93" hidden="1" customWidth="1"/>
    <col min="6113" max="6113" width="30" style="93" customWidth="1"/>
    <col min="6114" max="6114" width="0" style="93" hidden="1" customWidth="1"/>
    <col min="6115" max="6117" width="16.140625" style="93" bestFit="1" customWidth="1"/>
    <col min="6118" max="6118" width="9.140625" style="93" bestFit="1" customWidth="1"/>
    <col min="6119" max="6119" width="0" style="93" hidden="1" customWidth="1"/>
    <col min="6120" max="6120" width="16.140625" style="93" bestFit="1" customWidth="1"/>
    <col min="6121" max="6121" width="12" style="93" customWidth="1"/>
    <col min="6122" max="6122" width="16.140625" style="93" bestFit="1" customWidth="1"/>
    <col min="6123" max="6123" width="12" style="93" customWidth="1"/>
    <col min="6124" max="6124" width="19.28515625" style="93" bestFit="1" customWidth="1"/>
    <col min="6125" max="6125" width="10.85546875" style="93" customWidth="1"/>
    <col min="6126" max="6126" width="11.140625" style="93" customWidth="1"/>
    <col min="6127" max="6127" width="43.5703125" style="93" bestFit="1" customWidth="1"/>
    <col min="6128" max="6130" width="9.140625" style="93"/>
    <col min="6131" max="6131" width="27.140625" style="93" bestFit="1" customWidth="1"/>
    <col min="6132" max="6132" width="50" style="93" bestFit="1" customWidth="1"/>
    <col min="6133" max="6133" width="12" style="93" bestFit="1" customWidth="1"/>
    <col min="6134" max="6136" width="9.140625" style="93"/>
    <col min="6137" max="6137" width="91" style="93" customWidth="1"/>
    <col min="6138" max="6138" width="12.28515625" style="93" customWidth="1"/>
    <col min="6139" max="6139" width="15" style="93" bestFit="1" customWidth="1"/>
    <col min="6140" max="6365" width="9.140625" style="93"/>
    <col min="6366" max="6366" width="11.28515625" style="93" bestFit="1" customWidth="1"/>
    <col min="6367" max="6367" width="30.28515625" style="93" bestFit="1" customWidth="1"/>
    <col min="6368" max="6368" width="0" style="93" hidden="1" customWidth="1"/>
    <col min="6369" max="6369" width="30" style="93" customWidth="1"/>
    <col min="6370" max="6370" width="0" style="93" hidden="1" customWidth="1"/>
    <col min="6371" max="6373" width="16.140625" style="93" bestFit="1" customWidth="1"/>
    <col min="6374" max="6374" width="9.140625" style="93" bestFit="1" customWidth="1"/>
    <col min="6375" max="6375" width="0" style="93" hidden="1" customWidth="1"/>
    <col min="6376" max="6376" width="16.140625" style="93" bestFit="1" customWidth="1"/>
    <col min="6377" max="6377" width="12" style="93" customWidth="1"/>
    <col min="6378" max="6378" width="16.140625" style="93" bestFit="1" customWidth="1"/>
    <col min="6379" max="6379" width="12" style="93" customWidth="1"/>
    <col min="6380" max="6380" width="19.28515625" style="93" bestFit="1" customWidth="1"/>
    <col min="6381" max="6381" width="10.85546875" style="93" customWidth="1"/>
    <col min="6382" max="6382" width="11.140625" style="93" customWidth="1"/>
    <col min="6383" max="6383" width="43.5703125" style="93" bestFit="1" customWidth="1"/>
    <col min="6384" max="6386" width="9.140625" style="93"/>
    <col min="6387" max="6387" width="27.140625" style="93" bestFit="1" customWidth="1"/>
    <col min="6388" max="6388" width="50" style="93" bestFit="1" customWidth="1"/>
    <col min="6389" max="6389" width="12" style="93" bestFit="1" customWidth="1"/>
    <col min="6390" max="6392" width="9.140625" style="93"/>
    <col min="6393" max="6393" width="91" style="93" customWidth="1"/>
    <col min="6394" max="6394" width="12.28515625" style="93" customWidth="1"/>
    <col min="6395" max="6395" width="15" style="93" bestFit="1" customWidth="1"/>
    <col min="6396" max="6621" width="9.140625" style="93"/>
    <col min="6622" max="6622" width="11.28515625" style="93" bestFit="1" customWidth="1"/>
    <col min="6623" max="6623" width="30.28515625" style="93" bestFit="1" customWidth="1"/>
    <col min="6624" max="6624" width="0" style="93" hidden="1" customWidth="1"/>
    <col min="6625" max="6625" width="30" style="93" customWidth="1"/>
    <col min="6626" max="6626" width="0" style="93" hidden="1" customWidth="1"/>
    <col min="6627" max="6629" width="16.140625" style="93" bestFit="1" customWidth="1"/>
    <col min="6630" max="6630" width="9.140625" style="93" bestFit="1" customWidth="1"/>
    <col min="6631" max="6631" width="0" style="93" hidden="1" customWidth="1"/>
    <col min="6632" max="6632" width="16.140625" style="93" bestFit="1" customWidth="1"/>
    <col min="6633" max="6633" width="12" style="93" customWidth="1"/>
    <col min="6634" max="6634" width="16.140625" style="93" bestFit="1" customWidth="1"/>
    <col min="6635" max="6635" width="12" style="93" customWidth="1"/>
    <col min="6636" max="6636" width="19.28515625" style="93" bestFit="1" customWidth="1"/>
    <col min="6637" max="6637" width="10.85546875" style="93" customWidth="1"/>
    <col min="6638" max="6638" width="11.140625" style="93" customWidth="1"/>
    <col min="6639" max="6639" width="43.5703125" style="93" bestFit="1" customWidth="1"/>
    <col min="6640" max="6642" width="9.140625" style="93"/>
    <col min="6643" max="6643" width="27.140625" style="93" bestFit="1" customWidth="1"/>
    <col min="6644" max="6644" width="50" style="93" bestFit="1" customWidth="1"/>
    <col min="6645" max="6645" width="12" style="93" bestFit="1" customWidth="1"/>
    <col min="6646" max="6648" width="9.140625" style="93"/>
    <col min="6649" max="6649" width="91" style="93" customWidth="1"/>
    <col min="6650" max="6650" width="12.28515625" style="93" customWidth="1"/>
    <col min="6651" max="6651" width="15" style="93" bestFit="1" customWidth="1"/>
    <col min="6652" max="6877" width="9.140625" style="93"/>
    <col min="6878" max="6878" width="11.28515625" style="93" bestFit="1" customWidth="1"/>
    <col min="6879" max="6879" width="30.28515625" style="93" bestFit="1" customWidth="1"/>
    <col min="6880" max="6880" width="0" style="93" hidden="1" customWidth="1"/>
    <col min="6881" max="6881" width="30" style="93" customWidth="1"/>
    <col min="6882" max="6882" width="0" style="93" hidden="1" customWidth="1"/>
    <col min="6883" max="6885" width="16.140625" style="93" bestFit="1" customWidth="1"/>
    <col min="6886" max="6886" width="9.140625" style="93" bestFit="1" customWidth="1"/>
    <col min="6887" max="6887" width="0" style="93" hidden="1" customWidth="1"/>
    <col min="6888" max="6888" width="16.140625" style="93" bestFit="1" customWidth="1"/>
    <col min="6889" max="6889" width="12" style="93" customWidth="1"/>
    <col min="6890" max="6890" width="16.140625" style="93" bestFit="1" customWidth="1"/>
    <col min="6891" max="6891" width="12" style="93" customWidth="1"/>
    <col min="6892" max="6892" width="19.28515625" style="93" bestFit="1" customWidth="1"/>
    <col min="6893" max="6893" width="10.85546875" style="93" customWidth="1"/>
    <col min="6894" max="6894" width="11.140625" style="93" customWidth="1"/>
    <col min="6895" max="6895" width="43.5703125" style="93" bestFit="1" customWidth="1"/>
    <col min="6896" max="6898" width="9.140625" style="93"/>
    <col min="6899" max="6899" width="27.140625" style="93" bestFit="1" customWidth="1"/>
    <col min="6900" max="6900" width="50" style="93" bestFit="1" customWidth="1"/>
    <col min="6901" max="6901" width="12" style="93" bestFit="1" customWidth="1"/>
    <col min="6902" max="6904" width="9.140625" style="93"/>
    <col min="6905" max="6905" width="91" style="93" customWidth="1"/>
    <col min="6906" max="6906" width="12.28515625" style="93" customWidth="1"/>
    <col min="6907" max="6907" width="15" style="93" bestFit="1" customWidth="1"/>
    <col min="6908" max="7133" width="9.140625" style="93"/>
    <col min="7134" max="7134" width="11.28515625" style="93" bestFit="1" customWidth="1"/>
    <col min="7135" max="7135" width="30.28515625" style="93" bestFit="1" customWidth="1"/>
    <col min="7136" max="7136" width="0" style="93" hidden="1" customWidth="1"/>
    <col min="7137" max="7137" width="30" style="93" customWidth="1"/>
    <col min="7138" max="7138" width="0" style="93" hidden="1" customWidth="1"/>
    <col min="7139" max="7141" width="16.140625" style="93" bestFit="1" customWidth="1"/>
    <col min="7142" max="7142" width="9.140625" style="93" bestFit="1" customWidth="1"/>
    <col min="7143" max="7143" width="0" style="93" hidden="1" customWidth="1"/>
    <col min="7144" max="7144" width="16.140625" style="93" bestFit="1" customWidth="1"/>
    <col min="7145" max="7145" width="12" style="93" customWidth="1"/>
    <col min="7146" max="7146" width="16.140625" style="93" bestFit="1" customWidth="1"/>
    <col min="7147" max="7147" width="12" style="93" customWidth="1"/>
    <col min="7148" max="7148" width="19.28515625" style="93" bestFit="1" customWidth="1"/>
    <col min="7149" max="7149" width="10.85546875" style="93" customWidth="1"/>
    <col min="7150" max="7150" width="11.140625" style="93" customWidth="1"/>
    <col min="7151" max="7151" width="43.5703125" style="93" bestFit="1" customWidth="1"/>
    <col min="7152" max="7154" width="9.140625" style="93"/>
    <col min="7155" max="7155" width="27.140625" style="93" bestFit="1" customWidth="1"/>
    <col min="7156" max="7156" width="50" style="93" bestFit="1" customWidth="1"/>
    <col min="7157" max="7157" width="12" style="93" bestFit="1" customWidth="1"/>
    <col min="7158" max="7160" width="9.140625" style="93"/>
    <col min="7161" max="7161" width="91" style="93" customWidth="1"/>
    <col min="7162" max="7162" width="12.28515625" style="93" customWidth="1"/>
    <col min="7163" max="7163" width="15" style="93" bestFit="1" customWidth="1"/>
    <col min="7164" max="7389" width="9.140625" style="93"/>
    <col min="7390" max="7390" width="11.28515625" style="93" bestFit="1" customWidth="1"/>
    <col min="7391" max="7391" width="30.28515625" style="93" bestFit="1" customWidth="1"/>
    <col min="7392" max="7392" width="0" style="93" hidden="1" customWidth="1"/>
    <col min="7393" max="7393" width="30" style="93" customWidth="1"/>
    <col min="7394" max="7394" width="0" style="93" hidden="1" customWidth="1"/>
    <col min="7395" max="7397" width="16.140625" style="93" bestFit="1" customWidth="1"/>
    <col min="7398" max="7398" width="9.140625" style="93" bestFit="1" customWidth="1"/>
    <col min="7399" max="7399" width="0" style="93" hidden="1" customWidth="1"/>
    <col min="7400" max="7400" width="16.140625" style="93" bestFit="1" customWidth="1"/>
    <col min="7401" max="7401" width="12" style="93" customWidth="1"/>
    <col min="7402" max="7402" width="16.140625" style="93" bestFit="1" customWidth="1"/>
    <col min="7403" max="7403" width="12" style="93" customWidth="1"/>
    <col min="7404" max="7404" width="19.28515625" style="93" bestFit="1" customWidth="1"/>
    <col min="7405" max="7405" width="10.85546875" style="93" customWidth="1"/>
    <col min="7406" max="7406" width="11.140625" style="93" customWidth="1"/>
    <col min="7407" max="7407" width="43.5703125" style="93" bestFit="1" customWidth="1"/>
    <col min="7408" max="7410" width="9.140625" style="93"/>
    <col min="7411" max="7411" width="27.140625" style="93" bestFit="1" customWidth="1"/>
    <col min="7412" max="7412" width="50" style="93" bestFit="1" customWidth="1"/>
    <col min="7413" max="7413" width="12" style="93" bestFit="1" customWidth="1"/>
    <col min="7414" max="7416" width="9.140625" style="93"/>
    <col min="7417" max="7417" width="91" style="93" customWidth="1"/>
    <col min="7418" max="7418" width="12.28515625" style="93" customWidth="1"/>
    <col min="7419" max="7419" width="15" style="93" bestFit="1" customWidth="1"/>
    <col min="7420" max="7645" width="9.140625" style="93"/>
    <col min="7646" max="7646" width="11.28515625" style="93" bestFit="1" customWidth="1"/>
    <col min="7647" max="7647" width="30.28515625" style="93" bestFit="1" customWidth="1"/>
    <col min="7648" max="7648" width="0" style="93" hidden="1" customWidth="1"/>
    <col min="7649" max="7649" width="30" style="93" customWidth="1"/>
    <col min="7650" max="7650" width="0" style="93" hidden="1" customWidth="1"/>
    <col min="7651" max="7653" width="16.140625" style="93" bestFit="1" customWidth="1"/>
    <col min="7654" max="7654" width="9.140625" style="93" bestFit="1" customWidth="1"/>
    <col min="7655" max="7655" width="0" style="93" hidden="1" customWidth="1"/>
    <col min="7656" max="7656" width="16.140625" style="93" bestFit="1" customWidth="1"/>
    <col min="7657" max="7657" width="12" style="93" customWidth="1"/>
    <col min="7658" max="7658" width="16.140625" style="93" bestFit="1" customWidth="1"/>
    <col min="7659" max="7659" width="12" style="93" customWidth="1"/>
    <col min="7660" max="7660" width="19.28515625" style="93" bestFit="1" customWidth="1"/>
    <col min="7661" max="7661" width="10.85546875" style="93" customWidth="1"/>
    <col min="7662" max="7662" width="11.140625" style="93" customWidth="1"/>
    <col min="7663" max="7663" width="43.5703125" style="93" bestFit="1" customWidth="1"/>
    <col min="7664" max="7666" width="9.140625" style="93"/>
    <col min="7667" max="7667" width="27.140625" style="93" bestFit="1" customWidth="1"/>
    <col min="7668" max="7668" width="50" style="93" bestFit="1" customWidth="1"/>
    <col min="7669" max="7669" width="12" style="93" bestFit="1" customWidth="1"/>
    <col min="7670" max="7672" width="9.140625" style="93"/>
    <col min="7673" max="7673" width="91" style="93" customWidth="1"/>
    <col min="7674" max="7674" width="12.28515625" style="93" customWidth="1"/>
    <col min="7675" max="7675" width="15" style="93" bestFit="1" customWidth="1"/>
    <col min="7676" max="7901" width="9.140625" style="93"/>
    <col min="7902" max="7902" width="11.28515625" style="93" bestFit="1" customWidth="1"/>
    <col min="7903" max="7903" width="30.28515625" style="93" bestFit="1" customWidth="1"/>
    <col min="7904" max="7904" width="0" style="93" hidden="1" customWidth="1"/>
    <col min="7905" max="7905" width="30" style="93" customWidth="1"/>
    <col min="7906" max="7906" width="0" style="93" hidden="1" customWidth="1"/>
    <col min="7907" max="7909" width="16.140625" style="93" bestFit="1" customWidth="1"/>
    <col min="7910" max="7910" width="9.140625" style="93" bestFit="1" customWidth="1"/>
    <col min="7911" max="7911" width="0" style="93" hidden="1" customWidth="1"/>
    <col min="7912" max="7912" width="16.140625" style="93" bestFit="1" customWidth="1"/>
    <col min="7913" max="7913" width="12" style="93" customWidth="1"/>
    <col min="7914" max="7914" width="16.140625" style="93" bestFit="1" customWidth="1"/>
    <col min="7915" max="7915" width="12" style="93" customWidth="1"/>
    <col min="7916" max="7916" width="19.28515625" style="93" bestFit="1" customWidth="1"/>
    <col min="7917" max="7917" width="10.85546875" style="93" customWidth="1"/>
    <col min="7918" max="7918" width="11.140625" style="93" customWidth="1"/>
    <col min="7919" max="7919" width="43.5703125" style="93" bestFit="1" customWidth="1"/>
    <col min="7920" max="7922" width="9.140625" style="93"/>
    <col min="7923" max="7923" width="27.140625" style="93" bestFit="1" customWidth="1"/>
    <col min="7924" max="7924" width="50" style="93" bestFit="1" customWidth="1"/>
    <col min="7925" max="7925" width="12" style="93" bestFit="1" customWidth="1"/>
    <col min="7926" max="7928" width="9.140625" style="93"/>
    <col min="7929" max="7929" width="91" style="93" customWidth="1"/>
    <col min="7930" max="7930" width="12.28515625" style="93" customWidth="1"/>
    <col min="7931" max="7931" width="15" style="93" bestFit="1" customWidth="1"/>
    <col min="7932" max="8157" width="9.140625" style="93"/>
    <col min="8158" max="8158" width="11.28515625" style="93" bestFit="1" customWidth="1"/>
    <col min="8159" max="8159" width="30.28515625" style="93" bestFit="1" customWidth="1"/>
    <col min="8160" max="8160" width="0" style="93" hidden="1" customWidth="1"/>
    <col min="8161" max="8161" width="30" style="93" customWidth="1"/>
    <col min="8162" max="8162" width="0" style="93" hidden="1" customWidth="1"/>
    <col min="8163" max="8165" width="16.140625" style="93" bestFit="1" customWidth="1"/>
    <col min="8166" max="8166" width="9.140625" style="93" bestFit="1" customWidth="1"/>
    <col min="8167" max="8167" width="0" style="93" hidden="1" customWidth="1"/>
    <col min="8168" max="8168" width="16.140625" style="93" bestFit="1" customWidth="1"/>
    <col min="8169" max="8169" width="12" style="93" customWidth="1"/>
    <col min="8170" max="8170" width="16.140625" style="93" bestFit="1" customWidth="1"/>
    <col min="8171" max="8171" width="12" style="93" customWidth="1"/>
    <col min="8172" max="8172" width="19.28515625" style="93" bestFit="1" customWidth="1"/>
    <col min="8173" max="8173" width="10.85546875" style="93" customWidth="1"/>
    <col min="8174" max="8174" width="11.140625" style="93" customWidth="1"/>
    <col min="8175" max="8175" width="43.5703125" style="93" bestFit="1" customWidth="1"/>
    <col min="8176" max="8178" width="9.140625" style="93"/>
    <col min="8179" max="8179" width="27.140625" style="93" bestFit="1" customWidth="1"/>
    <col min="8180" max="8180" width="50" style="93" bestFit="1" customWidth="1"/>
    <col min="8181" max="8181" width="12" style="93" bestFit="1" customWidth="1"/>
    <col min="8182" max="8184" width="9.140625" style="93"/>
    <col min="8185" max="8185" width="91" style="93" customWidth="1"/>
    <col min="8186" max="8186" width="12.28515625" style="93" customWidth="1"/>
    <col min="8187" max="8187" width="15" style="93" bestFit="1" customWidth="1"/>
    <col min="8188" max="8413" width="9.140625" style="93"/>
    <col min="8414" max="8414" width="11.28515625" style="93" bestFit="1" customWidth="1"/>
    <col min="8415" max="8415" width="30.28515625" style="93" bestFit="1" customWidth="1"/>
    <col min="8416" max="8416" width="0" style="93" hidden="1" customWidth="1"/>
    <col min="8417" max="8417" width="30" style="93" customWidth="1"/>
    <col min="8418" max="8418" width="0" style="93" hidden="1" customWidth="1"/>
    <col min="8419" max="8421" width="16.140625" style="93" bestFit="1" customWidth="1"/>
    <col min="8422" max="8422" width="9.140625" style="93" bestFit="1" customWidth="1"/>
    <col min="8423" max="8423" width="0" style="93" hidden="1" customWidth="1"/>
    <col min="8424" max="8424" width="16.140625" style="93" bestFit="1" customWidth="1"/>
    <col min="8425" max="8425" width="12" style="93" customWidth="1"/>
    <col min="8426" max="8426" width="16.140625" style="93" bestFit="1" customWidth="1"/>
    <col min="8427" max="8427" width="12" style="93" customWidth="1"/>
    <col min="8428" max="8428" width="19.28515625" style="93" bestFit="1" customWidth="1"/>
    <col min="8429" max="8429" width="10.85546875" style="93" customWidth="1"/>
    <col min="8430" max="8430" width="11.140625" style="93" customWidth="1"/>
    <col min="8431" max="8431" width="43.5703125" style="93" bestFit="1" customWidth="1"/>
    <col min="8432" max="8434" width="9.140625" style="93"/>
    <col min="8435" max="8435" width="27.140625" style="93" bestFit="1" customWidth="1"/>
    <col min="8436" max="8436" width="50" style="93" bestFit="1" customWidth="1"/>
    <col min="8437" max="8437" width="12" style="93" bestFit="1" customWidth="1"/>
    <col min="8438" max="8440" width="9.140625" style="93"/>
    <col min="8441" max="8441" width="91" style="93" customWidth="1"/>
    <col min="8442" max="8442" width="12.28515625" style="93" customWidth="1"/>
    <col min="8443" max="8443" width="15" style="93" bestFit="1" customWidth="1"/>
    <col min="8444" max="8669" width="9.140625" style="93"/>
    <col min="8670" max="8670" width="11.28515625" style="93" bestFit="1" customWidth="1"/>
    <col min="8671" max="8671" width="30.28515625" style="93" bestFit="1" customWidth="1"/>
    <col min="8672" max="8672" width="0" style="93" hidden="1" customWidth="1"/>
    <col min="8673" max="8673" width="30" style="93" customWidth="1"/>
    <col min="8674" max="8674" width="0" style="93" hidden="1" customWidth="1"/>
    <col min="8675" max="8677" width="16.140625" style="93" bestFit="1" customWidth="1"/>
    <col min="8678" max="8678" width="9.140625" style="93" bestFit="1" customWidth="1"/>
    <col min="8679" max="8679" width="0" style="93" hidden="1" customWidth="1"/>
    <col min="8680" max="8680" width="16.140625" style="93" bestFit="1" customWidth="1"/>
    <col min="8681" max="8681" width="12" style="93" customWidth="1"/>
    <col min="8682" max="8682" width="16.140625" style="93" bestFit="1" customWidth="1"/>
    <col min="8683" max="8683" width="12" style="93" customWidth="1"/>
    <col min="8684" max="8684" width="19.28515625" style="93" bestFit="1" customWidth="1"/>
    <col min="8685" max="8685" width="10.85546875" style="93" customWidth="1"/>
    <col min="8686" max="8686" width="11.140625" style="93" customWidth="1"/>
    <col min="8687" max="8687" width="43.5703125" style="93" bestFit="1" customWidth="1"/>
    <col min="8688" max="8690" width="9.140625" style="93"/>
    <col min="8691" max="8691" width="27.140625" style="93" bestFit="1" customWidth="1"/>
    <col min="8692" max="8692" width="50" style="93" bestFit="1" customWidth="1"/>
    <col min="8693" max="8693" width="12" style="93" bestFit="1" customWidth="1"/>
    <col min="8694" max="8696" width="9.140625" style="93"/>
    <col min="8697" max="8697" width="91" style="93" customWidth="1"/>
    <col min="8698" max="8698" width="12.28515625" style="93" customWidth="1"/>
    <col min="8699" max="8699" width="15" style="93" bestFit="1" customWidth="1"/>
    <col min="8700" max="8925" width="9.140625" style="93"/>
    <col min="8926" max="8926" width="11.28515625" style="93" bestFit="1" customWidth="1"/>
    <col min="8927" max="8927" width="30.28515625" style="93" bestFit="1" customWidth="1"/>
    <col min="8928" max="8928" width="0" style="93" hidden="1" customWidth="1"/>
    <col min="8929" max="8929" width="30" style="93" customWidth="1"/>
    <col min="8930" max="8930" width="0" style="93" hidden="1" customWidth="1"/>
    <col min="8931" max="8933" width="16.140625" style="93" bestFit="1" customWidth="1"/>
    <col min="8934" max="8934" width="9.140625" style="93" bestFit="1" customWidth="1"/>
    <col min="8935" max="8935" width="0" style="93" hidden="1" customWidth="1"/>
    <col min="8936" max="8936" width="16.140625" style="93" bestFit="1" customWidth="1"/>
    <col min="8937" max="8937" width="12" style="93" customWidth="1"/>
    <col min="8938" max="8938" width="16.140625" style="93" bestFit="1" customWidth="1"/>
    <col min="8939" max="8939" width="12" style="93" customWidth="1"/>
    <col min="8940" max="8940" width="19.28515625" style="93" bestFit="1" customWidth="1"/>
    <col min="8941" max="8941" width="10.85546875" style="93" customWidth="1"/>
    <col min="8942" max="8942" width="11.140625" style="93" customWidth="1"/>
    <col min="8943" max="8943" width="43.5703125" style="93" bestFit="1" customWidth="1"/>
    <col min="8944" max="8946" width="9.140625" style="93"/>
    <col min="8947" max="8947" width="27.140625" style="93" bestFit="1" customWidth="1"/>
    <col min="8948" max="8948" width="50" style="93" bestFit="1" customWidth="1"/>
    <col min="8949" max="8949" width="12" style="93" bestFit="1" customWidth="1"/>
    <col min="8950" max="8952" width="9.140625" style="93"/>
    <col min="8953" max="8953" width="91" style="93" customWidth="1"/>
    <col min="8954" max="8954" width="12.28515625" style="93" customWidth="1"/>
    <col min="8955" max="8955" width="15" style="93" bestFit="1" customWidth="1"/>
    <col min="8956" max="9181" width="9.140625" style="93"/>
    <col min="9182" max="9182" width="11.28515625" style="93" bestFit="1" customWidth="1"/>
    <col min="9183" max="9183" width="30.28515625" style="93" bestFit="1" customWidth="1"/>
    <col min="9184" max="9184" width="0" style="93" hidden="1" customWidth="1"/>
    <col min="9185" max="9185" width="30" style="93" customWidth="1"/>
    <col min="9186" max="9186" width="0" style="93" hidden="1" customWidth="1"/>
    <col min="9187" max="9189" width="16.140625" style="93" bestFit="1" customWidth="1"/>
    <col min="9190" max="9190" width="9.140625" style="93" bestFit="1" customWidth="1"/>
    <col min="9191" max="9191" width="0" style="93" hidden="1" customWidth="1"/>
    <col min="9192" max="9192" width="16.140625" style="93" bestFit="1" customWidth="1"/>
    <col min="9193" max="9193" width="12" style="93" customWidth="1"/>
    <col min="9194" max="9194" width="16.140625" style="93" bestFit="1" customWidth="1"/>
    <col min="9195" max="9195" width="12" style="93" customWidth="1"/>
    <col min="9196" max="9196" width="19.28515625" style="93" bestFit="1" customWidth="1"/>
    <col min="9197" max="9197" width="10.85546875" style="93" customWidth="1"/>
    <col min="9198" max="9198" width="11.140625" style="93" customWidth="1"/>
    <col min="9199" max="9199" width="43.5703125" style="93" bestFit="1" customWidth="1"/>
    <col min="9200" max="9202" width="9.140625" style="93"/>
    <col min="9203" max="9203" width="27.140625" style="93" bestFit="1" customWidth="1"/>
    <col min="9204" max="9204" width="50" style="93" bestFit="1" customWidth="1"/>
    <col min="9205" max="9205" width="12" style="93" bestFit="1" customWidth="1"/>
    <col min="9206" max="9208" width="9.140625" style="93"/>
    <col min="9209" max="9209" width="91" style="93" customWidth="1"/>
    <col min="9210" max="9210" width="12.28515625" style="93" customWidth="1"/>
    <col min="9211" max="9211" width="15" style="93" bestFit="1" customWidth="1"/>
    <col min="9212" max="9437" width="9.140625" style="93"/>
    <col min="9438" max="9438" width="11.28515625" style="93" bestFit="1" customWidth="1"/>
    <col min="9439" max="9439" width="30.28515625" style="93" bestFit="1" customWidth="1"/>
    <col min="9440" max="9440" width="0" style="93" hidden="1" customWidth="1"/>
    <col min="9441" max="9441" width="30" style="93" customWidth="1"/>
    <col min="9442" max="9442" width="0" style="93" hidden="1" customWidth="1"/>
    <col min="9443" max="9445" width="16.140625" style="93" bestFit="1" customWidth="1"/>
    <col min="9446" max="9446" width="9.140625" style="93" bestFit="1" customWidth="1"/>
    <col min="9447" max="9447" width="0" style="93" hidden="1" customWidth="1"/>
    <col min="9448" max="9448" width="16.140625" style="93" bestFit="1" customWidth="1"/>
    <col min="9449" max="9449" width="12" style="93" customWidth="1"/>
    <col min="9450" max="9450" width="16.140625" style="93" bestFit="1" customWidth="1"/>
    <col min="9451" max="9451" width="12" style="93" customWidth="1"/>
    <col min="9452" max="9452" width="19.28515625" style="93" bestFit="1" customWidth="1"/>
    <col min="9453" max="9453" width="10.85546875" style="93" customWidth="1"/>
    <col min="9454" max="9454" width="11.140625" style="93" customWidth="1"/>
    <col min="9455" max="9455" width="43.5703125" style="93" bestFit="1" customWidth="1"/>
    <col min="9456" max="9458" width="9.140625" style="93"/>
    <col min="9459" max="9459" width="27.140625" style="93" bestFit="1" customWidth="1"/>
    <col min="9460" max="9460" width="50" style="93" bestFit="1" customWidth="1"/>
    <col min="9461" max="9461" width="12" style="93" bestFit="1" customWidth="1"/>
    <col min="9462" max="9464" width="9.140625" style="93"/>
    <col min="9465" max="9465" width="91" style="93" customWidth="1"/>
    <col min="9466" max="9466" width="12.28515625" style="93" customWidth="1"/>
    <col min="9467" max="9467" width="15" style="93" bestFit="1" customWidth="1"/>
    <col min="9468" max="9693" width="9.140625" style="93"/>
    <col min="9694" max="9694" width="11.28515625" style="93" bestFit="1" customWidth="1"/>
    <col min="9695" max="9695" width="30.28515625" style="93" bestFit="1" customWidth="1"/>
    <col min="9696" max="9696" width="0" style="93" hidden="1" customWidth="1"/>
    <col min="9697" max="9697" width="30" style="93" customWidth="1"/>
    <col min="9698" max="9698" width="0" style="93" hidden="1" customWidth="1"/>
    <col min="9699" max="9701" width="16.140625" style="93" bestFit="1" customWidth="1"/>
    <col min="9702" max="9702" width="9.140625" style="93" bestFit="1" customWidth="1"/>
    <col min="9703" max="9703" width="0" style="93" hidden="1" customWidth="1"/>
    <col min="9704" max="9704" width="16.140625" style="93" bestFit="1" customWidth="1"/>
    <col min="9705" max="9705" width="12" style="93" customWidth="1"/>
    <col min="9706" max="9706" width="16.140625" style="93" bestFit="1" customWidth="1"/>
    <col min="9707" max="9707" width="12" style="93" customWidth="1"/>
    <col min="9708" max="9708" width="19.28515625" style="93" bestFit="1" customWidth="1"/>
    <col min="9709" max="9709" width="10.85546875" style="93" customWidth="1"/>
    <col min="9710" max="9710" width="11.140625" style="93" customWidth="1"/>
    <col min="9711" max="9711" width="43.5703125" style="93" bestFit="1" customWidth="1"/>
    <col min="9712" max="9714" width="9.140625" style="93"/>
    <col min="9715" max="9715" width="27.140625" style="93" bestFit="1" customWidth="1"/>
    <col min="9716" max="9716" width="50" style="93" bestFit="1" customWidth="1"/>
    <col min="9717" max="9717" width="12" style="93" bestFit="1" customWidth="1"/>
    <col min="9718" max="9720" width="9.140625" style="93"/>
    <col min="9721" max="9721" width="91" style="93" customWidth="1"/>
    <col min="9722" max="9722" width="12.28515625" style="93" customWidth="1"/>
    <col min="9723" max="9723" width="15" style="93" bestFit="1" customWidth="1"/>
    <col min="9724" max="9949" width="9.140625" style="93"/>
    <col min="9950" max="9950" width="11.28515625" style="93" bestFit="1" customWidth="1"/>
    <col min="9951" max="9951" width="30.28515625" style="93" bestFit="1" customWidth="1"/>
    <col min="9952" max="9952" width="0" style="93" hidden="1" customWidth="1"/>
    <col min="9953" max="9953" width="30" style="93" customWidth="1"/>
    <col min="9954" max="9954" width="0" style="93" hidden="1" customWidth="1"/>
    <col min="9955" max="9957" width="16.140625" style="93" bestFit="1" customWidth="1"/>
    <col min="9958" max="9958" width="9.140625" style="93" bestFit="1" customWidth="1"/>
    <col min="9959" max="9959" width="0" style="93" hidden="1" customWidth="1"/>
    <col min="9960" max="9960" width="16.140625" style="93" bestFit="1" customWidth="1"/>
    <col min="9961" max="9961" width="12" style="93" customWidth="1"/>
    <col min="9962" max="9962" width="16.140625" style="93" bestFit="1" customWidth="1"/>
    <col min="9963" max="9963" width="12" style="93" customWidth="1"/>
    <col min="9964" max="9964" width="19.28515625" style="93" bestFit="1" customWidth="1"/>
    <col min="9965" max="9965" width="10.85546875" style="93" customWidth="1"/>
    <col min="9966" max="9966" width="11.140625" style="93" customWidth="1"/>
    <col min="9967" max="9967" width="43.5703125" style="93" bestFit="1" customWidth="1"/>
    <col min="9968" max="9970" width="9.140625" style="93"/>
    <col min="9971" max="9971" width="27.140625" style="93" bestFit="1" customWidth="1"/>
    <col min="9972" max="9972" width="50" style="93" bestFit="1" customWidth="1"/>
    <col min="9973" max="9973" width="12" style="93" bestFit="1" customWidth="1"/>
    <col min="9974" max="9976" width="9.140625" style="93"/>
    <col min="9977" max="9977" width="91" style="93" customWidth="1"/>
    <col min="9978" max="9978" width="12.28515625" style="93" customWidth="1"/>
    <col min="9979" max="9979" width="15" style="93" bestFit="1" customWidth="1"/>
    <col min="9980" max="10205" width="9.140625" style="93"/>
    <col min="10206" max="10206" width="11.28515625" style="93" bestFit="1" customWidth="1"/>
    <col min="10207" max="10207" width="30.28515625" style="93" bestFit="1" customWidth="1"/>
    <col min="10208" max="10208" width="0" style="93" hidden="1" customWidth="1"/>
    <col min="10209" max="10209" width="30" style="93" customWidth="1"/>
    <col min="10210" max="10210" width="0" style="93" hidden="1" customWidth="1"/>
    <col min="10211" max="10213" width="16.140625" style="93" bestFit="1" customWidth="1"/>
    <col min="10214" max="10214" width="9.140625" style="93" bestFit="1" customWidth="1"/>
    <col min="10215" max="10215" width="0" style="93" hidden="1" customWidth="1"/>
    <col min="10216" max="10216" width="16.140625" style="93" bestFit="1" customWidth="1"/>
    <col min="10217" max="10217" width="12" style="93" customWidth="1"/>
    <col min="10218" max="10218" width="16.140625" style="93" bestFit="1" customWidth="1"/>
    <col min="10219" max="10219" width="12" style="93" customWidth="1"/>
    <col min="10220" max="10220" width="19.28515625" style="93" bestFit="1" customWidth="1"/>
    <col min="10221" max="10221" width="10.85546875" style="93" customWidth="1"/>
    <col min="10222" max="10222" width="11.140625" style="93" customWidth="1"/>
    <col min="10223" max="10223" width="43.5703125" style="93" bestFit="1" customWidth="1"/>
    <col min="10224" max="10226" width="9.140625" style="93"/>
    <col min="10227" max="10227" width="27.140625" style="93" bestFit="1" customWidth="1"/>
    <col min="10228" max="10228" width="50" style="93" bestFit="1" customWidth="1"/>
    <col min="10229" max="10229" width="12" style="93" bestFit="1" customWidth="1"/>
    <col min="10230" max="10232" width="9.140625" style="93"/>
    <col min="10233" max="10233" width="91" style="93" customWidth="1"/>
    <col min="10234" max="10234" width="12.28515625" style="93" customWidth="1"/>
    <col min="10235" max="10235" width="15" style="93" bestFit="1" customWidth="1"/>
    <col min="10236" max="10461" width="9.140625" style="93"/>
    <col min="10462" max="10462" width="11.28515625" style="93" bestFit="1" customWidth="1"/>
    <col min="10463" max="10463" width="30.28515625" style="93" bestFit="1" customWidth="1"/>
    <col min="10464" max="10464" width="0" style="93" hidden="1" customWidth="1"/>
    <col min="10465" max="10465" width="30" style="93" customWidth="1"/>
    <col min="10466" max="10466" width="0" style="93" hidden="1" customWidth="1"/>
    <col min="10467" max="10469" width="16.140625" style="93" bestFit="1" customWidth="1"/>
    <col min="10470" max="10470" width="9.140625" style="93" bestFit="1" customWidth="1"/>
    <col min="10471" max="10471" width="0" style="93" hidden="1" customWidth="1"/>
    <col min="10472" max="10472" width="16.140625" style="93" bestFit="1" customWidth="1"/>
    <col min="10473" max="10473" width="12" style="93" customWidth="1"/>
    <col min="10474" max="10474" width="16.140625" style="93" bestFit="1" customWidth="1"/>
    <col min="10475" max="10475" width="12" style="93" customWidth="1"/>
    <col min="10476" max="10476" width="19.28515625" style="93" bestFit="1" customWidth="1"/>
    <col min="10477" max="10477" width="10.85546875" style="93" customWidth="1"/>
    <col min="10478" max="10478" width="11.140625" style="93" customWidth="1"/>
    <col min="10479" max="10479" width="43.5703125" style="93" bestFit="1" customWidth="1"/>
    <col min="10480" max="10482" width="9.140625" style="93"/>
    <col min="10483" max="10483" width="27.140625" style="93" bestFit="1" customWidth="1"/>
    <col min="10484" max="10484" width="50" style="93" bestFit="1" customWidth="1"/>
    <col min="10485" max="10485" width="12" style="93" bestFit="1" customWidth="1"/>
    <col min="10486" max="10488" width="9.140625" style="93"/>
    <col min="10489" max="10489" width="91" style="93" customWidth="1"/>
    <col min="10490" max="10490" width="12.28515625" style="93" customWidth="1"/>
    <col min="10491" max="10491" width="15" style="93" bestFit="1" customWidth="1"/>
    <col min="10492" max="10717" width="9.140625" style="93"/>
    <col min="10718" max="10718" width="11.28515625" style="93" bestFit="1" customWidth="1"/>
    <col min="10719" max="10719" width="30.28515625" style="93" bestFit="1" customWidth="1"/>
    <col min="10720" max="10720" width="0" style="93" hidden="1" customWidth="1"/>
    <col min="10721" max="10721" width="30" style="93" customWidth="1"/>
    <col min="10722" max="10722" width="0" style="93" hidden="1" customWidth="1"/>
    <col min="10723" max="10725" width="16.140625" style="93" bestFit="1" customWidth="1"/>
    <col min="10726" max="10726" width="9.140625" style="93" bestFit="1" customWidth="1"/>
    <col min="10727" max="10727" width="0" style="93" hidden="1" customWidth="1"/>
    <col min="10728" max="10728" width="16.140625" style="93" bestFit="1" customWidth="1"/>
    <col min="10729" max="10729" width="12" style="93" customWidth="1"/>
    <col min="10730" max="10730" width="16.140625" style="93" bestFit="1" customWidth="1"/>
    <col min="10731" max="10731" width="12" style="93" customWidth="1"/>
    <col min="10732" max="10732" width="19.28515625" style="93" bestFit="1" customWidth="1"/>
    <col min="10733" max="10733" width="10.85546875" style="93" customWidth="1"/>
    <col min="10734" max="10734" width="11.140625" style="93" customWidth="1"/>
    <col min="10735" max="10735" width="43.5703125" style="93" bestFit="1" customWidth="1"/>
    <col min="10736" max="10738" width="9.140625" style="93"/>
    <col min="10739" max="10739" width="27.140625" style="93" bestFit="1" customWidth="1"/>
    <col min="10740" max="10740" width="50" style="93" bestFit="1" customWidth="1"/>
    <col min="10741" max="10741" width="12" style="93" bestFit="1" customWidth="1"/>
    <col min="10742" max="10744" width="9.140625" style="93"/>
    <col min="10745" max="10745" width="91" style="93" customWidth="1"/>
    <col min="10746" max="10746" width="12.28515625" style="93" customWidth="1"/>
    <col min="10747" max="10747" width="15" style="93" bestFit="1" customWidth="1"/>
    <col min="10748" max="10973" width="9.140625" style="93"/>
    <col min="10974" max="10974" width="11.28515625" style="93" bestFit="1" customWidth="1"/>
    <col min="10975" max="10975" width="30.28515625" style="93" bestFit="1" customWidth="1"/>
    <col min="10976" max="10976" width="0" style="93" hidden="1" customWidth="1"/>
    <col min="10977" max="10977" width="30" style="93" customWidth="1"/>
    <col min="10978" max="10978" width="0" style="93" hidden="1" customWidth="1"/>
    <col min="10979" max="10981" width="16.140625" style="93" bestFit="1" customWidth="1"/>
    <col min="10982" max="10982" width="9.140625" style="93" bestFit="1" customWidth="1"/>
    <col min="10983" max="10983" width="0" style="93" hidden="1" customWidth="1"/>
    <col min="10984" max="10984" width="16.140625" style="93" bestFit="1" customWidth="1"/>
    <col min="10985" max="10985" width="12" style="93" customWidth="1"/>
    <col min="10986" max="10986" width="16.140625" style="93" bestFit="1" customWidth="1"/>
    <col min="10987" max="10987" width="12" style="93" customWidth="1"/>
    <col min="10988" max="10988" width="19.28515625" style="93" bestFit="1" customWidth="1"/>
    <col min="10989" max="10989" width="10.85546875" style="93" customWidth="1"/>
    <col min="10990" max="10990" width="11.140625" style="93" customWidth="1"/>
    <col min="10991" max="10991" width="43.5703125" style="93" bestFit="1" customWidth="1"/>
    <col min="10992" max="10994" width="9.140625" style="93"/>
    <col min="10995" max="10995" width="27.140625" style="93" bestFit="1" customWidth="1"/>
    <col min="10996" max="10996" width="50" style="93" bestFit="1" customWidth="1"/>
    <col min="10997" max="10997" width="12" style="93" bestFit="1" customWidth="1"/>
    <col min="10998" max="11000" width="9.140625" style="93"/>
    <col min="11001" max="11001" width="91" style="93" customWidth="1"/>
    <col min="11002" max="11002" width="12.28515625" style="93" customWidth="1"/>
    <col min="11003" max="11003" width="15" style="93" bestFit="1" customWidth="1"/>
    <col min="11004" max="11229" width="9.140625" style="93"/>
    <col min="11230" max="11230" width="11.28515625" style="93" bestFit="1" customWidth="1"/>
    <col min="11231" max="11231" width="30.28515625" style="93" bestFit="1" customWidth="1"/>
    <col min="11232" max="11232" width="0" style="93" hidden="1" customWidth="1"/>
    <col min="11233" max="11233" width="30" style="93" customWidth="1"/>
    <col min="11234" max="11234" width="0" style="93" hidden="1" customWidth="1"/>
    <col min="11235" max="11237" width="16.140625" style="93" bestFit="1" customWidth="1"/>
    <col min="11238" max="11238" width="9.140625" style="93" bestFit="1" customWidth="1"/>
    <col min="11239" max="11239" width="0" style="93" hidden="1" customWidth="1"/>
    <col min="11240" max="11240" width="16.140625" style="93" bestFit="1" customWidth="1"/>
    <col min="11241" max="11241" width="12" style="93" customWidth="1"/>
    <col min="11242" max="11242" width="16.140625" style="93" bestFit="1" customWidth="1"/>
    <col min="11243" max="11243" width="12" style="93" customWidth="1"/>
    <col min="11244" max="11244" width="19.28515625" style="93" bestFit="1" customWidth="1"/>
    <col min="11245" max="11245" width="10.85546875" style="93" customWidth="1"/>
    <col min="11246" max="11246" width="11.140625" style="93" customWidth="1"/>
    <col min="11247" max="11247" width="43.5703125" style="93" bestFit="1" customWidth="1"/>
    <col min="11248" max="11250" width="9.140625" style="93"/>
    <col min="11251" max="11251" width="27.140625" style="93" bestFit="1" customWidth="1"/>
    <col min="11252" max="11252" width="50" style="93" bestFit="1" customWidth="1"/>
    <col min="11253" max="11253" width="12" style="93" bestFit="1" customWidth="1"/>
    <col min="11254" max="11256" width="9.140625" style="93"/>
    <col min="11257" max="11257" width="91" style="93" customWidth="1"/>
    <col min="11258" max="11258" width="12.28515625" style="93" customWidth="1"/>
    <col min="11259" max="11259" width="15" style="93" bestFit="1" customWidth="1"/>
    <col min="11260" max="11485" width="9.140625" style="93"/>
    <col min="11486" max="11486" width="11.28515625" style="93" bestFit="1" customWidth="1"/>
    <col min="11487" max="11487" width="30.28515625" style="93" bestFit="1" customWidth="1"/>
    <col min="11488" max="11488" width="0" style="93" hidden="1" customWidth="1"/>
    <col min="11489" max="11489" width="30" style="93" customWidth="1"/>
    <col min="11490" max="11490" width="0" style="93" hidden="1" customWidth="1"/>
    <col min="11491" max="11493" width="16.140625" style="93" bestFit="1" customWidth="1"/>
    <col min="11494" max="11494" width="9.140625" style="93" bestFit="1" customWidth="1"/>
    <col min="11495" max="11495" width="0" style="93" hidden="1" customWidth="1"/>
    <col min="11496" max="11496" width="16.140625" style="93" bestFit="1" customWidth="1"/>
    <col min="11497" max="11497" width="12" style="93" customWidth="1"/>
    <col min="11498" max="11498" width="16.140625" style="93" bestFit="1" customWidth="1"/>
    <col min="11499" max="11499" width="12" style="93" customWidth="1"/>
    <col min="11500" max="11500" width="19.28515625" style="93" bestFit="1" customWidth="1"/>
    <col min="11501" max="11501" width="10.85546875" style="93" customWidth="1"/>
    <col min="11502" max="11502" width="11.140625" style="93" customWidth="1"/>
    <col min="11503" max="11503" width="43.5703125" style="93" bestFit="1" customWidth="1"/>
    <col min="11504" max="11506" width="9.140625" style="93"/>
    <col min="11507" max="11507" width="27.140625" style="93" bestFit="1" customWidth="1"/>
    <col min="11508" max="11508" width="50" style="93" bestFit="1" customWidth="1"/>
    <col min="11509" max="11509" width="12" style="93" bestFit="1" customWidth="1"/>
    <col min="11510" max="11512" width="9.140625" style="93"/>
    <col min="11513" max="11513" width="91" style="93" customWidth="1"/>
    <col min="11514" max="11514" width="12.28515625" style="93" customWidth="1"/>
    <col min="11515" max="11515" width="15" style="93" bestFit="1" customWidth="1"/>
    <col min="11516" max="11741" width="9.140625" style="93"/>
    <col min="11742" max="11742" width="11.28515625" style="93" bestFit="1" customWidth="1"/>
    <col min="11743" max="11743" width="30.28515625" style="93" bestFit="1" customWidth="1"/>
    <col min="11744" max="11744" width="0" style="93" hidden="1" customWidth="1"/>
    <col min="11745" max="11745" width="30" style="93" customWidth="1"/>
    <col min="11746" max="11746" width="0" style="93" hidden="1" customWidth="1"/>
    <col min="11747" max="11749" width="16.140625" style="93" bestFit="1" customWidth="1"/>
    <col min="11750" max="11750" width="9.140625" style="93" bestFit="1" customWidth="1"/>
    <col min="11751" max="11751" width="0" style="93" hidden="1" customWidth="1"/>
    <col min="11752" max="11752" width="16.140625" style="93" bestFit="1" customWidth="1"/>
    <col min="11753" max="11753" width="12" style="93" customWidth="1"/>
    <col min="11754" max="11754" width="16.140625" style="93" bestFit="1" customWidth="1"/>
    <col min="11755" max="11755" width="12" style="93" customWidth="1"/>
    <col min="11756" max="11756" width="19.28515625" style="93" bestFit="1" customWidth="1"/>
    <col min="11757" max="11757" width="10.85546875" style="93" customWidth="1"/>
    <col min="11758" max="11758" width="11.140625" style="93" customWidth="1"/>
    <col min="11759" max="11759" width="43.5703125" style="93" bestFit="1" customWidth="1"/>
    <col min="11760" max="11762" width="9.140625" style="93"/>
    <col min="11763" max="11763" width="27.140625" style="93" bestFit="1" customWidth="1"/>
    <col min="11764" max="11764" width="50" style="93" bestFit="1" customWidth="1"/>
    <col min="11765" max="11765" width="12" style="93" bestFit="1" customWidth="1"/>
    <col min="11766" max="11768" width="9.140625" style="93"/>
    <col min="11769" max="11769" width="91" style="93" customWidth="1"/>
    <col min="11770" max="11770" width="12.28515625" style="93" customWidth="1"/>
    <col min="11771" max="11771" width="15" style="93" bestFit="1" customWidth="1"/>
    <col min="11772" max="11997" width="9.140625" style="93"/>
    <col min="11998" max="11998" width="11.28515625" style="93" bestFit="1" customWidth="1"/>
    <col min="11999" max="11999" width="30.28515625" style="93" bestFit="1" customWidth="1"/>
    <col min="12000" max="12000" width="0" style="93" hidden="1" customWidth="1"/>
    <col min="12001" max="12001" width="30" style="93" customWidth="1"/>
    <col min="12002" max="12002" width="0" style="93" hidden="1" customWidth="1"/>
    <col min="12003" max="12005" width="16.140625" style="93" bestFit="1" customWidth="1"/>
    <col min="12006" max="12006" width="9.140625" style="93" bestFit="1" customWidth="1"/>
    <col min="12007" max="12007" width="0" style="93" hidden="1" customWidth="1"/>
    <col min="12008" max="12008" width="16.140625" style="93" bestFit="1" customWidth="1"/>
    <col min="12009" max="12009" width="12" style="93" customWidth="1"/>
    <col min="12010" max="12010" width="16.140625" style="93" bestFit="1" customWidth="1"/>
    <col min="12011" max="12011" width="12" style="93" customWidth="1"/>
    <col min="12012" max="12012" width="19.28515625" style="93" bestFit="1" customWidth="1"/>
    <col min="12013" max="12013" width="10.85546875" style="93" customWidth="1"/>
    <col min="12014" max="12014" width="11.140625" style="93" customWidth="1"/>
    <col min="12015" max="12015" width="43.5703125" style="93" bestFit="1" customWidth="1"/>
    <col min="12016" max="12018" width="9.140625" style="93"/>
    <col min="12019" max="12019" width="27.140625" style="93" bestFit="1" customWidth="1"/>
    <col min="12020" max="12020" width="50" style="93" bestFit="1" customWidth="1"/>
    <col min="12021" max="12021" width="12" style="93" bestFit="1" customWidth="1"/>
    <col min="12022" max="12024" width="9.140625" style="93"/>
    <col min="12025" max="12025" width="91" style="93" customWidth="1"/>
    <col min="12026" max="12026" width="12.28515625" style="93" customWidth="1"/>
    <col min="12027" max="12027" width="15" style="93" bestFit="1" customWidth="1"/>
    <col min="12028" max="12253" width="9.140625" style="93"/>
    <col min="12254" max="12254" width="11.28515625" style="93" bestFit="1" customWidth="1"/>
    <col min="12255" max="12255" width="30.28515625" style="93" bestFit="1" customWidth="1"/>
    <col min="12256" max="12256" width="0" style="93" hidden="1" customWidth="1"/>
    <col min="12257" max="12257" width="30" style="93" customWidth="1"/>
    <col min="12258" max="12258" width="0" style="93" hidden="1" customWidth="1"/>
    <col min="12259" max="12261" width="16.140625" style="93" bestFit="1" customWidth="1"/>
    <col min="12262" max="12262" width="9.140625" style="93" bestFit="1" customWidth="1"/>
    <col min="12263" max="12263" width="0" style="93" hidden="1" customWidth="1"/>
    <col min="12264" max="12264" width="16.140625" style="93" bestFit="1" customWidth="1"/>
    <col min="12265" max="12265" width="12" style="93" customWidth="1"/>
    <col min="12266" max="12266" width="16.140625" style="93" bestFit="1" customWidth="1"/>
    <col min="12267" max="12267" width="12" style="93" customWidth="1"/>
    <col min="12268" max="12268" width="19.28515625" style="93" bestFit="1" customWidth="1"/>
    <col min="12269" max="12269" width="10.85546875" style="93" customWidth="1"/>
    <col min="12270" max="12270" width="11.140625" style="93" customWidth="1"/>
    <col min="12271" max="12271" width="43.5703125" style="93" bestFit="1" customWidth="1"/>
    <col min="12272" max="12274" width="9.140625" style="93"/>
    <col min="12275" max="12275" width="27.140625" style="93" bestFit="1" customWidth="1"/>
    <col min="12276" max="12276" width="50" style="93" bestFit="1" customWidth="1"/>
    <col min="12277" max="12277" width="12" style="93" bestFit="1" customWidth="1"/>
    <col min="12278" max="12280" width="9.140625" style="93"/>
    <col min="12281" max="12281" width="91" style="93" customWidth="1"/>
    <col min="12282" max="12282" width="12.28515625" style="93" customWidth="1"/>
    <col min="12283" max="12283" width="15" style="93" bestFit="1" customWidth="1"/>
    <col min="12284" max="12509" width="9.140625" style="93"/>
    <col min="12510" max="12510" width="11.28515625" style="93" bestFit="1" customWidth="1"/>
    <col min="12511" max="12511" width="30.28515625" style="93" bestFit="1" customWidth="1"/>
    <col min="12512" max="12512" width="0" style="93" hidden="1" customWidth="1"/>
    <col min="12513" max="12513" width="30" style="93" customWidth="1"/>
    <col min="12514" max="12514" width="0" style="93" hidden="1" customWidth="1"/>
    <col min="12515" max="12517" width="16.140625" style="93" bestFit="1" customWidth="1"/>
    <col min="12518" max="12518" width="9.140625" style="93" bestFit="1" customWidth="1"/>
    <col min="12519" max="12519" width="0" style="93" hidden="1" customWidth="1"/>
    <col min="12520" max="12520" width="16.140625" style="93" bestFit="1" customWidth="1"/>
    <col min="12521" max="12521" width="12" style="93" customWidth="1"/>
    <col min="12522" max="12522" width="16.140625" style="93" bestFit="1" customWidth="1"/>
    <col min="12523" max="12523" width="12" style="93" customWidth="1"/>
    <col min="12524" max="12524" width="19.28515625" style="93" bestFit="1" customWidth="1"/>
    <col min="12525" max="12525" width="10.85546875" style="93" customWidth="1"/>
    <col min="12526" max="12526" width="11.140625" style="93" customWidth="1"/>
    <col min="12527" max="12527" width="43.5703125" style="93" bestFit="1" customWidth="1"/>
    <col min="12528" max="12530" width="9.140625" style="93"/>
    <col min="12531" max="12531" width="27.140625" style="93" bestFit="1" customWidth="1"/>
    <col min="12532" max="12532" width="50" style="93" bestFit="1" customWidth="1"/>
    <col min="12533" max="12533" width="12" style="93" bestFit="1" customWidth="1"/>
    <col min="12534" max="12536" width="9.140625" style="93"/>
    <col min="12537" max="12537" width="91" style="93" customWidth="1"/>
    <col min="12538" max="12538" width="12.28515625" style="93" customWidth="1"/>
    <col min="12539" max="12539" width="15" style="93" bestFit="1" customWidth="1"/>
    <col min="12540" max="12765" width="9.140625" style="93"/>
    <col min="12766" max="12766" width="11.28515625" style="93" bestFit="1" customWidth="1"/>
    <col min="12767" max="12767" width="30.28515625" style="93" bestFit="1" customWidth="1"/>
    <col min="12768" max="12768" width="0" style="93" hidden="1" customWidth="1"/>
    <col min="12769" max="12769" width="30" style="93" customWidth="1"/>
    <col min="12770" max="12770" width="0" style="93" hidden="1" customWidth="1"/>
    <col min="12771" max="12773" width="16.140625" style="93" bestFit="1" customWidth="1"/>
    <col min="12774" max="12774" width="9.140625" style="93" bestFit="1" customWidth="1"/>
    <col min="12775" max="12775" width="0" style="93" hidden="1" customWidth="1"/>
    <col min="12776" max="12776" width="16.140625" style="93" bestFit="1" customWidth="1"/>
    <col min="12777" max="12777" width="12" style="93" customWidth="1"/>
    <col min="12778" max="12778" width="16.140625" style="93" bestFit="1" customWidth="1"/>
    <col min="12779" max="12779" width="12" style="93" customWidth="1"/>
    <col min="12780" max="12780" width="19.28515625" style="93" bestFit="1" customWidth="1"/>
    <col min="12781" max="12781" width="10.85546875" style="93" customWidth="1"/>
    <col min="12782" max="12782" width="11.140625" style="93" customWidth="1"/>
    <col min="12783" max="12783" width="43.5703125" style="93" bestFit="1" customWidth="1"/>
    <col min="12784" max="12786" width="9.140625" style="93"/>
    <col min="12787" max="12787" width="27.140625" style="93" bestFit="1" customWidth="1"/>
    <col min="12788" max="12788" width="50" style="93" bestFit="1" customWidth="1"/>
    <col min="12789" max="12789" width="12" style="93" bestFit="1" customWidth="1"/>
    <col min="12790" max="12792" width="9.140625" style="93"/>
    <col min="12793" max="12793" width="91" style="93" customWidth="1"/>
    <col min="12794" max="12794" width="12.28515625" style="93" customWidth="1"/>
    <col min="12795" max="12795" width="15" style="93" bestFit="1" customWidth="1"/>
    <col min="12796" max="13021" width="9.140625" style="93"/>
    <col min="13022" max="13022" width="11.28515625" style="93" bestFit="1" customWidth="1"/>
    <col min="13023" max="13023" width="30.28515625" style="93" bestFit="1" customWidth="1"/>
    <col min="13024" max="13024" width="0" style="93" hidden="1" customWidth="1"/>
    <col min="13025" max="13025" width="30" style="93" customWidth="1"/>
    <col min="13026" max="13026" width="0" style="93" hidden="1" customWidth="1"/>
    <col min="13027" max="13029" width="16.140625" style="93" bestFit="1" customWidth="1"/>
    <col min="13030" max="13030" width="9.140625" style="93" bestFit="1" customWidth="1"/>
    <col min="13031" max="13031" width="0" style="93" hidden="1" customWidth="1"/>
    <col min="13032" max="13032" width="16.140625" style="93" bestFit="1" customWidth="1"/>
    <col min="13033" max="13033" width="12" style="93" customWidth="1"/>
    <col min="13034" max="13034" width="16.140625" style="93" bestFit="1" customWidth="1"/>
    <col min="13035" max="13035" width="12" style="93" customWidth="1"/>
    <col min="13036" max="13036" width="19.28515625" style="93" bestFit="1" customWidth="1"/>
    <col min="13037" max="13037" width="10.85546875" style="93" customWidth="1"/>
    <col min="13038" max="13038" width="11.140625" style="93" customWidth="1"/>
    <col min="13039" max="13039" width="43.5703125" style="93" bestFit="1" customWidth="1"/>
    <col min="13040" max="13042" width="9.140625" style="93"/>
    <col min="13043" max="13043" width="27.140625" style="93" bestFit="1" customWidth="1"/>
    <col min="13044" max="13044" width="50" style="93" bestFit="1" customWidth="1"/>
    <col min="13045" max="13045" width="12" style="93" bestFit="1" customWidth="1"/>
    <col min="13046" max="13048" width="9.140625" style="93"/>
    <col min="13049" max="13049" width="91" style="93" customWidth="1"/>
    <col min="13050" max="13050" width="12.28515625" style="93" customWidth="1"/>
    <col min="13051" max="13051" width="15" style="93" bestFit="1" customWidth="1"/>
    <col min="13052" max="13277" width="9.140625" style="93"/>
    <col min="13278" max="13278" width="11.28515625" style="93" bestFit="1" customWidth="1"/>
    <col min="13279" max="13279" width="30.28515625" style="93" bestFit="1" customWidth="1"/>
    <col min="13280" max="13280" width="0" style="93" hidden="1" customWidth="1"/>
    <col min="13281" max="13281" width="30" style="93" customWidth="1"/>
    <col min="13282" max="13282" width="0" style="93" hidden="1" customWidth="1"/>
    <col min="13283" max="13285" width="16.140625" style="93" bestFit="1" customWidth="1"/>
    <col min="13286" max="13286" width="9.140625" style="93" bestFit="1" customWidth="1"/>
    <col min="13287" max="13287" width="0" style="93" hidden="1" customWidth="1"/>
    <col min="13288" max="13288" width="16.140625" style="93" bestFit="1" customWidth="1"/>
    <col min="13289" max="13289" width="12" style="93" customWidth="1"/>
    <col min="13290" max="13290" width="16.140625" style="93" bestFit="1" customWidth="1"/>
    <col min="13291" max="13291" width="12" style="93" customWidth="1"/>
    <col min="13292" max="13292" width="19.28515625" style="93" bestFit="1" customWidth="1"/>
    <col min="13293" max="13293" width="10.85546875" style="93" customWidth="1"/>
    <col min="13294" max="13294" width="11.140625" style="93" customWidth="1"/>
    <col min="13295" max="13295" width="43.5703125" style="93" bestFit="1" customWidth="1"/>
    <col min="13296" max="13298" width="9.140625" style="93"/>
    <col min="13299" max="13299" width="27.140625" style="93" bestFit="1" customWidth="1"/>
    <col min="13300" max="13300" width="50" style="93" bestFit="1" customWidth="1"/>
    <col min="13301" max="13301" width="12" style="93" bestFit="1" customWidth="1"/>
    <col min="13302" max="13304" width="9.140625" style="93"/>
    <col min="13305" max="13305" width="91" style="93" customWidth="1"/>
    <col min="13306" max="13306" width="12.28515625" style="93" customWidth="1"/>
    <col min="13307" max="13307" width="15" style="93" bestFit="1" customWidth="1"/>
    <col min="13308" max="13533" width="9.140625" style="93"/>
    <col min="13534" max="13534" width="11.28515625" style="93" bestFit="1" customWidth="1"/>
    <col min="13535" max="13535" width="30.28515625" style="93" bestFit="1" customWidth="1"/>
    <col min="13536" max="13536" width="0" style="93" hidden="1" customWidth="1"/>
    <col min="13537" max="13537" width="30" style="93" customWidth="1"/>
    <col min="13538" max="13538" width="0" style="93" hidden="1" customWidth="1"/>
    <col min="13539" max="13541" width="16.140625" style="93" bestFit="1" customWidth="1"/>
    <col min="13542" max="13542" width="9.140625" style="93" bestFit="1" customWidth="1"/>
    <col min="13543" max="13543" width="0" style="93" hidden="1" customWidth="1"/>
    <col min="13544" max="13544" width="16.140625" style="93" bestFit="1" customWidth="1"/>
    <col min="13545" max="13545" width="12" style="93" customWidth="1"/>
    <col min="13546" max="13546" width="16.140625" style="93" bestFit="1" customWidth="1"/>
    <col min="13547" max="13547" width="12" style="93" customWidth="1"/>
    <col min="13548" max="13548" width="19.28515625" style="93" bestFit="1" customWidth="1"/>
    <col min="13549" max="13549" width="10.85546875" style="93" customWidth="1"/>
    <col min="13550" max="13550" width="11.140625" style="93" customWidth="1"/>
    <col min="13551" max="13551" width="43.5703125" style="93" bestFit="1" customWidth="1"/>
    <col min="13552" max="13554" width="9.140625" style="93"/>
    <col min="13555" max="13555" width="27.140625" style="93" bestFit="1" customWidth="1"/>
    <col min="13556" max="13556" width="50" style="93" bestFit="1" customWidth="1"/>
    <col min="13557" max="13557" width="12" style="93" bestFit="1" customWidth="1"/>
    <col min="13558" max="13560" width="9.140625" style="93"/>
    <col min="13561" max="13561" width="91" style="93" customWidth="1"/>
    <col min="13562" max="13562" width="12.28515625" style="93" customWidth="1"/>
    <col min="13563" max="13563" width="15" style="93" bestFit="1" customWidth="1"/>
    <col min="13564" max="13789" width="9.140625" style="93"/>
    <col min="13790" max="13790" width="11.28515625" style="93" bestFit="1" customWidth="1"/>
    <col min="13791" max="13791" width="30.28515625" style="93" bestFit="1" customWidth="1"/>
    <col min="13792" max="13792" width="0" style="93" hidden="1" customWidth="1"/>
    <col min="13793" max="13793" width="30" style="93" customWidth="1"/>
    <col min="13794" max="13794" width="0" style="93" hidden="1" customWidth="1"/>
    <col min="13795" max="13797" width="16.140625" style="93" bestFit="1" customWidth="1"/>
    <col min="13798" max="13798" width="9.140625" style="93" bestFit="1" customWidth="1"/>
    <col min="13799" max="13799" width="0" style="93" hidden="1" customWidth="1"/>
    <col min="13800" max="13800" width="16.140625" style="93" bestFit="1" customWidth="1"/>
    <col min="13801" max="13801" width="12" style="93" customWidth="1"/>
    <col min="13802" max="13802" width="16.140625" style="93" bestFit="1" customWidth="1"/>
    <col min="13803" max="13803" width="12" style="93" customWidth="1"/>
    <col min="13804" max="13804" width="19.28515625" style="93" bestFit="1" customWidth="1"/>
    <col min="13805" max="13805" width="10.85546875" style="93" customWidth="1"/>
    <col min="13806" max="13806" width="11.140625" style="93" customWidth="1"/>
    <col min="13807" max="13807" width="43.5703125" style="93" bestFit="1" customWidth="1"/>
    <col min="13808" max="13810" width="9.140625" style="93"/>
    <col min="13811" max="13811" width="27.140625" style="93" bestFit="1" customWidth="1"/>
    <col min="13812" max="13812" width="50" style="93" bestFit="1" customWidth="1"/>
    <col min="13813" max="13813" width="12" style="93" bestFit="1" customWidth="1"/>
    <col min="13814" max="13816" width="9.140625" style="93"/>
    <col min="13817" max="13817" width="91" style="93" customWidth="1"/>
    <col min="13818" max="13818" width="12.28515625" style="93" customWidth="1"/>
    <col min="13819" max="13819" width="15" style="93" bestFit="1" customWidth="1"/>
    <col min="13820" max="14045" width="9.140625" style="93"/>
    <col min="14046" max="14046" width="11.28515625" style="93" bestFit="1" customWidth="1"/>
    <col min="14047" max="14047" width="30.28515625" style="93" bestFit="1" customWidth="1"/>
    <col min="14048" max="14048" width="0" style="93" hidden="1" customWidth="1"/>
    <col min="14049" max="14049" width="30" style="93" customWidth="1"/>
    <col min="14050" max="14050" width="0" style="93" hidden="1" customWidth="1"/>
    <col min="14051" max="14053" width="16.140625" style="93" bestFit="1" customWidth="1"/>
    <col min="14054" max="14054" width="9.140625" style="93" bestFit="1" customWidth="1"/>
    <col min="14055" max="14055" width="0" style="93" hidden="1" customWidth="1"/>
    <col min="14056" max="14056" width="16.140625" style="93" bestFit="1" customWidth="1"/>
    <col min="14057" max="14057" width="12" style="93" customWidth="1"/>
    <col min="14058" max="14058" width="16.140625" style="93" bestFit="1" customWidth="1"/>
    <col min="14059" max="14059" width="12" style="93" customWidth="1"/>
    <col min="14060" max="14060" width="19.28515625" style="93" bestFit="1" customWidth="1"/>
    <col min="14061" max="14061" width="10.85546875" style="93" customWidth="1"/>
    <col min="14062" max="14062" width="11.140625" style="93" customWidth="1"/>
    <col min="14063" max="14063" width="43.5703125" style="93" bestFit="1" customWidth="1"/>
    <col min="14064" max="14066" width="9.140625" style="93"/>
    <col min="14067" max="14067" width="27.140625" style="93" bestFit="1" customWidth="1"/>
    <col min="14068" max="14068" width="50" style="93" bestFit="1" customWidth="1"/>
    <col min="14069" max="14069" width="12" style="93" bestFit="1" customWidth="1"/>
    <col min="14070" max="14072" width="9.140625" style="93"/>
    <col min="14073" max="14073" width="91" style="93" customWidth="1"/>
    <col min="14074" max="14074" width="12.28515625" style="93" customWidth="1"/>
    <col min="14075" max="14075" width="15" style="93" bestFit="1" customWidth="1"/>
    <col min="14076" max="14301" width="9.140625" style="93"/>
    <col min="14302" max="14302" width="11.28515625" style="93" bestFit="1" customWidth="1"/>
    <col min="14303" max="14303" width="30.28515625" style="93" bestFit="1" customWidth="1"/>
    <col min="14304" max="14304" width="0" style="93" hidden="1" customWidth="1"/>
    <col min="14305" max="14305" width="30" style="93" customWidth="1"/>
    <col min="14306" max="14306" width="0" style="93" hidden="1" customWidth="1"/>
    <col min="14307" max="14309" width="16.140625" style="93" bestFit="1" customWidth="1"/>
    <col min="14310" max="14310" width="9.140625" style="93" bestFit="1" customWidth="1"/>
    <col min="14311" max="14311" width="0" style="93" hidden="1" customWidth="1"/>
    <col min="14312" max="14312" width="16.140625" style="93" bestFit="1" customWidth="1"/>
    <col min="14313" max="14313" width="12" style="93" customWidth="1"/>
    <col min="14314" max="14314" width="16.140625" style="93" bestFit="1" customWidth="1"/>
    <col min="14315" max="14315" width="12" style="93" customWidth="1"/>
    <col min="14316" max="14316" width="19.28515625" style="93" bestFit="1" customWidth="1"/>
    <col min="14317" max="14317" width="10.85546875" style="93" customWidth="1"/>
    <col min="14318" max="14318" width="11.140625" style="93" customWidth="1"/>
    <col min="14319" max="14319" width="43.5703125" style="93" bestFit="1" customWidth="1"/>
    <col min="14320" max="14322" width="9.140625" style="93"/>
    <col min="14323" max="14323" width="27.140625" style="93" bestFit="1" customWidth="1"/>
    <col min="14324" max="14324" width="50" style="93" bestFit="1" customWidth="1"/>
    <col min="14325" max="14325" width="12" style="93" bestFit="1" customWidth="1"/>
    <col min="14326" max="14328" width="9.140625" style="93"/>
    <col min="14329" max="14329" width="91" style="93" customWidth="1"/>
    <col min="14330" max="14330" width="12.28515625" style="93" customWidth="1"/>
    <col min="14331" max="14331" width="15" style="93" bestFit="1" customWidth="1"/>
    <col min="14332" max="14557" width="9.140625" style="93"/>
    <col min="14558" max="14558" width="11.28515625" style="93" bestFit="1" customWidth="1"/>
    <col min="14559" max="14559" width="30.28515625" style="93" bestFit="1" customWidth="1"/>
    <col min="14560" max="14560" width="0" style="93" hidden="1" customWidth="1"/>
    <col min="14561" max="14561" width="30" style="93" customWidth="1"/>
    <col min="14562" max="14562" width="0" style="93" hidden="1" customWidth="1"/>
    <col min="14563" max="14565" width="16.140625" style="93" bestFit="1" customWidth="1"/>
    <col min="14566" max="14566" width="9.140625" style="93" bestFit="1" customWidth="1"/>
    <col min="14567" max="14567" width="0" style="93" hidden="1" customWidth="1"/>
    <col min="14568" max="14568" width="16.140625" style="93" bestFit="1" customWidth="1"/>
    <col min="14569" max="14569" width="12" style="93" customWidth="1"/>
    <col min="14570" max="14570" width="16.140625" style="93" bestFit="1" customWidth="1"/>
    <col min="14571" max="14571" width="12" style="93" customWidth="1"/>
    <col min="14572" max="14572" width="19.28515625" style="93" bestFit="1" customWidth="1"/>
    <col min="14573" max="14573" width="10.85546875" style="93" customWidth="1"/>
    <col min="14574" max="14574" width="11.140625" style="93" customWidth="1"/>
    <col min="14575" max="14575" width="43.5703125" style="93" bestFit="1" customWidth="1"/>
    <col min="14576" max="14578" width="9.140625" style="93"/>
    <col min="14579" max="14579" width="27.140625" style="93" bestFit="1" customWidth="1"/>
    <col min="14580" max="14580" width="50" style="93" bestFit="1" customWidth="1"/>
    <col min="14581" max="14581" width="12" style="93" bestFit="1" customWidth="1"/>
    <col min="14582" max="14584" width="9.140625" style="93"/>
    <col min="14585" max="14585" width="91" style="93" customWidth="1"/>
    <col min="14586" max="14586" width="12.28515625" style="93" customWidth="1"/>
    <col min="14587" max="14587" width="15" style="93" bestFit="1" customWidth="1"/>
    <col min="14588" max="14813" width="9.140625" style="93"/>
    <col min="14814" max="14814" width="11.28515625" style="93" bestFit="1" customWidth="1"/>
    <col min="14815" max="14815" width="30.28515625" style="93" bestFit="1" customWidth="1"/>
    <col min="14816" max="14816" width="0" style="93" hidden="1" customWidth="1"/>
    <col min="14817" max="14817" width="30" style="93" customWidth="1"/>
    <col min="14818" max="14818" width="0" style="93" hidden="1" customWidth="1"/>
    <col min="14819" max="14821" width="16.140625" style="93" bestFit="1" customWidth="1"/>
    <col min="14822" max="14822" width="9.140625" style="93" bestFit="1" customWidth="1"/>
    <col min="14823" max="14823" width="0" style="93" hidden="1" customWidth="1"/>
    <col min="14824" max="14824" width="16.140625" style="93" bestFit="1" customWidth="1"/>
    <col min="14825" max="14825" width="12" style="93" customWidth="1"/>
    <col min="14826" max="14826" width="16.140625" style="93" bestFit="1" customWidth="1"/>
    <col min="14827" max="14827" width="12" style="93" customWidth="1"/>
    <col min="14828" max="14828" width="19.28515625" style="93" bestFit="1" customWidth="1"/>
    <col min="14829" max="14829" width="10.85546875" style="93" customWidth="1"/>
    <col min="14830" max="14830" width="11.140625" style="93" customWidth="1"/>
    <col min="14831" max="14831" width="43.5703125" style="93" bestFit="1" customWidth="1"/>
    <col min="14832" max="14834" width="9.140625" style="93"/>
    <col min="14835" max="14835" width="27.140625" style="93" bestFit="1" customWidth="1"/>
    <col min="14836" max="14836" width="50" style="93" bestFit="1" customWidth="1"/>
    <col min="14837" max="14837" width="12" style="93" bestFit="1" customWidth="1"/>
    <col min="14838" max="14840" width="9.140625" style="93"/>
    <col min="14841" max="14841" width="91" style="93" customWidth="1"/>
    <col min="14842" max="14842" width="12.28515625" style="93" customWidth="1"/>
    <col min="14843" max="14843" width="15" style="93" bestFit="1" customWidth="1"/>
    <col min="14844" max="15069" width="9.140625" style="93"/>
    <col min="15070" max="15070" width="11.28515625" style="93" bestFit="1" customWidth="1"/>
    <col min="15071" max="15071" width="30.28515625" style="93" bestFit="1" customWidth="1"/>
    <col min="15072" max="15072" width="0" style="93" hidden="1" customWidth="1"/>
    <col min="15073" max="15073" width="30" style="93" customWidth="1"/>
    <col min="15074" max="15074" width="0" style="93" hidden="1" customWidth="1"/>
    <col min="15075" max="15077" width="16.140625" style="93" bestFit="1" customWidth="1"/>
    <col min="15078" max="15078" width="9.140625" style="93" bestFit="1" customWidth="1"/>
    <col min="15079" max="15079" width="0" style="93" hidden="1" customWidth="1"/>
    <col min="15080" max="15080" width="16.140625" style="93" bestFit="1" customWidth="1"/>
    <col min="15081" max="15081" width="12" style="93" customWidth="1"/>
    <col min="15082" max="15082" width="16.140625" style="93" bestFit="1" customWidth="1"/>
    <col min="15083" max="15083" width="12" style="93" customWidth="1"/>
    <col min="15084" max="15084" width="19.28515625" style="93" bestFit="1" customWidth="1"/>
    <col min="15085" max="15085" width="10.85546875" style="93" customWidth="1"/>
    <col min="15086" max="15086" width="11.140625" style="93" customWidth="1"/>
    <col min="15087" max="15087" width="43.5703125" style="93" bestFit="1" customWidth="1"/>
    <col min="15088" max="15090" width="9.140625" style="93"/>
    <col min="15091" max="15091" width="27.140625" style="93" bestFit="1" customWidth="1"/>
    <col min="15092" max="15092" width="50" style="93" bestFit="1" customWidth="1"/>
    <col min="15093" max="15093" width="12" style="93" bestFit="1" customWidth="1"/>
    <col min="15094" max="15096" width="9.140625" style="93"/>
    <col min="15097" max="15097" width="91" style="93" customWidth="1"/>
    <col min="15098" max="15098" width="12.28515625" style="93" customWidth="1"/>
    <col min="15099" max="15099" width="15" style="93" bestFit="1" customWidth="1"/>
    <col min="15100" max="15325" width="9.140625" style="93"/>
    <col min="15326" max="15326" width="11.28515625" style="93" bestFit="1" customWidth="1"/>
    <col min="15327" max="15327" width="30.28515625" style="93" bestFit="1" customWidth="1"/>
    <col min="15328" max="15328" width="0" style="93" hidden="1" customWidth="1"/>
    <col min="15329" max="15329" width="30" style="93" customWidth="1"/>
    <col min="15330" max="15330" width="0" style="93" hidden="1" customWidth="1"/>
    <col min="15331" max="15333" width="16.140625" style="93" bestFit="1" customWidth="1"/>
    <col min="15334" max="15334" width="9.140625" style="93" bestFit="1" customWidth="1"/>
    <col min="15335" max="15335" width="0" style="93" hidden="1" customWidth="1"/>
    <col min="15336" max="15336" width="16.140625" style="93" bestFit="1" customWidth="1"/>
    <col min="15337" max="15337" width="12" style="93" customWidth="1"/>
    <col min="15338" max="15338" width="16.140625" style="93" bestFit="1" customWidth="1"/>
    <col min="15339" max="15339" width="12" style="93" customWidth="1"/>
    <col min="15340" max="15340" width="19.28515625" style="93" bestFit="1" customWidth="1"/>
    <col min="15341" max="15341" width="10.85546875" style="93" customWidth="1"/>
    <col min="15342" max="15342" width="11.140625" style="93" customWidth="1"/>
    <col min="15343" max="15343" width="43.5703125" style="93" bestFit="1" customWidth="1"/>
    <col min="15344" max="15346" width="9.140625" style="93"/>
    <col min="15347" max="15347" width="27.140625" style="93" bestFit="1" customWidth="1"/>
    <col min="15348" max="15348" width="50" style="93" bestFit="1" customWidth="1"/>
    <col min="15349" max="15349" width="12" style="93" bestFit="1" customWidth="1"/>
    <col min="15350" max="15352" width="9.140625" style="93"/>
    <col min="15353" max="15353" width="91" style="93" customWidth="1"/>
    <col min="15354" max="15354" width="12.28515625" style="93" customWidth="1"/>
    <col min="15355" max="15355" width="15" style="93" bestFit="1" customWidth="1"/>
    <col min="15356" max="15581" width="9.140625" style="93"/>
    <col min="15582" max="15582" width="11.28515625" style="93" bestFit="1" customWidth="1"/>
    <col min="15583" max="15583" width="30.28515625" style="93" bestFit="1" customWidth="1"/>
    <col min="15584" max="15584" width="0" style="93" hidden="1" customWidth="1"/>
    <col min="15585" max="15585" width="30" style="93" customWidth="1"/>
    <col min="15586" max="15586" width="0" style="93" hidden="1" customWidth="1"/>
    <col min="15587" max="15589" width="16.140625" style="93" bestFit="1" customWidth="1"/>
    <col min="15590" max="15590" width="9.140625" style="93" bestFit="1" customWidth="1"/>
    <col min="15591" max="15591" width="0" style="93" hidden="1" customWidth="1"/>
    <col min="15592" max="15592" width="16.140625" style="93" bestFit="1" customWidth="1"/>
    <col min="15593" max="15593" width="12" style="93" customWidth="1"/>
    <col min="15594" max="15594" width="16.140625" style="93" bestFit="1" customWidth="1"/>
    <col min="15595" max="15595" width="12" style="93" customWidth="1"/>
    <col min="15596" max="15596" width="19.28515625" style="93" bestFit="1" customWidth="1"/>
    <col min="15597" max="15597" width="10.85546875" style="93" customWidth="1"/>
    <col min="15598" max="15598" width="11.140625" style="93" customWidth="1"/>
    <col min="15599" max="15599" width="43.5703125" style="93" bestFit="1" customWidth="1"/>
    <col min="15600" max="15602" width="9.140625" style="93"/>
    <col min="15603" max="15603" width="27.140625" style="93" bestFit="1" customWidth="1"/>
    <col min="15604" max="15604" width="50" style="93" bestFit="1" customWidth="1"/>
    <col min="15605" max="15605" width="12" style="93" bestFit="1" customWidth="1"/>
    <col min="15606" max="15608" width="9.140625" style="93"/>
    <col min="15609" max="15609" width="91" style="93" customWidth="1"/>
    <col min="15610" max="15610" width="12.28515625" style="93" customWidth="1"/>
    <col min="15611" max="15611" width="15" style="93" bestFit="1" customWidth="1"/>
    <col min="15612" max="15837" width="9.140625" style="93"/>
    <col min="15838" max="15838" width="11.28515625" style="93" bestFit="1" customWidth="1"/>
    <col min="15839" max="15839" width="30.28515625" style="93" bestFit="1" customWidth="1"/>
    <col min="15840" max="15840" width="0" style="93" hidden="1" customWidth="1"/>
    <col min="15841" max="15841" width="30" style="93" customWidth="1"/>
    <col min="15842" max="15842" width="0" style="93" hidden="1" customWidth="1"/>
    <col min="15843" max="15845" width="16.140625" style="93" bestFit="1" customWidth="1"/>
    <col min="15846" max="15846" width="9.140625" style="93" bestFit="1" customWidth="1"/>
    <col min="15847" max="15847" width="0" style="93" hidden="1" customWidth="1"/>
    <col min="15848" max="15848" width="16.140625" style="93" bestFit="1" customWidth="1"/>
    <col min="15849" max="15849" width="12" style="93" customWidth="1"/>
    <col min="15850" max="15850" width="16.140625" style="93" bestFit="1" customWidth="1"/>
    <col min="15851" max="15851" width="12" style="93" customWidth="1"/>
    <col min="15852" max="15852" width="19.28515625" style="93" bestFit="1" customWidth="1"/>
    <col min="15853" max="15853" width="10.85546875" style="93" customWidth="1"/>
    <col min="15854" max="15854" width="11.140625" style="93" customWidth="1"/>
    <col min="15855" max="15855" width="43.5703125" style="93" bestFit="1" customWidth="1"/>
    <col min="15856" max="15858" width="9.140625" style="93"/>
    <col min="15859" max="15859" width="27.140625" style="93" bestFit="1" customWidth="1"/>
    <col min="15860" max="15860" width="50" style="93" bestFit="1" customWidth="1"/>
    <col min="15861" max="15861" width="12" style="93" bestFit="1" customWidth="1"/>
    <col min="15862" max="15864" width="9.140625" style="93"/>
    <col min="15865" max="15865" width="91" style="93" customWidth="1"/>
    <col min="15866" max="15866" width="12.28515625" style="93" customWidth="1"/>
    <col min="15867" max="15867" width="15" style="93" bestFit="1" customWidth="1"/>
    <col min="15868" max="16093" width="9.140625" style="93"/>
    <col min="16094" max="16094" width="11.28515625" style="93" bestFit="1" customWidth="1"/>
    <col min="16095" max="16095" width="30.28515625" style="93" bestFit="1" customWidth="1"/>
    <col min="16096" max="16096" width="0" style="93" hidden="1" customWidth="1"/>
    <col min="16097" max="16097" width="30" style="93" customWidth="1"/>
    <col min="16098" max="16098" width="0" style="93" hidden="1" customWidth="1"/>
    <col min="16099" max="16101" width="16.140625" style="93" bestFit="1" customWidth="1"/>
    <col min="16102" max="16102" width="9.140625" style="93" bestFit="1" customWidth="1"/>
    <col min="16103" max="16103" width="0" style="93" hidden="1" customWidth="1"/>
    <col min="16104" max="16104" width="16.140625" style="93" bestFit="1" customWidth="1"/>
    <col min="16105" max="16105" width="12" style="93" customWidth="1"/>
    <col min="16106" max="16106" width="16.140625" style="93" bestFit="1" customWidth="1"/>
    <col min="16107" max="16107" width="12" style="93" customWidth="1"/>
    <col min="16108" max="16108" width="19.28515625" style="93" bestFit="1" customWidth="1"/>
    <col min="16109" max="16109" width="10.85546875" style="93" customWidth="1"/>
    <col min="16110" max="16110" width="11.140625" style="93" customWidth="1"/>
    <col min="16111" max="16111" width="43.5703125" style="93" bestFit="1" customWidth="1"/>
    <col min="16112" max="16114" width="9.140625" style="93"/>
    <col min="16115" max="16115" width="27.140625" style="93" bestFit="1" customWidth="1"/>
    <col min="16116" max="16116" width="50" style="93" bestFit="1" customWidth="1"/>
    <col min="16117" max="16117" width="12" style="93" bestFit="1" customWidth="1"/>
    <col min="16118" max="16120" width="9.140625" style="93"/>
    <col min="16121" max="16121" width="91" style="93" customWidth="1"/>
    <col min="16122" max="16122" width="12.28515625" style="93" customWidth="1"/>
    <col min="16123" max="16123" width="15" style="93" bestFit="1" customWidth="1"/>
    <col min="16124" max="16384" width="9.140625" style="93"/>
  </cols>
  <sheetData>
    <row r="1" spans="2:18">
      <c r="B1" s="159"/>
      <c r="C1" s="159"/>
      <c r="D1" s="159"/>
      <c r="G1" s="566"/>
      <c r="H1" s="566"/>
      <c r="I1" s="566"/>
      <c r="J1" s="566"/>
      <c r="K1" s="566"/>
      <c r="L1" s="566"/>
      <c r="M1" s="566"/>
    </row>
    <row r="2" spans="2:18">
      <c r="B2" s="161" t="s">
        <v>303</v>
      </c>
      <c r="C2" s="159"/>
      <c r="D2" s="159"/>
      <c r="G2" s="566"/>
      <c r="H2" s="566"/>
      <c r="I2" s="566"/>
      <c r="J2" s="566"/>
      <c r="K2" s="566"/>
      <c r="L2" s="566"/>
      <c r="M2" s="566"/>
    </row>
    <row r="3" spans="2:18">
      <c r="B3" s="161" t="s">
        <v>180</v>
      </c>
      <c r="C3" s="159"/>
      <c r="D3" s="159"/>
      <c r="G3" s="566"/>
      <c r="H3" s="566"/>
      <c r="I3" s="566"/>
      <c r="J3" s="566"/>
      <c r="K3" s="566"/>
      <c r="L3" s="566"/>
      <c r="M3" s="566"/>
    </row>
    <row r="4" spans="2:18" ht="15.75" thickBot="1">
      <c r="B4" s="159"/>
      <c r="C4" s="159"/>
      <c r="D4" s="159"/>
      <c r="G4" s="566"/>
      <c r="H4" s="566"/>
      <c r="I4" s="566"/>
      <c r="J4" s="566"/>
      <c r="K4" s="566"/>
      <c r="L4" s="566"/>
      <c r="M4" s="566"/>
    </row>
    <row r="5" spans="2:18" s="103" customFormat="1" ht="33.75" customHeight="1" thickTop="1">
      <c r="B5" s="577" t="s">
        <v>123</v>
      </c>
      <c r="C5" s="578" t="s">
        <v>124</v>
      </c>
      <c r="D5" s="578" t="s">
        <v>138</v>
      </c>
      <c r="E5" s="578" t="s">
        <v>181</v>
      </c>
      <c r="F5" s="579" t="s">
        <v>195</v>
      </c>
      <c r="G5" s="580" t="s">
        <v>357</v>
      </c>
      <c r="H5" s="580" t="s">
        <v>546</v>
      </c>
      <c r="I5" s="581" t="s">
        <v>544</v>
      </c>
      <c r="J5" s="581" t="s">
        <v>545</v>
      </c>
      <c r="K5" s="581" t="s">
        <v>340</v>
      </c>
      <c r="L5" s="580" t="s">
        <v>363</v>
      </c>
      <c r="M5" s="582" t="s">
        <v>558</v>
      </c>
      <c r="N5" s="623" t="s">
        <v>560</v>
      </c>
    </row>
    <row r="6" spans="2:18" ht="30">
      <c r="B6" s="210" t="s">
        <v>582</v>
      </c>
      <c r="C6" s="212" t="s">
        <v>307</v>
      </c>
      <c r="D6" s="212" t="s">
        <v>204</v>
      </c>
      <c r="E6" s="216" t="s">
        <v>568</v>
      </c>
      <c r="F6" s="227"/>
      <c r="G6" s="583"/>
      <c r="H6" s="583"/>
      <c r="I6" s="583"/>
      <c r="J6" s="583"/>
      <c r="K6" s="584">
        <f>30000000+20000000</f>
        <v>50000000</v>
      </c>
      <c r="L6" s="583">
        <f t="shared" ref="L6:L13" si="0">ROUNDUP(K6,-5)</f>
        <v>50000000</v>
      </c>
      <c r="M6" s="585">
        <v>7500000</v>
      </c>
      <c r="O6" s="619" t="s">
        <v>567</v>
      </c>
    </row>
    <row r="7" spans="2:18" s="130" customFormat="1" ht="61.5" customHeight="1">
      <c r="B7" s="210" t="s">
        <v>583</v>
      </c>
      <c r="C7" s="212" t="s">
        <v>327</v>
      </c>
      <c r="D7" s="212" t="s">
        <v>207</v>
      </c>
      <c r="E7" s="213" t="s">
        <v>550</v>
      </c>
      <c r="F7" s="227"/>
      <c r="G7" s="586">
        <v>104100000</v>
      </c>
      <c r="H7" s="586">
        <f>(G7/3)*4</f>
        <v>138800000</v>
      </c>
      <c r="I7" s="583">
        <f>'fr ERP Total'!R2</f>
        <v>56743181</v>
      </c>
      <c r="J7" s="583">
        <f>'ALL COST GA 2016'!G148</f>
        <v>18662599</v>
      </c>
      <c r="K7" s="583">
        <v>60000000</v>
      </c>
      <c r="L7" s="583">
        <f t="shared" si="0"/>
        <v>60000000</v>
      </c>
      <c r="M7" s="585">
        <v>6454040</v>
      </c>
      <c r="N7" s="130" t="s">
        <v>561</v>
      </c>
      <c r="O7" s="622" t="s">
        <v>575</v>
      </c>
    </row>
    <row r="8" spans="2:18" ht="90" customHeight="1">
      <c r="B8" s="214" t="s">
        <v>584</v>
      </c>
      <c r="C8" s="571" t="s">
        <v>308</v>
      </c>
      <c r="D8" s="215" t="s">
        <v>218</v>
      </c>
      <c r="E8" s="216" t="s">
        <v>311</v>
      </c>
      <c r="F8" s="227"/>
      <c r="G8" s="587">
        <v>751142918</v>
      </c>
      <c r="H8" s="586">
        <f t="shared" ref="H8:H27" si="1">(G8/3)*4</f>
        <v>1001523890.6666666</v>
      </c>
      <c r="I8" s="583">
        <f>'fr ERP Total'!R4+'fr ERP Total'!R3-'ALL COST GA 2016'!G153</f>
        <v>584348420.66000009</v>
      </c>
      <c r="J8" s="583">
        <f>'Emp. Insurance &amp; OH'!E41</f>
        <v>443315529.31</v>
      </c>
      <c r="K8" s="588">
        <f t="shared" ref="K8:K24" si="2">IF(I8&gt;J8,I8,J8)</f>
        <v>584348420.66000009</v>
      </c>
      <c r="L8" s="588">
        <f t="shared" si="0"/>
        <v>584400000</v>
      </c>
      <c r="M8" s="585">
        <v>177646418</v>
      </c>
      <c r="N8" s="130" t="s">
        <v>564</v>
      </c>
      <c r="O8" s="620" t="s">
        <v>574</v>
      </c>
      <c r="P8" s="608"/>
      <c r="Q8" s="609"/>
    </row>
    <row r="9" spans="2:18" ht="45">
      <c r="B9" s="210" t="s">
        <v>585</v>
      </c>
      <c r="C9" s="212" t="s">
        <v>332</v>
      </c>
      <c r="D9" s="217" t="s">
        <v>222</v>
      </c>
      <c r="E9" s="216" t="s">
        <v>554</v>
      </c>
      <c r="F9" s="227"/>
      <c r="G9" s="590">
        <v>55830000</v>
      </c>
      <c r="H9" s="586">
        <f t="shared" si="1"/>
        <v>74440000</v>
      </c>
      <c r="I9" s="583">
        <f>'fr ERP Total'!R5</f>
        <v>46491881</v>
      </c>
      <c r="J9" s="583">
        <f>'ALL COST GA 2016'!G140</f>
        <v>101376500</v>
      </c>
      <c r="K9" s="588">
        <v>83341500</v>
      </c>
      <c r="L9" s="588">
        <f t="shared" si="0"/>
        <v>83400000</v>
      </c>
      <c r="M9" s="585">
        <v>21353125</v>
      </c>
      <c r="N9" s="130" t="s">
        <v>561</v>
      </c>
      <c r="O9" s="621" t="s">
        <v>576</v>
      </c>
      <c r="P9" s="608"/>
      <c r="Q9" s="609"/>
    </row>
    <row r="10" spans="2:18" ht="15.75">
      <c r="B10" s="210" t="s">
        <v>586</v>
      </c>
      <c r="C10" s="212" t="s">
        <v>37</v>
      </c>
      <c r="D10" s="217" t="s">
        <v>37</v>
      </c>
      <c r="E10" s="218" t="s">
        <v>225</v>
      </c>
      <c r="F10" s="227"/>
      <c r="G10" s="591">
        <v>2470000</v>
      </c>
      <c r="H10" s="586">
        <f t="shared" si="1"/>
        <v>3293333.3333333335</v>
      </c>
      <c r="I10" s="583">
        <f>'fr ERP Total'!R6</f>
        <v>2470000</v>
      </c>
      <c r="J10" s="583">
        <f>'ALL COST GA 2016'!G149</f>
        <v>6000000</v>
      </c>
      <c r="K10" s="583">
        <f t="shared" si="2"/>
        <v>6000000</v>
      </c>
      <c r="L10" s="583">
        <f t="shared" si="0"/>
        <v>6000000</v>
      </c>
      <c r="M10" s="585">
        <v>1800000</v>
      </c>
      <c r="O10" s="93" t="s">
        <v>570</v>
      </c>
      <c r="P10" s="608"/>
      <c r="Q10" s="609"/>
      <c r="R10" s="55"/>
    </row>
    <row r="11" spans="2:18">
      <c r="B11" s="210" t="s">
        <v>587</v>
      </c>
      <c r="C11" s="212" t="s">
        <v>333</v>
      </c>
      <c r="D11" s="217" t="s">
        <v>229</v>
      </c>
      <c r="E11" s="218" t="s">
        <v>339</v>
      </c>
      <c r="F11" s="227"/>
      <c r="G11" s="592">
        <v>28850000</v>
      </c>
      <c r="H11" s="586">
        <f t="shared" si="1"/>
        <v>38466666.666666664</v>
      </c>
      <c r="I11" s="583">
        <f>'fr ERP Total'!R7</f>
        <v>27231318</v>
      </c>
      <c r="J11" s="583">
        <f>'ALL COST GA 2016'!G141</f>
        <v>51085440</v>
      </c>
      <c r="K11" s="583">
        <v>120000000</v>
      </c>
      <c r="L11" s="583">
        <f t="shared" si="0"/>
        <v>120000000</v>
      </c>
      <c r="M11" s="585">
        <v>13500000</v>
      </c>
      <c r="O11" s="93" t="s">
        <v>569</v>
      </c>
      <c r="P11" s="55"/>
      <c r="Q11" s="59"/>
      <c r="R11" s="55"/>
    </row>
    <row r="12" spans="2:18" ht="75">
      <c r="B12" s="210" t="s">
        <v>588</v>
      </c>
      <c r="C12" s="212" t="s">
        <v>551</v>
      </c>
      <c r="D12" s="217" t="s">
        <v>232</v>
      </c>
      <c r="E12" s="216" t="s">
        <v>314</v>
      </c>
      <c r="F12" s="227"/>
      <c r="G12" s="593">
        <v>12500000</v>
      </c>
      <c r="H12" s="586">
        <f t="shared" si="1"/>
        <v>16666666.666666666</v>
      </c>
      <c r="I12" s="583">
        <f>'fr ERP Total'!R8</f>
        <v>500000</v>
      </c>
      <c r="J12" s="583"/>
      <c r="K12" s="583">
        <v>135000000</v>
      </c>
      <c r="L12" s="583">
        <f t="shared" si="0"/>
        <v>135000000</v>
      </c>
      <c r="M12" s="585">
        <v>51750000</v>
      </c>
      <c r="N12" s="130" t="s">
        <v>561</v>
      </c>
      <c r="O12" s="620" t="s">
        <v>577</v>
      </c>
      <c r="P12" s="55"/>
      <c r="Q12" s="59"/>
      <c r="R12" s="55"/>
    </row>
    <row r="13" spans="2:18" ht="30" customHeight="1">
      <c r="B13" s="210" t="s">
        <v>589</v>
      </c>
      <c r="C13" s="212" t="s">
        <v>360</v>
      </c>
      <c r="D13" s="217" t="s">
        <v>239</v>
      </c>
      <c r="E13" s="218" t="s">
        <v>361</v>
      </c>
      <c r="F13" s="227"/>
      <c r="G13" s="594">
        <v>75550000</v>
      </c>
      <c r="H13" s="586">
        <f t="shared" si="1"/>
        <v>100733333.33333333</v>
      </c>
      <c r="I13" s="583">
        <f>'fr ERP Total'!R9</f>
        <v>74451894</v>
      </c>
      <c r="J13" s="583">
        <f>'ALL COST GA 2016'!G136</f>
        <v>149714473</v>
      </c>
      <c r="K13" s="583">
        <v>160000000</v>
      </c>
      <c r="L13" s="583">
        <f t="shared" si="0"/>
        <v>160000000</v>
      </c>
      <c r="M13" s="585">
        <v>60000000</v>
      </c>
      <c r="N13" s="130" t="s">
        <v>561</v>
      </c>
      <c r="O13" s="620" t="s">
        <v>565</v>
      </c>
      <c r="P13" s="55"/>
      <c r="Q13" s="59"/>
      <c r="R13" s="55"/>
    </row>
    <row r="14" spans="2:18">
      <c r="B14" s="210" t="s">
        <v>590</v>
      </c>
      <c r="C14" s="212" t="s">
        <v>359</v>
      </c>
      <c r="D14" s="217" t="s">
        <v>33</v>
      </c>
      <c r="E14" s="216" t="s">
        <v>362</v>
      </c>
      <c r="F14" s="227"/>
      <c r="G14" s="595">
        <v>27550000</v>
      </c>
      <c r="H14" s="586">
        <f t="shared" si="1"/>
        <v>36733333.333333336</v>
      </c>
      <c r="I14" s="583">
        <f>'fr ERP Total'!R10</f>
        <v>24474803</v>
      </c>
      <c r="J14" s="583"/>
      <c r="K14" s="583">
        <f t="shared" si="2"/>
        <v>24474803</v>
      </c>
      <c r="L14" s="583">
        <f>ROUNDUP(K14,-5)</f>
        <v>24500000</v>
      </c>
      <c r="M14" s="585">
        <f>L14/4</f>
        <v>6125000</v>
      </c>
      <c r="N14" s="130" t="s">
        <v>561</v>
      </c>
      <c r="O14" s="620" t="s">
        <v>578</v>
      </c>
      <c r="P14" s="55"/>
      <c r="Q14" s="59"/>
      <c r="R14" s="55"/>
    </row>
    <row r="15" spans="2:18" ht="45">
      <c r="B15" s="210" t="s">
        <v>591</v>
      </c>
      <c r="C15" s="212" t="s">
        <v>318</v>
      </c>
      <c r="D15" s="217" t="s">
        <v>249</v>
      </c>
      <c r="E15" s="216" t="s">
        <v>559</v>
      </c>
      <c r="F15" s="227"/>
      <c r="G15" s="596">
        <v>25000000</v>
      </c>
      <c r="H15" s="586">
        <f t="shared" si="1"/>
        <v>33333333.333333332</v>
      </c>
      <c r="I15" s="583">
        <f>'fr ERP Total'!R17</f>
        <v>37591220</v>
      </c>
      <c r="J15" s="583">
        <f>'ALL COST GA 2016'!G150</f>
        <v>13617400</v>
      </c>
      <c r="K15" s="583">
        <v>32500000</v>
      </c>
      <c r="L15" s="583">
        <f t="shared" ref="L15:L27" si="3">ROUNDUP(K15,-5)</f>
        <v>32500000</v>
      </c>
      <c r="M15" s="585">
        <v>15000000</v>
      </c>
      <c r="O15" s="620" t="s">
        <v>562</v>
      </c>
      <c r="P15" s="55"/>
      <c r="Q15" s="59"/>
      <c r="R15" s="55"/>
    </row>
    <row r="16" spans="2:18" ht="30">
      <c r="B16" s="210" t="s">
        <v>592</v>
      </c>
      <c r="C16" s="212" t="s">
        <v>27</v>
      </c>
      <c r="D16" s="217" t="s">
        <v>255</v>
      </c>
      <c r="E16" s="218" t="s">
        <v>326</v>
      </c>
      <c r="F16" s="227"/>
      <c r="G16" s="597">
        <v>4200000000</v>
      </c>
      <c r="H16" s="586">
        <f t="shared" si="1"/>
        <v>5600000000</v>
      </c>
      <c r="I16" s="583">
        <f>'fr ERP Total'!R11</f>
        <v>3230494339.798182</v>
      </c>
      <c r="J16" s="583">
        <f>I16</f>
        <v>3230494339.798182</v>
      </c>
      <c r="K16" s="583">
        <f>J16+180000000</f>
        <v>3410494339.798182</v>
      </c>
      <c r="L16" s="583">
        <f t="shared" si="3"/>
        <v>3410500000</v>
      </c>
      <c r="M16" s="585">
        <v>1688499427</v>
      </c>
      <c r="O16" s="619" t="s">
        <v>579</v>
      </c>
      <c r="P16" s="55"/>
      <c r="Q16" s="59"/>
      <c r="R16" s="55"/>
    </row>
    <row r="17" spans="2:18">
      <c r="B17" s="210" t="s">
        <v>593</v>
      </c>
      <c r="C17" s="212" t="s">
        <v>337</v>
      </c>
      <c r="D17" s="217" t="s">
        <v>257</v>
      </c>
      <c r="E17" s="218" t="s">
        <v>257</v>
      </c>
      <c r="F17" s="227"/>
      <c r="G17" s="598">
        <v>242400000</v>
      </c>
      <c r="H17" s="586">
        <f t="shared" si="1"/>
        <v>323200000</v>
      </c>
      <c r="I17" s="583">
        <f>'fr ERP Total'!R12</f>
        <v>237779326.66666666</v>
      </c>
      <c r="J17" s="583">
        <f>I17</f>
        <v>237779326.66666666</v>
      </c>
      <c r="K17" s="588">
        <f t="shared" si="2"/>
        <v>237779326.66666666</v>
      </c>
      <c r="L17" s="588">
        <f t="shared" si="3"/>
        <v>237800000</v>
      </c>
      <c r="M17" s="589">
        <v>0</v>
      </c>
      <c r="N17" s="624"/>
      <c r="P17" s="55"/>
      <c r="Q17" s="59"/>
      <c r="R17" s="55"/>
    </row>
    <row r="18" spans="2:18">
      <c r="B18" s="210" t="s">
        <v>594</v>
      </c>
      <c r="C18" s="212" t="s">
        <v>23</v>
      </c>
      <c r="D18" s="217" t="s">
        <v>23</v>
      </c>
      <c r="E18" s="218" t="s">
        <v>325</v>
      </c>
      <c r="F18" s="227"/>
      <c r="G18" s="599">
        <v>420000000</v>
      </c>
      <c r="H18" s="586">
        <f t="shared" si="1"/>
        <v>560000000</v>
      </c>
      <c r="I18" s="583">
        <f>'fr ERP Total'!R13</f>
        <v>632989052.005</v>
      </c>
      <c r="J18" s="583">
        <f>I18</f>
        <v>632989052.005</v>
      </c>
      <c r="K18" s="583">
        <f t="shared" si="2"/>
        <v>632989052.005</v>
      </c>
      <c r="L18" s="583">
        <f t="shared" si="3"/>
        <v>633000000</v>
      </c>
      <c r="M18" s="585">
        <f>L18/4</f>
        <v>158250000</v>
      </c>
      <c r="P18" s="55"/>
      <c r="Q18" s="59"/>
      <c r="R18" s="55"/>
    </row>
    <row r="19" spans="2:18">
      <c r="B19" s="210" t="s">
        <v>595</v>
      </c>
      <c r="C19" s="212" t="s">
        <v>36</v>
      </c>
      <c r="D19" s="217" t="s">
        <v>36</v>
      </c>
      <c r="E19" s="218" t="s">
        <v>320</v>
      </c>
      <c r="F19" s="227"/>
      <c r="G19" s="600">
        <v>1630000</v>
      </c>
      <c r="H19" s="586">
        <f t="shared" si="1"/>
        <v>2173333.3333333335</v>
      </c>
      <c r="I19" s="583">
        <f>'fr ERP Total'!R14</f>
        <v>1130000</v>
      </c>
      <c r="J19" s="583">
        <f>'ALL COST GA 2016'!G137</f>
        <v>6315170</v>
      </c>
      <c r="K19" s="583">
        <f>IF(I19&gt;J19,I19,J19)</f>
        <v>6315170</v>
      </c>
      <c r="L19" s="583">
        <f t="shared" si="3"/>
        <v>6400000</v>
      </c>
      <c r="M19" s="585">
        <f>L19/4</f>
        <v>1600000</v>
      </c>
      <c r="P19" s="55"/>
      <c r="Q19" s="59"/>
      <c r="R19" s="55"/>
    </row>
    <row r="20" spans="2:18">
      <c r="B20" s="210" t="s">
        <v>596</v>
      </c>
      <c r="C20" s="212" t="s">
        <v>44</v>
      </c>
      <c r="D20" s="217" t="s">
        <v>44</v>
      </c>
      <c r="E20" s="218" t="s">
        <v>321</v>
      </c>
      <c r="F20" s="227"/>
      <c r="G20" s="583"/>
      <c r="H20" s="586">
        <f t="shared" si="1"/>
        <v>0</v>
      </c>
      <c r="I20" s="583"/>
      <c r="J20" s="583"/>
      <c r="K20" s="583">
        <f t="shared" si="2"/>
        <v>0</v>
      </c>
      <c r="L20" s="583">
        <f t="shared" si="3"/>
        <v>0</v>
      </c>
      <c r="M20" s="585">
        <f>L20/4</f>
        <v>0</v>
      </c>
      <c r="P20" s="55"/>
      <c r="Q20" s="59"/>
      <c r="R20" s="55"/>
    </row>
    <row r="21" spans="2:18" s="130" customFormat="1">
      <c r="B21" s="210" t="s">
        <v>597</v>
      </c>
      <c r="C21" s="212" t="s">
        <v>30</v>
      </c>
      <c r="D21" s="217" t="s">
        <v>30</v>
      </c>
      <c r="E21" s="216" t="s">
        <v>266</v>
      </c>
      <c r="F21" s="227"/>
      <c r="G21" s="583"/>
      <c r="H21" s="586">
        <f t="shared" si="1"/>
        <v>0</v>
      </c>
      <c r="I21" s="583"/>
      <c r="J21" s="583"/>
      <c r="K21" s="583">
        <v>18750000</v>
      </c>
      <c r="L21" s="583">
        <f t="shared" si="3"/>
        <v>18800000</v>
      </c>
      <c r="M21" s="585">
        <v>2500000</v>
      </c>
      <c r="O21" s="130" t="s">
        <v>572</v>
      </c>
      <c r="P21" s="55"/>
      <c r="Q21" s="59"/>
      <c r="R21" s="55"/>
    </row>
    <row r="22" spans="2:18" ht="30">
      <c r="B22" s="210" t="s">
        <v>598</v>
      </c>
      <c r="C22" s="212" t="s">
        <v>552</v>
      </c>
      <c r="D22" s="217" t="s">
        <v>39</v>
      </c>
      <c r="E22" s="216" t="s">
        <v>553</v>
      </c>
      <c r="F22" s="227"/>
      <c r="G22" s="601">
        <v>2520000</v>
      </c>
      <c r="H22" s="586">
        <f t="shared" si="1"/>
        <v>3360000</v>
      </c>
      <c r="I22" s="583">
        <f>'fr ERP Total'!R15</f>
        <v>9506850</v>
      </c>
      <c r="J22" s="583"/>
      <c r="K22" s="583">
        <f t="shared" si="2"/>
        <v>9506850</v>
      </c>
      <c r="L22" s="583">
        <f t="shared" si="3"/>
        <v>9600000</v>
      </c>
      <c r="M22" s="585">
        <v>87691613</v>
      </c>
      <c r="O22" s="565" t="s">
        <v>581</v>
      </c>
      <c r="P22" s="55"/>
      <c r="Q22" s="59"/>
      <c r="R22" s="55"/>
    </row>
    <row r="23" spans="2:18" ht="30">
      <c r="B23" s="210" t="s">
        <v>599</v>
      </c>
      <c r="C23" s="212" t="s">
        <v>338</v>
      </c>
      <c r="D23" s="217" t="s">
        <v>51</v>
      </c>
      <c r="E23" s="216" t="s">
        <v>323</v>
      </c>
      <c r="F23" s="227"/>
      <c r="G23" s="602">
        <v>29700000</v>
      </c>
      <c r="H23" s="586">
        <f t="shared" si="1"/>
        <v>39600000</v>
      </c>
      <c r="I23" s="583">
        <f>'fr ERP Total'!R16</f>
        <v>20557033</v>
      </c>
      <c r="J23" s="583">
        <f>'ALL COST GA 2016'!G152</f>
        <v>311834749</v>
      </c>
      <c r="K23" s="583">
        <f t="shared" si="2"/>
        <v>311834749</v>
      </c>
      <c r="L23" s="583">
        <f t="shared" si="3"/>
        <v>311900000</v>
      </c>
      <c r="M23" s="585">
        <v>78150000</v>
      </c>
      <c r="O23" s="619" t="s">
        <v>571</v>
      </c>
      <c r="P23" s="55"/>
      <c r="Q23" s="59"/>
      <c r="R23" s="55"/>
    </row>
    <row r="24" spans="2:18">
      <c r="B24" s="210" t="s">
        <v>600</v>
      </c>
      <c r="C24" s="212" t="s">
        <v>12</v>
      </c>
      <c r="D24" s="217" t="s">
        <v>12</v>
      </c>
      <c r="E24" s="218"/>
      <c r="F24" s="227"/>
      <c r="G24" s="583"/>
      <c r="H24" s="586">
        <f t="shared" si="1"/>
        <v>0</v>
      </c>
      <c r="I24" s="583"/>
      <c r="J24" s="583"/>
      <c r="K24" s="583">
        <f t="shared" si="2"/>
        <v>0</v>
      </c>
      <c r="L24" s="583">
        <f t="shared" si="3"/>
        <v>0</v>
      </c>
      <c r="M24" s="585">
        <f>L24/4</f>
        <v>0</v>
      </c>
      <c r="P24" s="55"/>
      <c r="Q24" s="59"/>
      <c r="R24" s="55"/>
    </row>
    <row r="25" spans="2:18" ht="30">
      <c r="B25" s="210" t="s">
        <v>601</v>
      </c>
      <c r="C25" s="212" t="s">
        <v>288</v>
      </c>
      <c r="D25" s="217" t="s">
        <v>288</v>
      </c>
      <c r="E25" s="216" t="s">
        <v>324</v>
      </c>
      <c r="F25" s="227"/>
      <c r="G25" s="583"/>
      <c r="H25" s="586">
        <f t="shared" si="1"/>
        <v>0</v>
      </c>
      <c r="I25" s="583"/>
      <c r="J25" s="583">
        <f>'ALL COST GA 2016'!G143</f>
        <v>13260000</v>
      </c>
      <c r="K25" s="583">
        <f>IF(I25&gt;J25,I25,J25)</f>
        <v>13260000</v>
      </c>
      <c r="L25" s="583">
        <f t="shared" si="3"/>
        <v>13300000</v>
      </c>
      <c r="M25" s="585">
        <v>3315000</v>
      </c>
      <c r="O25" s="619" t="s">
        <v>573</v>
      </c>
      <c r="P25" s="55"/>
      <c r="Q25" s="59"/>
      <c r="R25" s="55"/>
    </row>
    <row r="26" spans="2:18" ht="30">
      <c r="B26" s="210" t="s">
        <v>602</v>
      </c>
      <c r="C26" s="212" t="s">
        <v>330</v>
      </c>
      <c r="D26" s="217" t="s">
        <v>54</v>
      </c>
      <c r="E26" s="216" t="s">
        <v>329</v>
      </c>
      <c r="F26" s="227"/>
      <c r="G26" s="586">
        <v>56200000</v>
      </c>
      <c r="H26" s="586">
        <f t="shared" si="1"/>
        <v>74933333.333333328</v>
      </c>
      <c r="I26" s="583">
        <f>'fr ERP Total'!R18+'ALL COST GA 2016'!F153</f>
        <v>58085728</v>
      </c>
      <c r="J26" s="583">
        <f>'ALL COST GA 2016'!G153</f>
        <v>12000000</v>
      </c>
      <c r="K26" s="583">
        <v>50000000</v>
      </c>
      <c r="L26" s="583">
        <f t="shared" si="3"/>
        <v>50000000</v>
      </c>
      <c r="M26" s="585">
        <v>20000000</v>
      </c>
      <c r="O26" s="130" t="s">
        <v>580</v>
      </c>
      <c r="P26" s="55"/>
      <c r="Q26" s="59"/>
      <c r="R26" s="55"/>
    </row>
    <row r="27" spans="2:18" ht="75">
      <c r="B27" s="210" t="s">
        <v>603</v>
      </c>
      <c r="C27" s="212" t="s">
        <v>335</v>
      </c>
      <c r="D27" s="217" t="s">
        <v>358</v>
      </c>
      <c r="E27" s="216" t="s">
        <v>549</v>
      </c>
      <c r="F27" s="227"/>
      <c r="G27" s="586">
        <v>72000000</v>
      </c>
      <c r="H27" s="586">
        <f t="shared" si="1"/>
        <v>96000000</v>
      </c>
      <c r="I27" s="583">
        <f>'fr ERP Total'!R19</f>
        <v>31844797</v>
      </c>
      <c r="J27" s="583">
        <f>'ALL COST GA 2016'!G135</f>
        <v>49985965</v>
      </c>
      <c r="K27" s="583">
        <v>55000000</v>
      </c>
      <c r="L27" s="583">
        <f t="shared" si="3"/>
        <v>55000000</v>
      </c>
      <c r="M27" s="585">
        <v>25000000</v>
      </c>
      <c r="N27" s="130" t="s">
        <v>563</v>
      </c>
      <c r="O27" s="619" t="s">
        <v>566</v>
      </c>
      <c r="P27" s="55"/>
      <c r="Q27" s="59"/>
      <c r="R27" s="55"/>
    </row>
    <row r="28" spans="2:18">
      <c r="B28" s="210"/>
      <c r="C28" s="212"/>
      <c r="D28" s="217"/>
      <c r="E28" s="218"/>
      <c r="F28" s="227"/>
      <c r="G28" s="583">
        <f t="shared" ref="G28:J28" si="4">SUM(G6:G27)</f>
        <v>6107442918</v>
      </c>
      <c r="H28" s="583">
        <f t="shared" si="4"/>
        <v>8143257223.999999</v>
      </c>
      <c r="I28" s="583">
        <f t="shared" si="4"/>
        <v>5076689844.1298494</v>
      </c>
      <c r="J28" s="583">
        <f t="shared" si="4"/>
        <v>5278430543.7798481</v>
      </c>
      <c r="K28" s="583">
        <f>SUM(K6:K27)</f>
        <v>6001594211.1298494</v>
      </c>
      <c r="L28" s="583">
        <f>SUM(L6:L27)</f>
        <v>6002100000</v>
      </c>
      <c r="M28" s="625">
        <f>SUM(M6:M27)</f>
        <v>2426134623</v>
      </c>
      <c r="P28" s="55"/>
      <c r="Q28" s="59"/>
      <c r="R28" s="55"/>
    </row>
    <row r="29" spans="2:18" ht="15.75" thickBot="1">
      <c r="B29" s="204"/>
      <c r="C29" s="603"/>
      <c r="D29" s="205"/>
      <c r="E29" s="205"/>
      <c r="F29" s="228">
        <f>SUM(F6:F28)</f>
        <v>0</v>
      </c>
      <c r="G29" s="604"/>
      <c r="H29" s="604"/>
      <c r="I29" s="604">
        <f>I28-'fr ERP Total'!R20</f>
        <v>0</v>
      </c>
      <c r="J29" s="604"/>
      <c r="K29" s="604"/>
      <c r="L29" s="604"/>
      <c r="M29" s="605"/>
    </row>
    <row r="30" spans="2:18" ht="15.75" thickTop="1">
      <c r="B30" s="159"/>
      <c r="C30" s="159"/>
      <c r="D30" s="159"/>
      <c r="G30" s="127"/>
      <c r="H30" s="127"/>
      <c r="I30" s="127"/>
      <c r="J30" s="127"/>
      <c r="K30" s="127"/>
      <c r="L30" s="127"/>
      <c r="M30" s="127"/>
    </row>
    <row r="31" spans="2:18">
      <c r="B31" s="174" t="s">
        <v>294</v>
      </c>
      <c r="C31" s="174"/>
      <c r="D31" s="174"/>
      <c r="E31" s="160" t="s">
        <v>295</v>
      </c>
      <c r="G31" s="160" t="s">
        <v>295</v>
      </c>
      <c r="H31" s="160" t="s">
        <v>295</v>
      </c>
      <c r="I31" s="567" t="s">
        <v>296</v>
      </c>
      <c r="J31" s="567" t="s">
        <v>296</v>
      </c>
      <c r="K31" s="567"/>
      <c r="L31" s="127"/>
      <c r="M31" s="127"/>
    </row>
    <row r="32" spans="2:18">
      <c r="B32" s="174"/>
      <c r="C32" s="174"/>
      <c r="D32" s="174"/>
      <c r="G32" s="567"/>
      <c r="H32" s="567"/>
      <c r="I32" s="567"/>
      <c r="J32" s="567"/>
      <c r="K32" s="567"/>
      <c r="L32" s="127"/>
      <c r="M32" s="127"/>
    </row>
    <row r="33" spans="2:13">
      <c r="B33" s="174"/>
      <c r="C33" s="174"/>
      <c r="D33" s="174"/>
      <c r="G33" s="567"/>
      <c r="H33" s="567"/>
      <c r="I33" s="567"/>
      <c r="J33" s="567"/>
      <c r="K33" s="567"/>
      <c r="L33" s="127"/>
      <c r="M33" s="127"/>
    </row>
    <row r="34" spans="2:13">
      <c r="B34" s="174"/>
      <c r="C34" s="174"/>
      <c r="D34" s="174"/>
      <c r="G34" s="567"/>
      <c r="H34" s="567"/>
      <c r="I34" s="567"/>
      <c r="J34" s="567"/>
      <c r="K34" s="567"/>
      <c r="L34" s="127"/>
      <c r="M34" s="127"/>
    </row>
    <row r="35" spans="2:13">
      <c r="B35" s="174"/>
      <c r="C35" s="174"/>
      <c r="D35" s="174"/>
      <c r="G35" s="567"/>
      <c r="H35" s="567"/>
      <c r="I35" s="567"/>
      <c r="J35" s="567"/>
      <c r="K35" s="567"/>
      <c r="L35" s="127"/>
      <c r="M35" s="127"/>
    </row>
    <row r="36" spans="2:13">
      <c r="B36" s="175" t="s">
        <v>297</v>
      </c>
      <c r="C36" s="175"/>
      <c r="D36" s="175"/>
      <c r="E36" s="160" t="s">
        <v>298</v>
      </c>
      <c r="G36" s="568" t="s">
        <v>364</v>
      </c>
      <c r="H36" s="568" t="s">
        <v>364</v>
      </c>
      <c r="I36" s="568" t="s">
        <v>366</v>
      </c>
      <c r="J36" s="568" t="s">
        <v>368</v>
      </c>
      <c r="K36" s="568"/>
      <c r="L36" s="127"/>
      <c r="M36" s="127"/>
    </row>
    <row r="37" spans="2:13">
      <c r="B37" s="175" t="s">
        <v>300</v>
      </c>
      <c r="C37" s="175"/>
      <c r="D37" s="175"/>
      <c r="E37" s="160" t="s">
        <v>301</v>
      </c>
      <c r="G37" s="568" t="s">
        <v>365</v>
      </c>
      <c r="H37" s="568" t="s">
        <v>365</v>
      </c>
      <c r="I37" s="568" t="s">
        <v>367</v>
      </c>
      <c r="J37" s="568" t="s">
        <v>369</v>
      </c>
      <c r="K37" s="568"/>
      <c r="L37" s="127"/>
      <c r="M37" s="127"/>
    </row>
    <row r="38" spans="2:13">
      <c r="B38" s="176"/>
      <c r="C38" s="176"/>
      <c r="D38" s="176"/>
      <c r="G38" s="127"/>
      <c r="H38" s="127"/>
      <c r="I38" s="127"/>
      <c r="J38" s="127"/>
      <c r="K38" s="127"/>
      <c r="L38" s="127"/>
      <c r="M38" s="127"/>
    </row>
    <row r="39" spans="2:13">
      <c r="B39" s="176"/>
      <c r="C39" s="176"/>
      <c r="D39" s="176"/>
      <c r="G39" s="127"/>
      <c r="H39" s="127"/>
      <c r="I39" s="127"/>
      <c r="J39" s="127"/>
      <c r="K39" s="127"/>
      <c r="L39" s="127"/>
      <c r="M39" s="127"/>
    </row>
    <row r="40" spans="2:13">
      <c r="B40" s="176"/>
      <c r="C40" s="176"/>
      <c r="D40" s="176"/>
      <c r="G40" s="127"/>
      <c r="H40" s="127"/>
      <c r="I40" s="127"/>
      <c r="J40" s="127"/>
      <c r="K40" s="127"/>
      <c r="L40" s="127"/>
      <c r="M40" s="127"/>
    </row>
    <row r="41" spans="2:13">
      <c r="B41" s="176"/>
      <c r="C41" s="176"/>
      <c r="D41" s="176"/>
      <c r="G41" s="127"/>
      <c r="H41" s="127"/>
      <c r="I41" s="127"/>
      <c r="J41" s="127"/>
      <c r="K41" s="127"/>
      <c r="L41" s="127"/>
      <c r="M41" s="127"/>
    </row>
    <row r="42" spans="2:13">
      <c r="B42" s="176"/>
      <c r="C42" s="176"/>
      <c r="D42" s="176"/>
      <c r="G42" s="127"/>
      <c r="H42" s="127"/>
      <c r="I42" s="127" t="s">
        <v>547</v>
      </c>
      <c r="J42" s="127"/>
      <c r="K42" s="127"/>
      <c r="L42" s="127"/>
      <c r="M42" s="127"/>
    </row>
    <row r="43" spans="2:13">
      <c r="B43" s="176"/>
      <c r="C43" s="176"/>
      <c r="D43" s="176"/>
      <c r="G43" s="127"/>
      <c r="H43" s="127"/>
      <c r="I43" s="127"/>
      <c r="J43" s="127"/>
      <c r="K43" s="127"/>
      <c r="L43" s="127"/>
      <c r="M43" s="127"/>
    </row>
    <row r="44" spans="2:13">
      <c r="B44" s="176"/>
      <c r="C44" s="176"/>
      <c r="D44" s="176"/>
      <c r="G44" s="127"/>
      <c r="H44" s="127"/>
      <c r="I44" s="127"/>
      <c r="J44" s="127"/>
      <c r="K44" s="127"/>
      <c r="L44" s="127"/>
      <c r="M44" s="127"/>
    </row>
    <row r="45" spans="2:13">
      <c r="B45" s="176"/>
      <c r="C45" s="176"/>
      <c r="D45" s="176"/>
      <c r="G45" s="127"/>
      <c r="H45" s="127"/>
      <c r="I45" s="127"/>
      <c r="J45" s="127"/>
      <c r="K45" s="127"/>
      <c r="L45" s="127"/>
      <c r="M45" s="127"/>
    </row>
    <row r="46" spans="2:13">
      <c r="B46" s="176"/>
      <c r="C46" s="176"/>
      <c r="D46" s="176"/>
      <c r="G46" s="127"/>
      <c r="H46" s="127"/>
      <c r="I46" s="127"/>
      <c r="J46" s="127"/>
      <c r="K46" s="127"/>
      <c r="L46" s="127"/>
      <c r="M46" s="127"/>
    </row>
    <row r="47" spans="2:13">
      <c r="G47" s="127"/>
      <c r="H47" s="127"/>
      <c r="I47" s="127"/>
      <c r="J47" s="127"/>
      <c r="K47" s="127"/>
      <c r="L47" s="127"/>
      <c r="M47" s="127"/>
    </row>
    <row r="48" spans="2:13">
      <c r="G48" s="127"/>
      <c r="H48" s="127"/>
      <c r="I48" s="127"/>
      <c r="J48" s="127"/>
      <c r="K48" s="127"/>
      <c r="L48" s="127"/>
      <c r="M48" s="127"/>
    </row>
    <row r="49" spans="7:13">
      <c r="G49" s="127"/>
      <c r="H49" s="127"/>
      <c r="I49" s="127"/>
      <c r="J49" s="127"/>
      <c r="K49" s="127"/>
      <c r="L49" s="127"/>
      <c r="M49" s="127"/>
    </row>
    <row r="50" spans="7:13">
      <c r="G50" s="127"/>
      <c r="H50" s="127"/>
      <c r="I50" s="127"/>
      <c r="J50" s="127"/>
      <c r="K50" s="127"/>
      <c r="L50" s="127"/>
      <c r="M50" s="127"/>
    </row>
    <row r="51" spans="7:13">
      <c r="G51" s="127"/>
      <c r="H51" s="127"/>
      <c r="I51" s="127"/>
      <c r="J51" s="127"/>
      <c r="K51" s="127"/>
      <c r="L51" s="127"/>
      <c r="M51" s="127"/>
    </row>
    <row r="52" spans="7:13">
      <c r="G52" s="127"/>
      <c r="H52" s="127"/>
      <c r="I52" s="127"/>
      <c r="J52" s="127"/>
      <c r="K52" s="127"/>
      <c r="L52" s="127"/>
      <c r="M52" s="127"/>
    </row>
    <row r="53" spans="7:13">
      <c r="G53" s="127"/>
      <c r="H53" s="127"/>
      <c r="I53" s="127"/>
      <c r="J53" s="127"/>
      <c r="K53" s="127"/>
      <c r="L53" s="127"/>
      <c r="M53" s="127"/>
    </row>
    <row r="54" spans="7:13">
      <c r="G54" s="127"/>
      <c r="H54" s="127"/>
      <c r="I54" s="127"/>
      <c r="J54" s="127"/>
      <c r="K54" s="127"/>
      <c r="L54" s="127"/>
      <c r="M54" s="127"/>
    </row>
    <row r="55" spans="7:13">
      <c r="G55" s="127"/>
      <c r="H55" s="127"/>
      <c r="I55" s="127"/>
      <c r="J55" s="127"/>
      <c r="K55" s="127"/>
      <c r="L55" s="127"/>
      <c r="M55" s="127"/>
    </row>
    <row r="56" spans="7:13">
      <c r="G56" s="127"/>
      <c r="H56" s="127"/>
      <c r="I56" s="127"/>
      <c r="J56" s="127"/>
      <c r="K56" s="127"/>
      <c r="L56" s="127"/>
      <c r="M56" s="127"/>
    </row>
    <row r="57" spans="7:13">
      <c r="G57" s="127"/>
      <c r="H57" s="127"/>
      <c r="I57" s="127"/>
      <c r="J57" s="127"/>
      <c r="K57" s="127"/>
      <c r="L57" s="127"/>
      <c r="M57" s="127"/>
    </row>
    <row r="58" spans="7:13">
      <c r="G58" s="127"/>
      <c r="H58" s="127"/>
      <c r="I58" s="127"/>
      <c r="J58" s="127"/>
      <c r="K58" s="127"/>
      <c r="L58" s="127"/>
      <c r="M58" s="127"/>
    </row>
    <row r="59" spans="7:13">
      <c r="G59" s="127"/>
      <c r="H59" s="127"/>
      <c r="I59" s="127"/>
      <c r="J59" s="127"/>
      <c r="K59" s="127"/>
      <c r="L59" s="127"/>
      <c r="M59" s="127"/>
    </row>
    <row r="60" spans="7:13">
      <c r="G60" s="127"/>
      <c r="H60" s="127"/>
      <c r="I60" s="127"/>
      <c r="J60" s="127"/>
      <c r="K60" s="127"/>
      <c r="L60" s="127"/>
      <c r="M60" s="127"/>
    </row>
    <row r="61" spans="7:13">
      <c r="G61" s="127"/>
      <c r="H61" s="127"/>
      <c r="I61" s="127"/>
      <c r="J61" s="127"/>
      <c r="K61" s="127"/>
      <c r="L61" s="127"/>
      <c r="M61" s="127"/>
    </row>
    <row r="62" spans="7:13">
      <c r="G62" s="127"/>
      <c r="H62" s="127"/>
      <c r="I62" s="127"/>
      <c r="J62" s="127"/>
      <c r="K62" s="127"/>
      <c r="L62" s="127"/>
      <c r="M62" s="127"/>
    </row>
    <row r="63" spans="7:13">
      <c r="G63" s="127"/>
      <c r="H63" s="127"/>
      <c r="I63" s="127"/>
      <c r="J63" s="127"/>
      <c r="K63" s="127"/>
      <c r="L63" s="127"/>
      <c r="M63" s="127"/>
    </row>
    <row r="64" spans="7:13">
      <c r="G64" s="127"/>
      <c r="H64" s="127"/>
      <c r="I64" s="127"/>
      <c r="J64" s="127"/>
      <c r="K64" s="127"/>
      <c r="L64" s="127"/>
      <c r="M64" s="127"/>
    </row>
    <row r="65" spans="7:13">
      <c r="G65" s="127"/>
      <c r="H65" s="127"/>
      <c r="I65" s="127"/>
      <c r="J65" s="127"/>
      <c r="K65" s="127"/>
      <c r="L65" s="127"/>
      <c r="M65" s="127"/>
    </row>
    <row r="66" spans="7:13">
      <c r="G66" s="127"/>
      <c r="H66" s="127"/>
      <c r="I66" s="127"/>
      <c r="J66" s="127"/>
      <c r="K66" s="127"/>
      <c r="L66" s="127"/>
      <c r="M66" s="127"/>
    </row>
    <row r="67" spans="7:13">
      <c r="G67" s="127"/>
      <c r="H67" s="127"/>
      <c r="I67" s="127"/>
      <c r="J67" s="127"/>
      <c r="K67" s="127"/>
      <c r="L67" s="127"/>
      <c r="M67" s="127"/>
    </row>
    <row r="68" spans="7:13">
      <c r="G68" s="127"/>
      <c r="H68" s="127"/>
      <c r="I68" s="127"/>
      <c r="J68" s="127"/>
      <c r="K68" s="127"/>
      <c r="L68" s="127"/>
      <c r="M68" s="127"/>
    </row>
    <row r="69" spans="7:13">
      <c r="G69" s="127"/>
      <c r="H69" s="127"/>
      <c r="I69" s="127"/>
      <c r="J69" s="127"/>
      <c r="K69" s="127"/>
      <c r="L69" s="127"/>
      <c r="M69" s="127"/>
    </row>
    <row r="70" spans="7:13">
      <c r="G70" s="127"/>
      <c r="H70" s="127"/>
      <c r="I70" s="127"/>
      <c r="J70" s="127"/>
      <c r="K70" s="127"/>
      <c r="L70" s="127"/>
      <c r="M70" s="127"/>
    </row>
    <row r="71" spans="7:13">
      <c r="G71" s="127"/>
      <c r="H71" s="127"/>
      <c r="I71" s="127"/>
      <c r="J71" s="127"/>
      <c r="K71" s="127"/>
      <c r="L71" s="127"/>
      <c r="M71" s="127"/>
    </row>
    <row r="72" spans="7:13">
      <c r="L72" s="567"/>
      <c r="M72" s="567"/>
    </row>
    <row r="73" spans="7:13">
      <c r="L73" s="567"/>
      <c r="M73" s="567"/>
    </row>
    <row r="74" spans="7:13">
      <c r="L74" s="567"/>
      <c r="M74" s="567"/>
    </row>
    <row r="75" spans="7:13">
      <c r="L75" s="567"/>
      <c r="M75" s="567"/>
    </row>
    <row r="76" spans="7:13">
      <c r="L76" s="567"/>
      <c r="M76" s="567"/>
    </row>
    <row r="77" spans="7:13">
      <c r="L77" s="568"/>
      <c r="M77" s="568"/>
    </row>
    <row r="78" spans="7:13">
      <c r="L78" s="568"/>
      <c r="M78" s="568"/>
    </row>
    <row r="79" spans="7:13">
      <c r="G79" s="570"/>
      <c r="H79" s="570"/>
      <c r="I79" s="570"/>
      <c r="J79" s="570"/>
      <c r="K79" s="570"/>
      <c r="L79" s="570"/>
      <c r="M79" s="570"/>
    </row>
    <row r="80" spans="7:13">
      <c r="G80" s="570"/>
      <c r="H80" s="570"/>
      <c r="I80" s="570"/>
      <c r="J80" s="570"/>
      <c r="K80" s="570"/>
      <c r="L80" s="570"/>
      <c r="M80" s="570"/>
    </row>
    <row r="81" spans="7:13">
      <c r="G81" s="570"/>
      <c r="H81" s="570"/>
      <c r="I81" s="570"/>
      <c r="J81" s="570"/>
      <c r="K81" s="570"/>
      <c r="L81" s="570"/>
      <c r="M81" s="570"/>
    </row>
    <row r="82" spans="7:13">
      <c r="G82" s="570"/>
      <c r="H82" s="570"/>
      <c r="I82" s="570"/>
      <c r="J82" s="570"/>
      <c r="K82" s="570"/>
      <c r="L82" s="570"/>
      <c r="M82" s="570"/>
    </row>
    <row r="83" spans="7:13">
      <c r="G83" s="570"/>
      <c r="H83" s="570"/>
      <c r="I83" s="570"/>
      <c r="J83" s="570"/>
      <c r="K83" s="570"/>
      <c r="L83" s="570"/>
      <c r="M83" s="570"/>
    </row>
    <row r="84" spans="7:13">
      <c r="G84" s="570"/>
      <c r="H84" s="570"/>
      <c r="I84" s="570"/>
      <c r="J84" s="570"/>
      <c r="K84" s="570"/>
      <c r="L84" s="570"/>
      <c r="M84" s="570"/>
    </row>
    <row r="85" spans="7:13">
      <c r="G85" s="570"/>
      <c r="H85" s="570"/>
      <c r="I85" s="570"/>
      <c r="J85" s="570"/>
      <c r="K85" s="570"/>
      <c r="L85" s="570"/>
      <c r="M85" s="570"/>
    </row>
    <row r="86" spans="7:13">
      <c r="G86" s="570"/>
      <c r="H86" s="570"/>
      <c r="I86" s="570"/>
      <c r="J86" s="570"/>
      <c r="K86" s="570"/>
      <c r="L86" s="570"/>
      <c r="M86" s="570"/>
    </row>
    <row r="87" spans="7:13">
      <c r="G87" s="570"/>
      <c r="H87" s="570"/>
      <c r="I87" s="570"/>
      <c r="J87" s="570"/>
      <c r="K87" s="570"/>
      <c r="L87" s="570"/>
      <c r="M87" s="570"/>
    </row>
  </sheetData>
  <pageMargins left="1.5" right="0" top="0" bottom="0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RowHeight="12.75"/>
  <cols>
    <col min="1" max="1" width="15.85546875" style="60" customWidth="1"/>
    <col min="2" max="2" width="49.28515625" style="61" bestFit="1" customWidth="1"/>
    <col min="3" max="3" width="17.7109375" style="62" bestFit="1" customWidth="1"/>
    <col min="4" max="4" width="10.85546875" style="60" hidden="1" customWidth="1"/>
    <col min="5" max="5" width="11.140625" style="60" hidden="1" customWidth="1"/>
    <col min="6" max="6" width="43.5703125" style="60" bestFit="1" customWidth="1"/>
    <col min="7" max="7" width="9.140625" style="58"/>
    <col min="8" max="8" width="34.7109375" style="58" bestFit="1" customWidth="1"/>
    <col min="9" max="9" width="14" style="58" bestFit="1" customWidth="1"/>
    <col min="10" max="243" width="9.140625" style="58"/>
    <col min="244" max="244" width="15.85546875" style="58" customWidth="1"/>
    <col min="245" max="245" width="49.28515625" style="58" bestFit="1" customWidth="1"/>
    <col min="246" max="246" width="17.7109375" style="58" bestFit="1" customWidth="1"/>
    <col min="247" max="247" width="10.85546875" style="58" customWidth="1"/>
    <col min="248" max="248" width="11.140625" style="58" customWidth="1"/>
    <col min="249" max="249" width="43.5703125" style="58" bestFit="1" customWidth="1"/>
    <col min="250" max="499" width="9.140625" style="58"/>
    <col min="500" max="500" width="15.85546875" style="58" customWidth="1"/>
    <col min="501" max="501" width="49.28515625" style="58" bestFit="1" customWidth="1"/>
    <col min="502" max="502" width="17.7109375" style="58" bestFit="1" customWidth="1"/>
    <col min="503" max="503" width="10.85546875" style="58" customWidth="1"/>
    <col min="504" max="504" width="11.140625" style="58" customWidth="1"/>
    <col min="505" max="505" width="43.5703125" style="58" bestFit="1" customWidth="1"/>
    <col min="506" max="755" width="9.140625" style="58"/>
    <col min="756" max="756" width="15.85546875" style="58" customWidth="1"/>
    <col min="757" max="757" width="49.28515625" style="58" bestFit="1" customWidth="1"/>
    <col min="758" max="758" width="17.7109375" style="58" bestFit="1" customWidth="1"/>
    <col min="759" max="759" width="10.85546875" style="58" customWidth="1"/>
    <col min="760" max="760" width="11.140625" style="58" customWidth="1"/>
    <col min="761" max="761" width="43.5703125" style="58" bestFit="1" customWidth="1"/>
    <col min="762" max="1011" width="9.140625" style="58"/>
    <col min="1012" max="1012" width="15.85546875" style="58" customWidth="1"/>
    <col min="1013" max="1013" width="49.28515625" style="58" bestFit="1" customWidth="1"/>
    <col min="1014" max="1014" width="17.7109375" style="58" bestFit="1" customWidth="1"/>
    <col min="1015" max="1015" width="10.85546875" style="58" customWidth="1"/>
    <col min="1016" max="1016" width="11.140625" style="58" customWidth="1"/>
    <col min="1017" max="1017" width="43.5703125" style="58" bestFit="1" customWidth="1"/>
    <col min="1018" max="1267" width="9.140625" style="58"/>
    <col min="1268" max="1268" width="15.85546875" style="58" customWidth="1"/>
    <col min="1269" max="1269" width="49.28515625" style="58" bestFit="1" customWidth="1"/>
    <col min="1270" max="1270" width="17.7109375" style="58" bestFit="1" customWidth="1"/>
    <col min="1271" max="1271" width="10.85546875" style="58" customWidth="1"/>
    <col min="1272" max="1272" width="11.140625" style="58" customWidth="1"/>
    <col min="1273" max="1273" width="43.5703125" style="58" bestFit="1" customWidth="1"/>
    <col min="1274" max="1523" width="9.140625" style="58"/>
    <col min="1524" max="1524" width="15.85546875" style="58" customWidth="1"/>
    <col min="1525" max="1525" width="49.28515625" style="58" bestFit="1" customWidth="1"/>
    <col min="1526" max="1526" width="17.7109375" style="58" bestFit="1" customWidth="1"/>
    <col min="1527" max="1527" width="10.85546875" style="58" customWidth="1"/>
    <col min="1528" max="1528" width="11.140625" style="58" customWidth="1"/>
    <col min="1529" max="1529" width="43.5703125" style="58" bestFit="1" customWidth="1"/>
    <col min="1530" max="1779" width="9.140625" style="58"/>
    <col min="1780" max="1780" width="15.85546875" style="58" customWidth="1"/>
    <col min="1781" max="1781" width="49.28515625" style="58" bestFit="1" customWidth="1"/>
    <col min="1782" max="1782" width="17.7109375" style="58" bestFit="1" customWidth="1"/>
    <col min="1783" max="1783" width="10.85546875" style="58" customWidth="1"/>
    <col min="1784" max="1784" width="11.140625" style="58" customWidth="1"/>
    <col min="1785" max="1785" width="43.5703125" style="58" bestFit="1" customWidth="1"/>
    <col min="1786" max="2035" width="9.140625" style="58"/>
    <col min="2036" max="2036" width="15.85546875" style="58" customWidth="1"/>
    <col min="2037" max="2037" width="49.28515625" style="58" bestFit="1" customWidth="1"/>
    <col min="2038" max="2038" width="17.7109375" style="58" bestFit="1" customWidth="1"/>
    <col min="2039" max="2039" width="10.85546875" style="58" customWidth="1"/>
    <col min="2040" max="2040" width="11.140625" style="58" customWidth="1"/>
    <col min="2041" max="2041" width="43.5703125" style="58" bestFit="1" customWidth="1"/>
    <col min="2042" max="2291" width="9.140625" style="58"/>
    <col min="2292" max="2292" width="15.85546875" style="58" customWidth="1"/>
    <col min="2293" max="2293" width="49.28515625" style="58" bestFit="1" customWidth="1"/>
    <col min="2294" max="2294" width="17.7109375" style="58" bestFit="1" customWidth="1"/>
    <col min="2295" max="2295" width="10.85546875" style="58" customWidth="1"/>
    <col min="2296" max="2296" width="11.140625" style="58" customWidth="1"/>
    <col min="2297" max="2297" width="43.5703125" style="58" bestFit="1" customWidth="1"/>
    <col min="2298" max="2547" width="9.140625" style="58"/>
    <col min="2548" max="2548" width="15.85546875" style="58" customWidth="1"/>
    <col min="2549" max="2549" width="49.28515625" style="58" bestFit="1" customWidth="1"/>
    <col min="2550" max="2550" width="17.7109375" style="58" bestFit="1" customWidth="1"/>
    <col min="2551" max="2551" width="10.85546875" style="58" customWidth="1"/>
    <col min="2552" max="2552" width="11.140625" style="58" customWidth="1"/>
    <col min="2553" max="2553" width="43.5703125" style="58" bestFit="1" customWidth="1"/>
    <col min="2554" max="2803" width="9.140625" style="58"/>
    <col min="2804" max="2804" width="15.85546875" style="58" customWidth="1"/>
    <col min="2805" max="2805" width="49.28515625" style="58" bestFit="1" customWidth="1"/>
    <col min="2806" max="2806" width="17.7109375" style="58" bestFit="1" customWidth="1"/>
    <col min="2807" max="2807" width="10.85546875" style="58" customWidth="1"/>
    <col min="2808" max="2808" width="11.140625" style="58" customWidth="1"/>
    <col min="2809" max="2809" width="43.5703125" style="58" bestFit="1" customWidth="1"/>
    <col min="2810" max="3059" width="9.140625" style="58"/>
    <col min="3060" max="3060" width="15.85546875" style="58" customWidth="1"/>
    <col min="3061" max="3061" width="49.28515625" style="58" bestFit="1" customWidth="1"/>
    <col min="3062" max="3062" width="17.7109375" style="58" bestFit="1" customWidth="1"/>
    <col min="3063" max="3063" width="10.85546875" style="58" customWidth="1"/>
    <col min="3064" max="3064" width="11.140625" style="58" customWidth="1"/>
    <col min="3065" max="3065" width="43.5703125" style="58" bestFit="1" customWidth="1"/>
    <col min="3066" max="3315" width="9.140625" style="58"/>
    <col min="3316" max="3316" width="15.85546875" style="58" customWidth="1"/>
    <col min="3317" max="3317" width="49.28515625" style="58" bestFit="1" customWidth="1"/>
    <col min="3318" max="3318" width="17.7109375" style="58" bestFit="1" customWidth="1"/>
    <col min="3319" max="3319" width="10.85546875" style="58" customWidth="1"/>
    <col min="3320" max="3320" width="11.140625" style="58" customWidth="1"/>
    <col min="3321" max="3321" width="43.5703125" style="58" bestFit="1" customWidth="1"/>
    <col min="3322" max="3571" width="9.140625" style="58"/>
    <col min="3572" max="3572" width="15.85546875" style="58" customWidth="1"/>
    <col min="3573" max="3573" width="49.28515625" style="58" bestFit="1" customWidth="1"/>
    <col min="3574" max="3574" width="17.7109375" style="58" bestFit="1" customWidth="1"/>
    <col min="3575" max="3575" width="10.85546875" style="58" customWidth="1"/>
    <col min="3576" max="3576" width="11.140625" style="58" customWidth="1"/>
    <col min="3577" max="3577" width="43.5703125" style="58" bestFit="1" customWidth="1"/>
    <col min="3578" max="3827" width="9.140625" style="58"/>
    <col min="3828" max="3828" width="15.85546875" style="58" customWidth="1"/>
    <col min="3829" max="3829" width="49.28515625" style="58" bestFit="1" customWidth="1"/>
    <col min="3830" max="3830" width="17.7109375" style="58" bestFit="1" customWidth="1"/>
    <col min="3831" max="3831" width="10.85546875" style="58" customWidth="1"/>
    <col min="3832" max="3832" width="11.140625" style="58" customWidth="1"/>
    <col min="3833" max="3833" width="43.5703125" style="58" bestFit="1" customWidth="1"/>
    <col min="3834" max="4083" width="9.140625" style="58"/>
    <col min="4084" max="4084" width="15.85546875" style="58" customWidth="1"/>
    <col min="4085" max="4085" width="49.28515625" style="58" bestFit="1" customWidth="1"/>
    <col min="4086" max="4086" width="17.7109375" style="58" bestFit="1" customWidth="1"/>
    <col min="4087" max="4087" width="10.85546875" style="58" customWidth="1"/>
    <col min="4088" max="4088" width="11.140625" style="58" customWidth="1"/>
    <col min="4089" max="4089" width="43.5703125" style="58" bestFit="1" customWidth="1"/>
    <col min="4090" max="4339" width="9.140625" style="58"/>
    <col min="4340" max="4340" width="15.85546875" style="58" customWidth="1"/>
    <col min="4341" max="4341" width="49.28515625" style="58" bestFit="1" customWidth="1"/>
    <col min="4342" max="4342" width="17.7109375" style="58" bestFit="1" customWidth="1"/>
    <col min="4343" max="4343" width="10.85546875" style="58" customWidth="1"/>
    <col min="4344" max="4344" width="11.140625" style="58" customWidth="1"/>
    <col min="4345" max="4345" width="43.5703125" style="58" bestFit="1" customWidth="1"/>
    <col min="4346" max="4595" width="9.140625" style="58"/>
    <col min="4596" max="4596" width="15.85546875" style="58" customWidth="1"/>
    <col min="4597" max="4597" width="49.28515625" style="58" bestFit="1" customWidth="1"/>
    <col min="4598" max="4598" width="17.7109375" style="58" bestFit="1" customWidth="1"/>
    <col min="4599" max="4599" width="10.85546875" style="58" customWidth="1"/>
    <col min="4600" max="4600" width="11.140625" style="58" customWidth="1"/>
    <col min="4601" max="4601" width="43.5703125" style="58" bestFit="1" customWidth="1"/>
    <col min="4602" max="4851" width="9.140625" style="58"/>
    <col min="4852" max="4852" width="15.85546875" style="58" customWidth="1"/>
    <col min="4853" max="4853" width="49.28515625" style="58" bestFit="1" customWidth="1"/>
    <col min="4854" max="4854" width="17.7109375" style="58" bestFit="1" customWidth="1"/>
    <col min="4855" max="4855" width="10.85546875" style="58" customWidth="1"/>
    <col min="4856" max="4856" width="11.140625" style="58" customWidth="1"/>
    <col min="4857" max="4857" width="43.5703125" style="58" bestFit="1" customWidth="1"/>
    <col min="4858" max="5107" width="9.140625" style="58"/>
    <col min="5108" max="5108" width="15.85546875" style="58" customWidth="1"/>
    <col min="5109" max="5109" width="49.28515625" style="58" bestFit="1" customWidth="1"/>
    <col min="5110" max="5110" width="17.7109375" style="58" bestFit="1" customWidth="1"/>
    <col min="5111" max="5111" width="10.85546875" style="58" customWidth="1"/>
    <col min="5112" max="5112" width="11.140625" style="58" customWidth="1"/>
    <col min="5113" max="5113" width="43.5703125" style="58" bestFit="1" customWidth="1"/>
    <col min="5114" max="5363" width="9.140625" style="58"/>
    <col min="5364" max="5364" width="15.85546875" style="58" customWidth="1"/>
    <col min="5365" max="5365" width="49.28515625" style="58" bestFit="1" customWidth="1"/>
    <col min="5366" max="5366" width="17.7109375" style="58" bestFit="1" customWidth="1"/>
    <col min="5367" max="5367" width="10.85546875" style="58" customWidth="1"/>
    <col min="5368" max="5368" width="11.140625" style="58" customWidth="1"/>
    <col min="5369" max="5369" width="43.5703125" style="58" bestFit="1" customWidth="1"/>
    <col min="5370" max="5619" width="9.140625" style="58"/>
    <col min="5620" max="5620" width="15.85546875" style="58" customWidth="1"/>
    <col min="5621" max="5621" width="49.28515625" style="58" bestFit="1" customWidth="1"/>
    <col min="5622" max="5622" width="17.7109375" style="58" bestFit="1" customWidth="1"/>
    <col min="5623" max="5623" width="10.85546875" style="58" customWidth="1"/>
    <col min="5624" max="5624" width="11.140625" style="58" customWidth="1"/>
    <col min="5625" max="5625" width="43.5703125" style="58" bestFit="1" customWidth="1"/>
    <col min="5626" max="5875" width="9.140625" style="58"/>
    <col min="5876" max="5876" width="15.85546875" style="58" customWidth="1"/>
    <col min="5877" max="5877" width="49.28515625" style="58" bestFit="1" customWidth="1"/>
    <col min="5878" max="5878" width="17.7109375" style="58" bestFit="1" customWidth="1"/>
    <col min="5879" max="5879" width="10.85546875" style="58" customWidth="1"/>
    <col min="5880" max="5880" width="11.140625" style="58" customWidth="1"/>
    <col min="5881" max="5881" width="43.5703125" style="58" bestFit="1" customWidth="1"/>
    <col min="5882" max="6131" width="9.140625" style="58"/>
    <col min="6132" max="6132" width="15.85546875" style="58" customWidth="1"/>
    <col min="6133" max="6133" width="49.28515625" style="58" bestFit="1" customWidth="1"/>
    <col min="6134" max="6134" width="17.7109375" style="58" bestFit="1" customWidth="1"/>
    <col min="6135" max="6135" width="10.85546875" style="58" customWidth="1"/>
    <col min="6136" max="6136" width="11.140625" style="58" customWidth="1"/>
    <col min="6137" max="6137" width="43.5703125" style="58" bestFit="1" customWidth="1"/>
    <col min="6138" max="6387" width="9.140625" style="58"/>
    <col min="6388" max="6388" width="15.85546875" style="58" customWidth="1"/>
    <col min="6389" max="6389" width="49.28515625" style="58" bestFit="1" customWidth="1"/>
    <col min="6390" max="6390" width="17.7109375" style="58" bestFit="1" customWidth="1"/>
    <col min="6391" max="6391" width="10.85546875" style="58" customWidth="1"/>
    <col min="6392" max="6392" width="11.140625" style="58" customWidth="1"/>
    <col min="6393" max="6393" width="43.5703125" style="58" bestFit="1" customWidth="1"/>
    <col min="6394" max="6643" width="9.140625" style="58"/>
    <col min="6644" max="6644" width="15.85546875" style="58" customWidth="1"/>
    <col min="6645" max="6645" width="49.28515625" style="58" bestFit="1" customWidth="1"/>
    <col min="6646" max="6646" width="17.7109375" style="58" bestFit="1" customWidth="1"/>
    <col min="6647" max="6647" width="10.85546875" style="58" customWidth="1"/>
    <col min="6648" max="6648" width="11.140625" style="58" customWidth="1"/>
    <col min="6649" max="6649" width="43.5703125" style="58" bestFit="1" customWidth="1"/>
    <col min="6650" max="6899" width="9.140625" style="58"/>
    <col min="6900" max="6900" width="15.85546875" style="58" customWidth="1"/>
    <col min="6901" max="6901" width="49.28515625" style="58" bestFit="1" customWidth="1"/>
    <col min="6902" max="6902" width="17.7109375" style="58" bestFit="1" customWidth="1"/>
    <col min="6903" max="6903" width="10.85546875" style="58" customWidth="1"/>
    <col min="6904" max="6904" width="11.140625" style="58" customWidth="1"/>
    <col min="6905" max="6905" width="43.5703125" style="58" bestFit="1" customWidth="1"/>
    <col min="6906" max="7155" width="9.140625" style="58"/>
    <col min="7156" max="7156" width="15.85546875" style="58" customWidth="1"/>
    <col min="7157" max="7157" width="49.28515625" style="58" bestFit="1" customWidth="1"/>
    <col min="7158" max="7158" width="17.7109375" style="58" bestFit="1" customWidth="1"/>
    <col min="7159" max="7159" width="10.85546875" style="58" customWidth="1"/>
    <col min="7160" max="7160" width="11.140625" style="58" customWidth="1"/>
    <col min="7161" max="7161" width="43.5703125" style="58" bestFit="1" customWidth="1"/>
    <col min="7162" max="7411" width="9.140625" style="58"/>
    <col min="7412" max="7412" width="15.85546875" style="58" customWidth="1"/>
    <col min="7413" max="7413" width="49.28515625" style="58" bestFit="1" customWidth="1"/>
    <col min="7414" max="7414" width="17.7109375" style="58" bestFit="1" customWidth="1"/>
    <col min="7415" max="7415" width="10.85546875" style="58" customWidth="1"/>
    <col min="7416" max="7416" width="11.140625" style="58" customWidth="1"/>
    <col min="7417" max="7417" width="43.5703125" style="58" bestFit="1" customWidth="1"/>
    <col min="7418" max="7667" width="9.140625" style="58"/>
    <col min="7668" max="7668" width="15.85546875" style="58" customWidth="1"/>
    <col min="7669" max="7669" width="49.28515625" style="58" bestFit="1" customWidth="1"/>
    <col min="7670" max="7670" width="17.7109375" style="58" bestFit="1" customWidth="1"/>
    <col min="7671" max="7671" width="10.85546875" style="58" customWidth="1"/>
    <col min="7672" max="7672" width="11.140625" style="58" customWidth="1"/>
    <col min="7673" max="7673" width="43.5703125" style="58" bestFit="1" customWidth="1"/>
    <col min="7674" max="7923" width="9.140625" style="58"/>
    <col min="7924" max="7924" width="15.85546875" style="58" customWidth="1"/>
    <col min="7925" max="7925" width="49.28515625" style="58" bestFit="1" customWidth="1"/>
    <col min="7926" max="7926" width="17.7109375" style="58" bestFit="1" customWidth="1"/>
    <col min="7927" max="7927" width="10.85546875" style="58" customWidth="1"/>
    <col min="7928" max="7928" width="11.140625" style="58" customWidth="1"/>
    <col min="7929" max="7929" width="43.5703125" style="58" bestFit="1" customWidth="1"/>
    <col min="7930" max="8179" width="9.140625" style="58"/>
    <col min="8180" max="8180" width="15.85546875" style="58" customWidth="1"/>
    <col min="8181" max="8181" width="49.28515625" style="58" bestFit="1" customWidth="1"/>
    <col min="8182" max="8182" width="17.7109375" style="58" bestFit="1" customWidth="1"/>
    <col min="8183" max="8183" width="10.85546875" style="58" customWidth="1"/>
    <col min="8184" max="8184" width="11.140625" style="58" customWidth="1"/>
    <col min="8185" max="8185" width="43.5703125" style="58" bestFit="1" customWidth="1"/>
    <col min="8186" max="8435" width="9.140625" style="58"/>
    <col min="8436" max="8436" width="15.85546875" style="58" customWidth="1"/>
    <col min="8437" max="8437" width="49.28515625" style="58" bestFit="1" customWidth="1"/>
    <col min="8438" max="8438" width="17.7109375" style="58" bestFit="1" customWidth="1"/>
    <col min="8439" max="8439" width="10.85546875" style="58" customWidth="1"/>
    <col min="8440" max="8440" width="11.140625" style="58" customWidth="1"/>
    <col min="8441" max="8441" width="43.5703125" style="58" bestFit="1" customWidth="1"/>
    <col min="8442" max="8691" width="9.140625" style="58"/>
    <col min="8692" max="8692" width="15.85546875" style="58" customWidth="1"/>
    <col min="8693" max="8693" width="49.28515625" style="58" bestFit="1" customWidth="1"/>
    <col min="8694" max="8694" width="17.7109375" style="58" bestFit="1" customWidth="1"/>
    <col min="8695" max="8695" width="10.85546875" style="58" customWidth="1"/>
    <col min="8696" max="8696" width="11.140625" style="58" customWidth="1"/>
    <col min="8697" max="8697" width="43.5703125" style="58" bestFit="1" customWidth="1"/>
    <col min="8698" max="8947" width="9.140625" style="58"/>
    <col min="8948" max="8948" width="15.85546875" style="58" customWidth="1"/>
    <col min="8949" max="8949" width="49.28515625" style="58" bestFit="1" customWidth="1"/>
    <col min="8950" max="8950" width="17.7109375" style="58" bestFit="1" customWidth="1"/>
    <col min="8951" max="8951" width="10.85546875" style="58" customWidth="1"/>
    <col min="8952" max="8952" width="11.140625" style="58" customWidth="1"/>
    <col min="8953" max="8953" width="43.5703125" style="58" bestFit="1" customWidth="1"/>
    <col min="8954" max="9203" width="9.140625" style="58"/>
    <col min="9204" max="9204" width="15.85546875" style="58" customWidth="1"/>
    <col min="9205" max="9205" width="49.28515625" style="58" bestFit="1" customWidth="1"/>
    <col min="9206" max="9206" width="17.7109375" style="58" bestFit="1" customWidth="1"/>
    <col min="9207" max="9207" width="10.85546875" style="58" customWidth="1"/>
    <col min="9208" max="9208" width="11.140625" style="58" customWidth="1"/>
    <col min="9209" max="9209" width="43.5703125" style="58" bestFit="1" customWidth="1"/>
    <col min="9210" max="9459" width="9.140625" style="58"/>
    <col min="9460" max="9460" width="15.85546875" style="58" customWidth="1"/>
    <col min="9461" max="9461" width="49.28515625" style="58" bestFit="1" customWidth="1"/>
    <col min="9462" max="9462" width="17.7109375" style="58" bestFit="1" customWidth="1"/>
    <col min="9463" max="9463" width="10.85546875" style="58" customWidth="1"/>
    <col min="9464" max="9464" width="11.140625" style="58" customWidth="1"/>
    <col min="9465" max="9465" width="43.5703125" style="58" bestFit="1" customWidth="1"/>
    <col min="9466" max="9715" width="9.140625" style="58"/>
    <col min="9716" max="9716" width="15.85546875" style="58" customWidth="1"/>
    <col min="9717" max="9717" width="49.28515625" style="58" bestFit="1" customWidth="1"/>
    <col min="9718" max="9718" width="17.7109375" style="58" bestFit="1" customWidth="1"/>
    <col min="9719" max="9719" width="10.85546875" style="58" customWidth="1"/>
    <col min="9720" max="9720" width="11.140625" style="58" customWidth="1"/>
    <col min="9721" max="9721" width="43.5703125" style="58" bestFit="1" customWidth="1"/>
    <col min="9722" max="9971" width="9.140625" style="58"/>
    <col min="9972" max="9972" width="15.85546875" style="58" customWidth="1"/>
    <col min="9973" max="9973" width="49.28515625" style="58" bestFit="1" customWidth="1"/>
    <col min="9974" max="9974" width="17.7109375" style="58" bestFit="1" customWidth="1"/>
    <col min="9975" max="9975" width="10.85546875" style="58" customWidth="1"/>
    <col min="9976" max="9976" width="11.140625" style="58" customWidth="1"/>
    <col min="9977" max="9977" width="43.5703125" style="58" bestFit="1" customWidth="1"/>
    <col min="9978" max="10227" width="9.140625" style="58"/>
    <col min="10228" max="10228" width="15.85546875" style="58" customWidth="1"/>
    <col min="10229" max="10229" width="49.28515625" style="58" bestFit="1" customWidth="1"/>
    <col min="10230" max="10230" width="17.7109375" style="58" bestFit="1" customWidth="1"/>
    <col min="10231" max="10231" width="10.85546875" style="58" customWidth="1"/>
    <col min="10232" max="10232" width="11.140625" style="58" customWidth="1"/>
    <col min="10233" max="10233" width="43.5703125" style="58" bestFit="1" customWidth="1"/>
    <col min="10234" max="10483" width="9.140625" style="58"/>
    <col min="10484" max="10484" width="15.85546875" style="58" customWidth="1"/>
    <col min="10485" max="10485" width="49.28515625" style="58" bestFit="1" customWidth="1"/>
    <col min="10486" max="10486" width="17.7109375" style="58" bestFit="1" customWidth="1"/>
    <col min="10487" max="10487" width="10.85546875" style="58" customWidth="1"/>
    <col min="10488" max="10488" width="11.140625" style="58" customWidth="1"/>
    <col min="10489" max="10489" width="43.5703125" style="58" bestFit="1" customWidth="1"/>
    <col min="10490" max="10739" width="9.140625" style="58"/>
    <col min="10740" max="10740" width="15.85546875" style="58" customWidth="1"/>
    <col min="10741" max="10741" width="49.28515625" style="58" bestFit="1" customWidth="1"/>
    <col min="10742" max="10742" width="17.7109375" style="58" bestFit="1" customWidth="1"/>
    <col min="10743" max="10743" width="10.85546875" style="58" customWidth="1"/>
    <col min="10744" max="10744" width="11.140625" style="58" customWidth="1"/>
    <col min="10745" max="10745" width="43.5703125" style="58" bestFit="1" customWidth="1"/>
    <col min="10746" max="10995" width="9.140625" style="58"/>
    <col min="10996" max="10996" width="15.85546875" style="58" customWidth="1"/>
    <col min="10997" max="10997" width="49.28515625" style="58" bestFit="1" customWidth="1"/>
    <col min="10998" max="10998" width="17.7109375" style="58" bestFit="1" customWidth="1"/>
    <col min="10999" max="10999" width="10.85546875" style="58" customWidth="1"/>
    <col min="11000" max="11000" width="11.140625" style="58" customWidth="1"/>
    <col min="11001" max="11001" width="43.5703125" style="58" bestFit="1" customWidth="1"/>
    <col min="11002" max="11251" width="9.140625" style="58"/>
    <col min="11252" max="11252" width="15.85546875" style="58" customWidth="1"/>
    <col min="11253" max="11253" width="49.28515625" style="58" bestFit="1" customWidth="1"/>
    <col min="11254" max="11254" width="17.7109375" style="58" bestFit="1" customWidth="1"/>
    <col min="11255" max="11255" width="10.85546875" style="58" customWidth="1"/>
    <col min="11256" max="11256" width="11.140625" style="58" customWidth="1"/>
    <col min="11257" max="11257" width="43.5703125" style="58" bestFit="1" customWidth="1"/>
    <col min="11258" max="11507" width="9.140625" style="58"/>
    <col min="11508" max="11508" width="15.85546875" style="58" customWidth="1"/>
    <col min="11509" max="11509" width="49.28515625" style="58" bestFit="1" customWidth="1"/>
    <col min="11510" max="11510" width="17.7109375" style="58" bestFit="1" customWidth="1"/>
    <col min="11511" max="11511" width="10.85546875" style="58" customWidth="1"/>
    <col min="11512" max="11512" width="11.140625" style="58" customWidth="1"/>
    <col min="11513" max="11513" width="43.5703125" style="58" bestFit="1" customWidth="1"/>
    <col min="11514" max="11763" width="9.140625" style="58"/>
    <col min="11764" max="11764" width="15.85546875" style="58" customWidth="1"/>
    <col min="11765" max="11765" width="49.28515625" style="58" bestFit="1" customWidth="1"/>
    <col min="11766" max="11766" width="17.7109375" style="58" bestFit="1" customWidth="1"/>
    <col min="11767" max="11767" width="10.85546875" style="58" customWidth="1"/>
    <col min="11768" max="11768" width="11.140625" style="58" customWidth="1"/>
    <col min="11769" max="11769" width="43.5703125" style="58" bestFit="1" customWidth="1"/>
    <col min="11770" max="12019" width="9.140625" style="58"/>
    <col min="12020" max="12020" width="15.85546875" style="58" customWidth="1"/>
    <col min="12021" max="12021" width="49.28515625" style="58" bestFit="1" customWidth="1"/>
    <col min="12022" max="12022" width="17.7109375" style="58" bestFit="1" customWidth="1"/>
    <col min="12023" max="12023" width="10.85546875" style="58" customWidth="1"/>
    <col min="12024" max="12024" width="11.140625" style="58" customWidth="1"/>
    <col min="12025" max="12025" width="43.5703125" style="58" bestFit="1" customWidth="1"/>
    <col min="12026" max="12275" width="9.140625" style="58"/>
    <col min="12276" max="12276" width="15.85546875" style="58" customWidth="1"/>
    <col min="12277" max="12277" width="49.28515625" style="58" bestFit="1" customWidth="1"/>
    <col min="12278" max="12278" width="17.7109375" style="58" bestFit="1" customWidth="1"/>
    <col min="12279" max="12279" width="10.85546875" style="58" customWidth="1"/>
    <col min="12280" max="12280" width="11.140625" style="58" customWidth="1"/>
    <col min="12281" max="12281" width="43.5703125" style="58" bestFit="1" customWidth="1"/>
    <col min="12282" max="12531" width="9.140625" style="58"/>
    <col min="12532" max="12532" width="15.85546875" style="58" customWidth="1"/>
    <col min="12533" max="12533" width="49.28515625" style="58" bestFit="1" customWidth="1"/>
    <col min="12534" max="12534" width="17.7109375" style="58" bestFit="1" customWidth="1"/>
    <col min="12535" max="12535" width="10.85546875" style="58" customWidth="1"/>
    <col min="12536" max="12536" width="11.140625" style="58" customWidth="1"/>
    <col min="12537" max="12537" width="43.5703125" style="58" bestFit="1" customWidth="1"/>
    <col min="12538" max="12787" width="9.140625" style="58"/>
    <col min="12788" max="12788" width="15.85546875" style="58" customWidth="1"/>
    <col min="12789" max="12789" width="49.28515625" style="58" bestFit="1" customWidth="1"/>
    <col min="12790" max="12790" width="17.7109375" style="58" bestFit="1" customWidth="1"/>
    <col min="12791" max="12791" width="10.85546875" style="58" customWidth="1"/>
    <col min="12792" max="12792" width="11.140625" style="58" customWidth="1"/>
    <col min="12793" max="12793" width="43.5703125" style="58" bestFit="1" customWidth="1"/>
    <col min="12794" max="13043" width="9.140625" style="58"/>
    <col min="13044" max="13044" width="15.85546875" style="58" customWidth="1"/>
    <col min="13045" max="13045" width="49.28515625" style="58" bestFit="1" customWidth="1"/>
    <col min="13046" max="13046" width="17.7109375" style="58" bestFit="1" customWidth="1"/>
    <col min="13047" max="13047" width="10.85546875" style="58" customWidth="1"/>
    <col min="13048" max="13048" width="11.140625" style="58" customWidth="1"/>
    <col min="13049" max="13049" width="43.5703125" style="58" bestFit="1" customWidth="1"/>
    <col min="13050" max="13299" width="9.140625" style="58"/>
    <col min="13300" max="13300" width="15.85546875" style="58" customWidth="1"/>
    <col min="13301" max="13301" width="49.28515625" style="58" bestFit="1" customWidth="1"/>
    <col min="13302" max="13302" width="17.7109375" style="58" bestFit="1" customWidth="1"/>
    <col min="13303" max="13303" width="10.85546875" style="58" customWidth="1"/>
    <col min="13304" max="13304" width="11.140625" style="58" customWidth="1"/>
    <col min="13305" max="13305" width="43.5703125" style="58" bestFit="1" customWidth="1"/>
    <col min="13306" max="13555" width="9.140625" style="58"/>
    <col min="13556" max="13556" width="15.85546875" style="58" customWidth="1"/>
    <col min="13557" max="13557" width="49.28515625" style="58" bestFit="1" customWidth="1"/>
    <col min="13558" max="13558" width="17.7109375" style="58" bestFit="1" customWidth="1"/>
    <col min="13559" max="13559" width="10.85546875" style="58" customWidth="1"/>
    <col min="13560" max="13560" width="11.140625" style="58" customWidth="1"/>
    <col min="13561" max="13561" width="43.5703125" style="58" bestFit="1" customWidth="1"/>
    <col min="13562" max="13811" width="9.140625" style="58"/>
    <col min="13812" max="13812" width="15.85546875" style="58" customWidth="1"/>
    <col min="13813" max="13813" width="49.28515625" style="58" bestFit="1" customWidth="1"/>
    <col min="13814" max="13814" width="17.7109375" style="58" bestFit="1" customWidth="1"/>
    <col min="13815" max="13815" width="10.85546875" style="58" customWidth="1"/>
    <col min="13816" max="13816" width="11.140625" style="58" customWidth="1"/>
    <col min="13817" max="13817" width="43.5703125" style="58" bestFit="1" customWidth="1"/>
    <col min="13818" max="14067" width="9.140625" style="58"/>
    <col min="14068" max="14068" width="15.85546875" style="58" customWidth="1"/>
    <col min="14069" max="14069" width="49.28515625" style="58" bestFit="1" customWidth="1"/>
    <col min="14070" max="14070" width="17.7109375" style="58" bestFit="1" customWidth="1"/>
    <col min="14071" max="14071" width="10.85546875" style="58" customWidth="1"/>
    <col min="14072" max="14072" width="11.140625" style="58" customWidth="1"/>
    <col min="14073" max="14073" width="43.5703125" style="58" bestFit="1" customWidth="1"/>
    <col min="14074" max="14323" width="9.140625" style="58"/>
    <col min="14324" max="14324" width="15.85546875" style="58" customWidth="1"/>
    <col min="14325" max="14325" width="49.28515625" style="58" bestFit="1" customWidth="1"/>
    <col min="14326" max="14326" width="17.7109375" style="58" bestFit="1" customWidth="1"/>
    <col min="14327" max="14327" width="10.85546875" style="58" customWidth="1"/>
    <col min="14328" max="14328" width="11.140625" style="58" customWidth="1"/>
    <col min="14329" max="14329" width="43.5703125" style="58" bestFit="1" customWidth="1"/>
    <col min="14330" max="14579" width="9.140625" style="58"/>
    <col min="14580" max="14580" width="15.85546875" style="58" customWidth="1"/>
    <col min="14581" max="14581" width="49.28515625" style="58" bestFit="1" customWidth="1"/>
    <col min="14582" max="14582" width="17.7109375" style="58" bestFit="1" customWidth="1"/>
    <col min="14583" max="14583" width="10.85546875" style="58" customWidth="1"/>
    <col min="14584" max="14584" width="11.140625" style="58" customWidth="1"/>
    <col min="14585" max="14585" width="43.5703125" style="58" bestFit="1" customWidth="1"/>
    <col min="14586" max="14835" width="9.140625" style="58"/>
    <col min="14836" max="14836" width="15.85546875" style="58" customWidth="1"/>
    <col min="14837" max="14837" width="49.28515625" style="58" bestFit="1" customWidth="1"/>
    <col min="14838" max="14838" width="17.7109375" style="58" bestFit="1" customWidth="1"/>
    <col min="14839" max="14839" width="10.85546875" style="58" customWidth="1"/>
    <col min="14840" max="14840" width="11.140625" style="58" customWidth="1"/>
    <col min="14841" max="14841" width="43.5703125" style="58" bestFit="1" customWidth="1"/>
    <col min="14842" max="15091" width="9.140625" style="58"/>
    <col min="15092" max="15092" width="15.85546875" style="58" customWidth="1"/>
    <col min="15093" max="15093" width="49.28515625" style="58" bestFit="1" customWidth="1"/>
    <col min="15094" max="15094" width="17.7109375" style="58" bestFit="1" customWidth="1"/>
    <col min="15095" max="15095" width="10.85546875" style="58" customWidth="1"/>
    <col min="15096" max="15096" width="11.140625" style="58" customWidth="1"/>
    <col min="15097" max="15097" width="43.5703125" style="58" bestFit="1" customWidth="1"/>
    <col min="15098" max="15347" width="9.140625" style="58"/>
    <col min="15348" max="15348" width="15.85546875" style="58" customWidth="1"/>
    <col min="15349" max="15349" width="49.28515625" style="58" bestFit="1" customWidth="1"/>
    <col min="15350" max="15350" width="17.7109375" style="58" bestFit="1" customWidth="1"/>
    <col min="15351" max="15351" width="10.85546875" style="58" customWidth="1"/>
    <col min="15352" max="15352" width="11.140625" style="58" customWidth="1"/>
    <col min="15353" max="15353" width="43.5703125" style="58" bestFit="1" customWidth="1"/>
    <col min="15354" max="15603" width="9.140625" style="58"/>
    <col min="15604" max="15604" width="15.85546875" style="58" customWidth="1"/>
    <col min="15605" max="15605" width="49.28515625" style="58" bestFit="1" customWidth="1"/>
    <col min="15606" max="15606" width="17.7109375" style="58" bestFit="1" customWidth="1"/>
    <col min="15607" max="15607" width="10.85546875" style="58" customWidth="1"/>
    <col min="15608" max="15608" width="11.140625" style="58" customWidth="1"/>
    <col min="15609" max="15609" width="43.5703125" style="58" bestFit="1" customWidth="1"/>
    <col min="15610" max="15859" width="9.140625" style="58"/>
    <col min="15860" max="15860" width="15.85546875" style="58" customWidth="1"/>
    <col min="15861" max="15861" width="49.28515625" style="58" bestFit="1" customWidth="1"/>
    <col min="15862" max="15862" width="17.7109375" style="58" bestFit="1" customWidth="1"/>
    <col min="15863" max="15863" width="10.85546875" style="58" customWidth="1"/>
    <col min="15864" max="15864" width="11.140625" style="58" customWidth="1"/>
    <col min="15865" max="15865" width="43.5703125" style="58" bestFit="1" customWidth="1"/>
    <col min="15866" max="16115" width="9.140625" style="58"/>
    <col min="16116" max="16116" width="15.85546875" style="58" customWidth="1"/>
    <col min="16117" max="16117" width="49.28515625" style="58" bestFit="1" customWidth="1"/>
    <col min="16118" max="16118" width="17.7109375" style="58" bestFit="1" customWidth="1"/>
    <col min="16119" max="16119" width="10.85546875" style="58" customWidth="1"/>
    <col min="16120" max="16120" width="11.140625" style="58" customWidth="1"/>
    <col min="16121" max="16121" width="43.5703125" style="58" bestFit="1" customWidth="1"/>
    <col min="16122" max="16384" width="9.140625" style="58"/>
  </cols>
  <sheetData>
    <row r="1" spans="1:9">
      <c r="A1" s="55"/>
      <c r="B1" s="56"/>
      <c r="C1" s="57"/>
      <c r="D1" s="55"/>
      <c r="E1" s="55"/>
      <c r="F1" s="55"/>
    </row>
    <row r="2" spans="1:9">
      <c r="A2" s="55" t="s">
        <v>123</v>
      </c>
      <c r="B2" s="56" t="s">
        <v>124</v>
      </c>
      <c r="C2" s="57" t="s">
        <v>135</v>
      </c>
      <c r="D2" s="55" t="s">
        <v>136</v>
      </c>
      <c r="E2" s="55" t="s">
        <v>137</v>
      </c>
      <c r="F2" s="55" t="s">
        <v>138</v>
      </c>
    </row>
    <row r="3" spans="1:9">
      <c r="A3" s="55" t="s">
        <v>114</v>
      </c>
      <c r="B3" s="56" t="s">
        <v>162</v>
      </c>
      <c r="C3" s="57">
        <v>30000000</v>
      </c>
      <c r="D3" s="55" t="s">
        <v>139</v>
      </c>
      <c r="E3" s="59" t="s">
        <v>94</v>
      </c>
      <c r="F3" s="55" t="s">
        <v>29</v>
      </c>
      <c r="H3" s="80" t="s">
        <v>125</v>
      </c>
      <c r="I3" s="86">
        <v>30000000</v>
      </c>
    </row>
    <row r="4" spans="1:9">
      <c r="A4" s="55" t="s">
        <v>108</v>
      </c>
      <c r="B4" s="56" t="s">
        <v>163</v>
      </c>
      <c r="C4" s="57">
        <v>170571459</v>
      </c>
      <c r="D4" s="55" t="s">
        <v>139</v>
      </c>
      <c r="E4" s="59" t="s">
        <v>89</v>
      </c>
      <c r="F4" s="55" t="s">
        <v>18</v>
      </c>
      <c r="H4" s="80" t="s">
        <v>126</v>
      </c>
      <c r="I4" s="86">
        <v>170571459</v>
      </c>
    </row>
    <row r="5" spans="1:9">
      <c r="A5" s="55" t="s">
        <v>109</v>
      </c>
      <c r="B5" s="56" t="s">
        <v>164</v>
      </c>
      <c r="C5" s="57">
        <v>90000000</v>
      </c>
      <c r="D5" s="55" t="s">
        <v>139</v>
      </c>
      <c r="E5" s="59" t="s">
        <v>93</v>
      </c>
      <c r="F5" s="55" t="s">
        <v>20</v>
      </c>
      <c r="H5" s="80" t="s">
        <v>127</v>
      </c>
      <c r="I5" s="86">
        <v>90000000</v>
      </c>
    </row>
    <row r="6" spans="1:9">
      <c r="A6" s="55" t="s">
        <v>120</v>
      </c>
      <c r="B6" s="56" t="s">
        <v>165</v>
      </c>
      <c r="C6" s="57">
        <v>15000000</v>
      </c>
      <c r="D6" s="55" t="s">
        <v>139</v>
      </c>
      <c r="E6" s="59" t="s">
        <v>99</v>
      </c>
      <c r="F6" s="55" t="s">
        <v>38</v>
      </c>
      <c r="H6" s="80" t="s">
        <v>128</v>
      </c>
      <c r="I6" s="86">
        <v>15000000</v>
      </c>
    </row>
    <row r="7" spans="1:9">
      <c r="A7" s="55" t="s">
        <v>119</v>
      </c>
      <c r="B7" s="56" t="s">
        <v>166</v>
      </c>
      <c r="C7" s="57">
        <v>1200000</v>
      </c>
      <c r="D7" s="55" t="s">
        <v>139</v>
      </c>
      <c r="E7" s="59" t="s">
        <v>100</v>
      </c>
      <c r="F7" s="55" t="s">
        <v>37</v>
      </c>
      <c r="H7" s="80" t="s">
        <v>129</v>
      </c>
      <c r="I7" s="86">
        <v>500000</v>
      </c>
    </row>
    <row r="8" spans="1:9">
      <c r="A8" s="55" t="s">
        <v>117</v>
      </c>
      <c r="B8" s="56" t="s">
        <v>167</v>
      </c>
      <c r="C8" s="57">
        <v>9000000</v>
      </c>
      <c r="D8" s="55" t="s">
        <v>139</v>
      </c>
      <c r="E8" s="59" t="s">
        <v>103</v>
      </c>
      <c r="F8" s="55" t="s">
        <v>34</v>
      </c>
      <c r="H8" s="80" t="s">
        <v>130</v>
      </c>
      <c r="I8" s="86">
        <v>9000000</v>
      </c>
    </row>
    <row r="9" spans="1:9">
      <c r="A9" s="55" t="s">
        <v>112</v>
      </c>
      <c r="B9" s="56" t="s">
        <v>168</v>
      </c>
      <c r="C9" s="57">
        <v>1000000</v>
      </c>
      <c r="D9" s="55" t="s">
        <v>139</v>
      </c>
      <c r="E9" s="59" t="s">
        <v>97</v>
      </c>
      <c r="F9" s="55" t="s">
        <v>98</v>
      </c>
      <c r="H9" s="80" t="s">
        <v>142</v>
      </c>
      <c r="I9" s="86">
        <v>1000000</v>
      </c>
    </row>
    <row r="10" spans="1:9">
      <c r="A10" s="55" t="s">
        <v>115</v>
      </c>
      <c r="B10" s="56" t="s">
        <v>169</v>
      </c>
      <c r="C10" s="57">
        <v>30000000</v>
      </c>
      <c r="D10" s="55" t="s">
        <v>139</v>
      </c>
      <c r="E10" s="59" t="s">
        <v>104</v>
      </c>
      <c r="F10" s="55" t="s">
        <v>32</v>
      </c>
      <c r="H10" s="80" t="s">
        <v>143</v>
      </c>
      <c r="I10" s="86">
        <v>20000000</v>
      </c>
    </row>
    <row r="11" spans="1:9">
      <c r="A11" s="55" t="s">
        <v>116</v>
      </c>
      <c r="B11" s="56" t="s">
        <v>170</v>
      </c>
      <c r="C11" s="57">
        <v>8000000</v>
      </c>
      <c r="D11" s="55" t="s">
        <v>139</v>
      </c>
      <c r="E11" s="59" t="s">
        <v>105</v>
      </c>
      <c r="F11" s="55" t="s">
        <v>33</v>
      </c>
      <c r="H11" s="80" t="s">
        <v>144</v>
      </c>
      <c r="I11" s="86">
        <v>8000000</v>
      </c>
    </row>
    <row r="12" spans="1:9">
      <c r="A12" s="55" t="s">
        <v>113</v>
      </c>
      <c r="B12" s="56" t="s">
        <v>171</v>
      </c>
      <c r="C12" s="57">
        <v>1400000000</v>
      </c>
      <c r="D12" s="55" t="s">
        <v>139</v>
      </c>
      <c r="E12" s="59" t="s">
        <v>86</v>
      </c>
      <c r="F12" s="55" t="s">
        <v>27</v>
      </c>
      <c r="H12" s="80" t="s">
        <v>131</v>
      </c>
      <c r="I12" s="86">
        <v>1400000000</v>
      </c>
    </row>
    <row r="13" spans="1:9">
      <c r="A13" s="55" t="s">
        <v>107</v>
      </c>
      <c r="B13" s="56" t="s">
        <v>172</v>
      </c>
      <c r="C13" s="57">
        <v>96000000</v>
      </c>
      <c r="D13" s="55" t="s">
        <v>139</v>
      </c>
      <c r="E13" s="59" t="s">
        <v>87</v>
      </c>
      <c r="F13" s="55" t="s">
        <v>17</v>
      </c>
      <c r="H13" s="80" t="s">
        <v>132</v>
      </c>
      <c r="I13" s="86">
        <v>96000000</v>
      </c>
    </row>
    <row r="14" spans="1:9">
      <c r="A14" s="55" t="s">
        <v>110</v>
      </c>
      <c r="B14" s="56" t="s">
        <v>173</v>
      </c>
      <c r="C14" s="57">
        <v>140000000</v>
      </c>
      <c r="D14" s="55" t="s">
        <v>139</v>
      </c>
      <c r="E14" s="59" t="s">
        <v>91</v>
      </c>
      <c r="F14" s="55" t="s">
        <v>23</v>
      </c>
      <c r="H14" s="80" t="s">
        <v>133</v>
      </c>
      <c r="I14" s="86">
        <v>140000000</v>
      </c>
    </row>
    <row r="15" spans="1:9">
      <c r="A15" s="55" t="s">
        <v>118</v>
      </c>
      <c r="B15" s="56" t="s">
        <v>174</v>
      </c>
      <c r="C15" s="57">
        <v>500000</v>
      </c>
      <c r="D15" s="55" t="s">
        <v>139</v>
      </c>
      <c r="E15" s="59" t="s">
        <v>101</v>
      </c>
      <c r="F15" s="55" t="s">
        <v>36</v>
      </c>
      <c r="H15" s="80" t="s">
        <v>134</v>
      </c>
      <c r="I15" s="86">
        <v>500000</v>
      </c>
    </row>
    <row r="16" spans="1:9">
      <c r="A16" s="55" t="s">
        <v>121</v>
      </c>
      <c r="B16" s="56" t="s">
        <v>175</v>
      </c>
      <c r="C16" s="57">
        <v>12250000</v>
      </c>
      <c r="D16" s="55" t="s">
        <v>139</v>
      </c>
      <c r="E16" s="59" t="s">
        <v>102</v>
      </c>
      <c r="F16" s="55" t="s">
        <v>51</v>
      </c>
      <c r="H16" s="80" t="s">
        <v>146</v>
      </c>
      <c r="I16" s="86">
        <v>8000000</v>
      </c>
    </row>
    <row r="17" spans="1:9">
      <c r="A17" s="55" t="s">
        <v>111</v>
      </c>
      <c r="B17" s="56" t="s">
        <v>176</v>
      </c>
      <c r="C17" s="57">
        <v>5000000</v>
      </c>
      <c r="D17" s="55" t="s">
        <v>139</v>
      </c>
      <c r="E17" s="59" t="s">
        <v>95</v>
      </c>
      <c r="F17" s="55" t="s">
        <v>140</v>
      </c>
      <c r="H17" s="80" t="s">
        <v>147</v>
      </c>
      <c r="I17" s="86">
        <v>5000000</v>
      </c>
    </row>
    <row r="18" spans="1:9">
      <c r="A18" s="55" t="s">
        <v>122</v>
      </c>
      <c r="B18" s="56" t="s">
        <v>177</v>
      </c>
      <c r="C18" s="57">
        <v>5000000</v>
      </c>
      <c r="D18" s="55" t="s">
        <v>139</v>
      </c>
      <c r="E18" s="59" t="s">
        <v>106</v>
      </c>
      <c r="F18" s="55" t="s">
        <v>54</v>
      </c>
      <c r="H18" s="80" t="s">
        <v>148</v>
      </c>
      <c r="I18" s="86">
        <v>5000000</v>
      </c>
    </row>
    <row r="19" spans="1:9">
      <c r="A19" s="55" t="s">
        <v>161</v>
      </c>
      <c r="B19" s="56" t="s">
        <v>178</v>
      </c>
      <c r="C19" s="57">
        <v>37000000</v>
      </c>
      <c r="D19" s="55" t="s">
        <v>139</v>
      </c>
      <c r="E19" s="59" t="s">
        <v>179</v>
      </c>
      <c r="F19" s="55" t="s">
        <v>19</v>
      </c>
      <c r="H19" s="80"/>
      <c r="I19" s="86">
        <f>SUM(I3:I18)</f>
        <v>1998571459</v>
      </c>
    </row>
    <row r="20" spans="1:9">
      <c r="A20" s="55"/>
      <c r="B20" s="56"/>
      <c r="C20" s="57"/>
      <c r="D20" s="55"/>
      <c r="E20" s="59"/>
      <c r="F20" s="55"/>
      <c r="H20" s="80"/>
      <c r="I20" s="86"/>
    </row>
    <row r="21" spans="1:9">
      <c r="A21" s="55"/>
      <c r="B21" s="56"/>
      <c r="C21" s="57"/>
      <c r="D21" s="55"/>
      <c r="E21" s="59"/>
      <c r="F21" s="55"/>
      <c r="H21" s="80"/>
      <c r="I21" s="86"/>
    </row>
    <row r="22" spans="1:9">
      <c r="A22" s="55"/>
      <c r="B22" s="56"/>
      <c r="C22" s="57"/>
      <c r="D22" s="55"/>
      <c r="E22" s="59"/>
      <c r="F22" s="55"/>
    </row>
    <row r="23" spans="1:9">
      <c r="A23" s="55"/>
      <c r="B23" s="56"/>
      <c r="C23" s="57"/>
      <c r="D23" s="55"/>
      <c r="E23" s="59"/>
      <c r="F23" s="55"/>
    </row>
    <row r="24" spans="1:9">
      <c r="A24" s="55"/>
      <c r="B24" s="56"/>
      <c r="C24" s="57"/>
      <c r="D24" s="55"/>
      <c r="E24" s="59"/>
      <c r="F24" s="55"/>
    </row>
    <row r="25" spans="1:9">
      <c r="F25" s="5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85" orientation="landscape" useFirstPageNumber="1" horizontalDpi="300" verticalDpi="300" r:id="rId1"/>
  <headerFooter alignWithMargins="0">
    <oddHeader>&amp;C&amp;"Times New Roman,Regular"&amp;12&amp;A</oddHead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9" topLeftCell="A10" activePane="bottomLeft" state="frozen"/>
      <selection pane="bottomLeft" activeCell="E12" sqref="E12"/>
    </sheetView>
  </sheetViews>
  <sheetFormatPr defaultColWidth="10.85546875" defaultRowHeight="12.75"/>
  <cols>
    <col min="1" max="1" width="27" style="80" customWidth="1"/>
    <col min="2" max="2" width="18.7109375" style="81" customWidth="1"/>
    <col min="3" max="5" width="16.5703125" style="86" bestFit="1" customWidth="1"/>
    <col min="6" max="6" width="20.85546875" style="80" customWidth="1"/>
    <col min="7" max="240" width="10.85546875" style="80"/>
    <col min="241" max="241" width="27" style="80" customWidth="1"/>
    <col min="242" max="242" width="18.140625" style="80" customWidth="1"/>
    <col min="243" max="243" width="14.42578125" style="80" customWidth="1"/>
    <col min="244" max="244" width="18" style="80" customWidth="1"/>
    <col min="245" max="245" width="12.42578125" style="80" customWidth="1"/>
    <col min="246" max="246" width="11.42578125" style="80" customWidth="1"/>
    <col min="247" max="247" width="18.7109375" style="80" customWidth="1"/>
    <col min="248" max="248" width="11" style="80" customWidth="1"/>
    <col min="249" max="249" width="11.85546875" style="80" customWidth="1"/>
    <col min="250" max="250" width="11.7109375" style="80" customWidth="1"/>
    <col min="251" max="251" width="14.140625" style="80" customWidth="1"/>
    <col min="252" max="252" width="11.7109375" style="80" customWidth="1"/>
    <col min="253" max="253" width="11" style="80" customWidth="1"/>
    <col min="254" max="254" width="12.7109375" style="80" customWidth="1"/>
    <col min="255" max="255" width="24.42578125" style="80" customWidth="1"/>
    <col min="256" max="496" width="10.85546875" style="80"/>
    <col min="497" max="497" width="27" style="80" customWidth="1"/>
    <col min="498" max="498" width="18.140625" style="80" customWidth="1"/>
    <col min="499" max="499" width="14.42578125" style="80" customWidth="1"/>
    <col min="500" max="500" width="18" style="80" customWidth="1"/>
    <col min="501" max="501" width="12.42578125" style="80" customWidth="1"/>
    <col min="502" max="502" width="11.42578125" style="80" customWidth="1"/>
    <col min="503" max="503" width="18.7109375" style="80" customWidth="1"/>
    <col min="504" max="504" width="11" style="80" customWidth="1"/>
    <col min="505" max="505" width="11.85546875" style="80" customWidth="1"/>
    <col min="506" max="506" width="11.7109375" style="80" customWidth="1"/>
    <col min="507" max="507" width="14.140625" style="80" customWidth="1"/>
    <col min="508" max="508" width="11.7109375" style="80" customWidth="1"/>
    <col min="509" max="509" width="11" style="80" customWidth="1"/>
    <col min="510" max="510" width="12.7109375" style="80" customWidth="1"/>
    <col min="511" max="511" width="24.42578125" style="80" customWidth="1"/>
    <col min="512" max="752" width="10.85546875" style="80"/>
    <col min="753" max="753" width="27" style="80" customWidth="1"/>
    <col min="754" max="754" width="18.140625" style="80" customWidth="1"/>
    <col min="755" max="755" width="14.42578125" style="80" customWidth="1"/>
    <col min="756" max="756" width="18" style="80" customWidth="1"/>
    <col min="757" max="757" width="12.42578125" style="80" customWidth="1"/>
    <col min="758" max="758" width="11.42578125" style="80" customWidth="1"/>
    <col min="759" max="759" width="18.7109375" style="80" customWidth="1"/>
    <col min="760" max="760" width="11" style="80" customWidth="1"/>
    <col min="761" max="761" width="11.85546875" style="80" customWidth="1"/>
    <col min="762" max="762" width="11.7109375" style="80" customWidth="1"/>
    <col min="763" max="763" width="14.140625" style="80" customWidth="1"/>
    <col min="764" max="764" width="11.7109375" style="80" customWidth="1"/>
    <col min="765" max="765" width="11" style="80" customWidth="1"/>
    <col min="766" max="766" width="12.7109375" style="80" customWidth="1"/>
    <col min="767" max="767" width="24.42578125" style="80" customWidth="1"/>
    <col min="768" max="1008" width="10.85546875" style="80"/>
    <col min="1009" max="1009" width="27" style="80" customWidth="1"/>
    <col min="1010" max="1010" width="18.140625" style="80" customWidth="1"/>
    <col min="1011" max="1011" width="14.42578125" style="80" customWidth="1"/>
    <col min="1012" max="1012" width="18" style="80" customWidth="1"/>
    <col min="1013" max="1013" width="12.42578125" style="80" customWidth="1"/>
    <col min="1014" max="1014" width="11.42578125" style="80" customWidth="1"/>
    <col min="1015" max="1015" width="18.7109375" style="80" customWidth="1"/>
    <col min="1016" max="1016" width="11" style="80" customWidth="1"/>
    <col min="1017" max="1017" width="11.85546875" style="80" customWidth="1"/>
    <col min="1018" max="1018" width="11.7109375" style="80" customWidth="1"/>
    <col min="1019" max="1019" width="14.140625" style="80" customWidth="1"/>
    <col min="1020" max="1020" width="11.7109375" style="80" customWidth="1"/>
    <col min="1021" max="1021" width="11" style="80" customWidth="1"/>
    <col min="1022" max="1022" width="12.7109375" style="80" customWidth="1"/>
    <col min="1023" max="1023" width="24.42578125" style="80" customWidth="1"/>
    <col min="1024" max="1264" width="10.85546875" style="80"/>
    <col min="1265" max="1265" width="27" style="80" customWidth="1"/>
    <col min="1266" max="1266" width="18.140625" style="80" customWidth="1"/>
    <col min="1267" max="1267" width="14.42578125" style="80" customWidth="1"/>
    <col min="1268" max="1268" width="18" style="80" customWidth="1"/>
    <col min="1269" max="1269" width="12.42578125" style="80" customWidth="1"/>
    <col min="1270" max="1270" width="11.42578125" style="80" customWidth="1"/>
    <col min="1271" max="1271" width="18.7109375" style="80" customWidth="1"/>
    <col min="1272" max="1272" width="11" style="80" customWidth="1"/>
    <col min="1273" max="1273" width="11.85546875" style="80" customWidth="1"/>
    <col min="1274" max="1274" width="11.7109375" style="80" customWidth="1"/>
    <col min="1275" max="1275" width="14.140625" style="80" customWidth="1"/>
    <col min="1276" max="1276" width="11.7109375" style="80" customWidth="1"/>
    <col min="1277" max="1277" width="11" style="80" customWidth="1"/>
    <col min="1278" max="1278" width="12.7109375" style="80" customWidth="1"/>
    <col min="1279" max="1279" width="24.42578125" style="80" customWidth="1"/>
    <col min="1280" max="1520" width="10.85546875" style="80"/>
    <col min="1521" max="1521" width="27" style="80" customWidth="1"/>
    <col min="1522" max="1522" width="18.140625" style="80" customWidth="1"/>
    <col min="1523" max="1523" width="14.42578125" style="80" customWidth="1"/>
    <col min="1524" max="1524" width="18" style="80" customWidth="1"/>
    <col min="1525" max="1525" width="12.42578125" style="80" customWidth="1"/>
    <col min="1526" max="1526" width="11.42578125" style="80" customWidth="1"/>
    <col min="1527" max="1527" width="18.7109375" style="80" customWidth="1"/>
    <col min="1528" max="1528" width="11" style="80" customWidth="1"/>
    <col min="1529" max="1529" width="11.85546875" style="80" customWidth="1"/>
    <col min="1530" max="1530" width="11.7109375" style="80" customWidth="1"/>
    <col min="1531" max="1531" width="14.140625" style="80" customWidth="1"/>
    <col min="1532" max="1532" width="11.7109375" style="80" customWidth="1"/>
    <col min="1533" max="1533" width="11" style="80" customWidth="1"/>
    <col min="1534" max="1534" width="12.7109375" style="80" customWidth="1"/>
    <col min="1535" max="1535" width="24.42578125" style="80" customWidth="1"/>
    <col min="1536" max="1776" width="10.85546875" style="80"/>
    <col min="1777" max="1777" width="27" style="80" customWidth="1"/>
    <col min="1778" max="1778" width="18.140625" style="80" customWidth="1"/>
    <col min="1779" max="1779" width="14.42578125" style="80" customWidth="1"/>
    <col min="1780" max="1780" width="18" style="80" customWidth="1"/>
    <col min="1781" max="1781" width="12.42578125" style="80" customWidth="1"/>
    <col min="1782" max="1782" width="11.42578125" style="80" customWidth="1"/>
    <col min="1783" max="1783" width="18.7109375" style="80" customWidth="1"/>
    <col min="1784" max="1784" width="11" style="80" customWidth="1"/>
    <col min="1785" max="1785" width="11.85546875" style="80" customWidth="1"/>
    <col min="1786" max="1786" width="11.7109375" style="80" customWidth="1"/>
    <col min="1787" max="1787" width="14.140625" style="80" customWidth="1"/>
    <col min="1788" max="1788" width="11.7109375" style="80" customWidth="1"/>
    <col min="1789" max="1789" width="11" style="80" customWidth="1"/>
    <col min="1790" max="1790" width="12.7109375" style="80" customWidth="1"/>
    <col min="1791" max="1791" width="24.42578125" style="80" customWidth="1"/>
    <col min="1792" max="2032" width="10.85546875" style="80"/>
    <col min="2033" max="2033" width="27" style="80" customWidth="1"/>
    <col min="2034" max="2034" width="18.140625" style="80" customWidth="1"/>
    <col min="2035" max="2035" width="14.42578125" style="80" customWidth="1"/>
    <col min="2036" max="2036" width="18" style="80" customWidth="1"/>
    <col min="2037" max="2037" width="12.42578125" style="80" customWidth="1"/>
    <col min="2038" max="2038" width="11.42578125" style="80" customWidth="1"/>
    <col min="2039" max="2039" width="18.7109375" style="80" customWidth="1"/>
    <col min="2040" max="2040" width="11" style="80" customWidth="1"/>
    <col min="2041" max="2041" width="11.85546875" style="80" customWidth="1"/>
    <col min="2042" max="2042" width="11.7109375" style="80" customWidth="1"/>
    <col min="2043" max="2043" width="14.140625" style="80" customWidth="1"/>
    <col min="2044" max="2044" width="11.7109375" style="80" customWidth="1"/>
    <col min="2045" max="2045" width="11" style="80" customWidth="1"/>
    <col min="2046" max="2046" width="12.7109375" style="80" customWidth="1"/>
    <col min="2047" max="2047" width="24.42578125" style="80" customWidth="1"/>
    <col min="2048" max="2288" width="10.85546875" style="80"/>
    <col min="2289" max="2289" width="27" style="80" customWidth="1"/>
    <col min="2290" max="2290" width="18.140625" style="80" customWidth="1"/>
    <col min="2291" max="2291" width="14.42578125" style="80" customWidth="1"/>
    <col min="2292" max="2292" width="18" style="80" customWidth="1"/>
    <col min="2293" max="2293" width="12.42578125" style="80" customWidth="1"/>
    <col min="2294" max="2294" width="11.42578125" style="80" customWidth="1"/>
    <col min="2295" max="2295" width="18.7109375" style="80" customWidth="1"/>
    <col min="2296" max="2296" width="11" style="80" customWidth="1"/>
    <col min="2297" max="2297" width="11.85546875" style="80" customWidth="1"/>
    <col min="2298" max="2298" width="11.7109375" style="80" customWidth="1"/>
    <col min="2299" max="2299" width="14.140625" style="80" customWidth="1"/>
    <col min="2300" max="2300" width="11.7109375" style="80" customWidth="1"/>
    <col min="2301" max="2301" width="11" style="80" customWidth="1"/>
    <col min="2302" max="2302" width="12.7109375" style="80" customWidth="1"/>
    <col min="2303" max="2303" width="24.42578125" style="80" customWidth="1"/>
    <col min="2304" max="2544" width="10.85546875" style="80"/>
    <col min="2545" max="2545" width="27" style="80" customWidth="1"/>
    <col min="2546" max="2546" width="18.140625" style="80" customWidth="1"/>
    <col min="2547" max="2547" width="14.42578125" style="80" customWidth="1"/>
    <col min="2548" max="2548" width="18" style="80" customWidth="1"/>
    <col min="2549" max="2549" width="12.42578125" style="80" customWidth="1"/>
    <col min="2550" max="2550" width="11.42578125" style="80" customWidth="1"/>
    <col min="2551" max="2551" width="18.7109375" style="80" customWidth="1"/>
    <col min="2552" max="2552" width="11" style="80" customWidth="1"/>
    <col min="2553" max="2553" width="11.85546875" style="80" customWidth="1"/>
    <col min="2554" max="2554" width="11.7109375" style="80" customWidth="1"/>
    <col min="2555" max="2555" width="14.140625" style="80" customWidth="1"/>
    <col min="2556" max="2556" width="11.7109375" style="80" customWidth="1"/>
    <col min="2557" max="2557" width="11" style="80" customWidth="1"/>
    <col min="2558" max="2558" width="12.7109375" style="80" customWidth="1"/>
    <col min="2559" max="2559" width="24.42578125" style="80" customWidth="1"/>
    <col min="2560" max="2800" width="10.85546875" style="80"/>
    <col min="2801" max="2801" width="27" style="80" customWidth="1"/>
    <col min="2802" max="2802" width="18.140625" style="80" customWidth="1"/>
    <col min="2803" max="2803" width="14.42578125" style="80" customWidth="1"/>
    <col min="2804" max="2804" width="18" style="80" customWidth="1"/>
    <col min="2805" max="2805" width="12.42578125" style="80" customWidth="1"/>
    <col min="2806" max="2806" width="11.42578125" style="80" customWidth="1"/>
    <col min="2807" max="2807" width="18.7109375" style="80" customWidth="1"/>
    <col min="2808" max="2808" width="11" style="80" customWidth="1"/>
    <col min="2809" max="2809" width="11.85546875" style="80" customWidth="1"/>
    <col min="2810" max="2810" width="11.7109375" style="80" customWidth="1"/>
    <col min="2811" max="2811" width="14.140625" style="80" customWidth="1"/>
    <col min="2812" max="2812" width="11.7109375" style="80" customWidth="1"/>
    <col min="2813" max="2813" width="11" style="80" customWidth="1"/>
    <col min="2814" max="2814" width="12.7109375" style="80" customWidth="1"/>
    <col min="2815" max="2815" width="24.42578125" style="80" customWidth="1"/>
    <col min="2816" max="3056" width="10.85546875" style="80"/>
    <col min="3057" max="3057" width="27" style="80" customWidth="1"/>
    <col min="3058" max="3058" width="18.140625" style="80" customWidth="1"/>
    <col min="3059" max="3059" width="14.42578125" style="80" customWidth="1"/>
    <col min="3060" max="3060" width="18" style="80" customWidth="1"/>
    <col min="3061" max="3061" width="12.42578125" style="80" customWidth="1"/>
    <col min="3062" max="3062" width="11.42578125" style="80" customWidth="1"/>
    <col min="3063" max="3063" width="18.7109375" style="80" customWidth="1"/>
    <col min="3064" max="3064" width="11" style="80" customWidth="1"/>
    <col min="3065" max="3065" width="11.85546875" style="80" customWidth="1"/>
    <col min="3066" max="3066" width="11.7109375" style="80" customWidth="1"/>
    <col min="3067" max="3067" width="14.140625" style="80" customWidth="1"/>
    <col min="3068" max="3068" width="11.7109375" style="80" customWidth="1"/>
    <col min="3069" max="3069" width="11" style="80" customWidth="1"/>
    <col min="3070" max="3070" width="12.7109375" style="80" customWidth="1"/>
    <col min="3071" max="3071" width="24.42578125" style="80" customWidth="1"/>
    <col min="3072" max="3312" width="10.85546875" style="80"/>
    <col min="3313" max="3313" width="27" style="80" customWidth="1"/>
    <col min="3314" max="3314" width="18.140625" style="80" customWidth="1"/>
    <col min="3315" max="3315" width="14.42578125" style="80" customWidth="1"/>
    <col min="3316" max="3316" width="18" style="80" customWidth="1"/>
    <col min="3317" max="3317" width="12.42578125" style="80" customWidth="1"/>
    <col min="3318" max="3318" width="11.42578125" style="80" customWidth="1"/>
    <col min="3319" max="3319" width="18.7109375" style="80" customWidth="1"/>
    <col min="3320" max="3320" width="11" style="80" customWidth="1"/>
    <col min="3321" max="3321" width="11.85546875" style="80" customWidth="1"/>
    <col min="3322" max="3322" width="11.7109375" style="80" customWidth="1"/>
    <col min="3323" max="3323" width="14.140625" style="80" customWidth="1"/>
    <col min="3324" max="3324" width="11.7109375" style="80" customWidth="1"/>
    <col min="3325" max="3325" width="11" style="80" customWidth="1"/>
    <col min="3326" max="3326" width="12.7109375" style="80" customWidth="1"/>
    <col min="3327" max="3327" width="24.42578125" style="80" customWidth="1"/>
    <col min="3328" max="3568" width="10.85546875" style="80"/>
    <col min="3569" max="3569" width="27" style="80" customWidth="1"/>
    <col min="3570" max="3570" width="18.140625" style="80" customWidth="1"/>
    <col min="3571" max="3571" width="14.42578125" style="80" customWidth="1"/>
    <col min="3572" max="3572" width="18" style="80" customWidth="1"/>
    <col min="3573" max="3573" width="12.42578125" style="80" customWidth="1"/>
    <col min="3574" max="3574" width="11.42578125" style="80" customWidth="1"/>
    <col min="3575" max="3575" width="18.7109375" style="80" customWidth="1"/>
    <col min="3576" max="3576" width="11" style="80" customWidth="1"/>
    <col min="3577" max="3577" width="11.85546875" style="80" customWidth="1"/>
    <col min="3578" max="3578" width="11.7109375" style="80" customWidth="1"/>
    <col min="3579" max="3579" width="14.140625" style="80" customWidth="1"/>
    <col min="3580" max="3580" width="11.7109375" style="80" customWidth="1"/>
    <col min="3581" max="3581" width="11" style="80" customWidth="1"/>
    <col min="3582" max="3582" width="12.7109375" style="80" customWidth="1"/>
    <col min="3583" max="3583" width="24.42578125" style="80" customWidth="1"/>
    <col min="3584" max="3824" width="10.85546875" style="80"/>
    <col min="3825" max="3825" width="27" style="80" customWidth="1"/>
    <col min="3826" max="3826" width="18.140625" style="80" customWidth="1"/>
    <col min="3827" max="3827" width="14.42578125" style="80" customWidth="1"/>
    <col min="3828" max="3828" width="18" style="80" customWidth="1"/>
    <col min="3829" max="3829" width="12.42578125" style="80" customWidth="1"/>
    <col min="3830" max="3830" width="11.42578125" style="80" customWidth="1"/>
    <col min="3831" max="3831" width="18.7109375" style="80" customWidth="1"/>
    <col min="3832" max="3832" width="11" style="80" customWidth="1"/>
    <col min="3833" max="3833" width="11.85546875" style="80" customWidth="1"/>
    <col min="3834" max="3834" width="11.7109375" style="80" customWidth="1"/>
    <col min="3835" max="3835" width="14.140625" style="80" customWidth="1"/>
    <col min="3836" max="3836" width="11.7109375" style="80" customWidth="1"/>
    <col min="3837" max="3837" width="11" style="80" customWidth="1"/>
    <col min="3838" max="3838" width="12.7109375" style="80" customWidth="1"/>
    <col min="3839" max="3839" width="24.42578125" style="80" customWidth="1"/>
    <col min="3840" max="4080" width="10.85546875" style="80"/>
    <col min="4081" max="4081" width="27" style="80" customWidth="1"/>
    <col min="4082" max="4082" width="18.140625" style="80" customWidth="1"/>
    <col min="4083" max="4083" width="14.42578125" style="80" customWidth="1"/>
    <col min="4084" max="4084" width="18" style="80" customWidth="1"/>
    <col min="4085" max="4085" width="12.42578125" style="80" customWidth="1"/>
    <col min="4086" max="4086" width="11.42578125" style="80" customWidth="1"/>
    <col min="4087" max="4087" width="18.7109375" style="80" customWidth="1"/>
    <col min="4088" max="4088" width="11" style="80" customWidth="1"/>
    <col min="4089" max="4089" width="11.85546875" style="80" customWidth="1"/>
    <col min="4090" max="4090" width="11.7109375" style="80" customWidth="1"/>
    <col min="4091" max="4091" width="14.140625" style="80" customWidth="1"/>
    <col min="4092" max="4092" width="11.7109375" style="80" customWidth="1"/>
    <col min="4093" max="4093" width="11" style="80" customWidth="1"/>
    <col min="4094" max="4094" width="12.7109375" style="80" customWidth="1"/>
    <col min="4095" max="4095" width="24.42578125" style="80" customWidth="1"/>
    <col min="4096" max="4336" width="10.85546875" style="80"/>
    <col min="4337" max="4337" width="27" style="80" customWidth="1"/>
    <col min="4338" max="4338" width="18.140625" style="80" customWidth="1"/>
    <col min="4339" max="4339" width="14.42578125" style="80" customWidth="1"/>
    <col min="4340" max="4340" width="18" style="80" customWidth="1"/>
    <col min="4341" max="4341" width="12.42578125" style="80" customWidth="1"/>
    <col min="4342" max="4342" width="11.42578125" style="80" customWidth="1"/>
    <col min="4343" max="4343" width="18.7109375" style="80" customWidth="1"/>
    <col min="4344" max="4344" width="11" style="80" customWidth="1"/>
    <col min="4345" max="4345" width="11.85546875" style="80" customWidth="1"/>
    <col min="4346" max="4346" width="11.7109375" style="80" customWidth="1"/>
    <col min="4347" max="4347" width="14.140625" style="80" customWidth="1"/>
    <col min="4348" max="4348" width="11.7109375" style="80" customWidth="1"/>
    <col min="4349" max="4349" width="11" style="80" customWidth="1"/>
    <col min="4350" max="4350" width="12.7109375" style="80" customWidth="1"/>
    <col min="4351" max="4351" width="24.42578125" style="80" customWidth="1"/>
    <col min="4352" max="4592" width="10.85546875" style="80"/>
    <col min="4593" max="4593" width="27" style="80" customWidth="1"/>
    <col min="4594" max="4594" width="18.140625" style="80" customWidth="1"/>
    <col min="4595" max="4595" width="14.42578125" style="80" customWidth="1"/>
    <col min="4596" max="4596" width="18" style="80" customWidth="1"/>
    <col min="4597" max="4597" width="12.42578125" style="80" customWidth="1"/>
    <col min="4598" max="4598" width="11.42578125" style="80" customWidth="1"/>
    <col min="4599" max="4599" width="18.7109375" style="80" customWidth="1"/>
    <col min="4600" max="4600" width="11" style="80" customWidth="1"/>
    <col min="4601" max="4601" width="11.85546875" style="80" customWidth="1"/>
    <col min="4602" max="4602" width="11.7109375" style="80" customWidth="1"/>
    <col min="4603" max="4603" width="14.140625" style="80" customWidth="1"/>
    <col min="4604" max="4604" width="11.7109375" style="80" customWidth="1"/>
    <col min="4605" max="4605" width="11" style="80" customWidth="1"/>
    <col min="4606" max="4606" width="12.7109375" style="80" customWidth="1"/>
    <col min="4607" max="4607" width="24.42578125" style="80" customWidth="1"/>
    <col min="4608" max="4848" width="10.85546875" style="80"/>
    <col min="4849" max="4849" width="27" style="80" customWidth="1"/>
    <col min="4850" max="4850" width="18.140625" style="80" customWidth="1"/>
    <col min="4851" max="4851" width="14.42578125" style="80" customWidth="1"/>
    <col min="4852" max="4852" width="18" style="80" customWidth="1"/>
    <col min="4853" max="4853" width="12.42578125" style="80" customWidth="1"/>
    <col min="4854" max="4854" width="11.42578125" style="80" customWidth="1"/>
    <col min="4855" max="4855" width="18.7109375" style="80" customWidth="1"/>
    <col min="4856" max="4856" width="11" style="80" customWidth="1"/>
    <col min="4857" max="4857" width="11.85546875" style="80" customWidth="1"/>
    <col min="4858" max="4858" width="11.7109375" style="80" customWidth="1"/>
    <col min="4859" max="4859" width="14.140625" style="80" customWidth="1"/>
    <col min="4860" max="4860" width="11.7109375" style="80" customWidth="1"/>
    <col min="4861" max="4861" width="11" style="80" customWidth="1"/>
    <col min="4862" max="4862" width="12.7109375" style="80" customWidth="1"/>
    <col min="4863" max="4863" width="24.42578125" style="80" customWidth="1"/>
    <col min="4864" max="5104" width="10.85546875" style="80"/>
    <col min="5105" max="5105" width="27" style="80" customWidth="1"/>
    <col min="5106" max="5106" width="18.140625" style="80" customWidth="1"/>
    <col min="5107" max="5107" width="14.42578125" style="80" customWidth="1"/>
    <col min="5108" max="5108" width="18" style="80" customWidth="1"/>
    <col min="5109" max="5109" width="12.42578125" style="80" customWidth="1"/>
    <col min="5110" max="5110" width="11.42578125" style="80" customWidth="1"/>
    <col min="5111" max="5111" width="18.7109375" style="80" customWidth="1"/>
    <col min="5112" max="5112" width="11" style="80" customWidth="1"/>
    <col min="5113" max="5113" width="11.85546875" style="80" customWidth="1"/>
    <col min="5114" max="5114" width="11.7109375" style="80" customWidth="1"/>
    <col min="5115" max="5115" width="14.140625" style="80" customWidth="1"/>
    <col min="5116" max="5116" width="11.7109375" style="80" customWidth="1"/>
    <col min="5117" max="5117" width="11" style="80" customWidth="1"/>
    <col min="5118" max="5118" width="12.7109375" style="80" customWidth="1"/>
    <col min="5119" max="5119" width="24.42578125" style="80" customWidth="1"/>
    <col min="5120" max="5360" width="10.85546875" style="80"/>
    <col min="5361" max="5361" width="27" style="80" customWidth="1"/>
    <col min="5362" max="5362" width="18.140625" style="80" customWidth="1"/>
    <col min="5363" max="5363" width="14.42578125" style="80" customWidth="1"/>
    <col min="5364" max="5364" width="18" style="80" customWidth="1"/>
    <col min="5365" max="5365" width="12.42578125" style="80" customWidth="1"/>
    <col min="5366" max="5366" width="11.42578125" style="80" customWidth="1"/>
    <col min="5367" max="5367" width="18.7109375" style="80" customWidth="1"/>
    <col min="5368" max="5368" width="11" style="80" customWidth="1"/>
    <col min="5369" max="5369" width="11.85546875" style="80" customWidth="1"/>
    <col min="5370" max="5370" width="11.7109375" style="80" customWidth="1"/>
    <col min="5371" max="5371" width="14.140625" style="80" customWidth="1"/>
    <col min="5372" max="5372" width="11.7109375" style="80" customWidth="1"/>
    <col min="5373" max="5373" width="11" style="80" customWidth="1"/>
    <col min="5374" max="5374" width="12.7109375" style="80" customWidth="1"/>
    <col min="5375" max="5375" width="24.42578125" style="80" customWidth="1"/>
    <col min="5376" max="5616" width="10.85546875" style="80"/>
    <col min="5617" max="5617" width="27" style="80" customWidth="1"/>
    <col min="5618" max="5618" width="18.140625" style="80" customWidth="1"/>
    <col min="5619" max="5619" width="14.42578125" style="80" customWidth="1"/>
    <col min="5620" max="5620" width="18" style="80" customWidth="1"/>
    <col min="5621" max="5621" width="12.42578125" style="80" customWidth="1"/>
    <col min="5622" max="5622" width="11.42578125" style="80" customWidth="1"/>
    <col min="5623" max="5623" width="18.7109375" style="80" customWidth="1"/>
    <col min="5624" max="5624" width="11" style="80" customWidth="1"/>
    <col min="5625" max="5625" width="11.85546875" style="80" customWidth="1"/>
    <col min="5626" max="5626" width="11.7109375" style="80" customWidth="1"/>
    <col min="5627" max="5627" width="14.140625" style="80" customWidth="1"/>
    <col min="5628" max="5628" width="11.7109375" style="80" customWidth="1"/>
    <col min="5629" max="5629" width="11" style="80" customWidth="1"/>
    <col min="5630" max="5630" width="12.7109375" style="80" customWidth="1"/>
    <col min="5631" max="5631" width="24.42578125" style="80" customWidth="1"/>
    <col min="5632" max="5872" width="10.85546875" style="80"/>
    <col min="5873" max="5873" width="27" style="80" customWidth="1"/>
    <col min="5874" max="5874" width="18.140625" style="80" customWidth="1"/>
    <col min="5875" max="5875" width="14.42578125" style="80" customWidth="1"/>
    <col min="5876" max="5876" width="18" style="80" customWidth="1"/>
    <col min="5877" max="5877" width="12.42578125" style="80" customWidth="1"/>
    <col min="5878" max="5878" width="11.42578125" style="80" customWidth="1"/>
    <col min="5879" max="5879" width="18.7109375" style="80" customWidth="1"/>
    <col min="5880" max="5880" width="11" style="80" customWidth="1"/>
    <col min="5881" max="5881" width="11.85546875" style="80" customWidth="1"/>
    <col min="5882" max="5882" width="11.7109375" style="80" customWidth="1"/>
    <col min="5883" max="5883" width="14.140625" style="80" customWidth="1"/>
    <col min="5884" max="5884" width="11.7109375" style="80" customWidth="1"/>
    <col min="5885" max="5885" width="11" style="80" customWidth="1"/>
    <col min="5886" max="5886" width="12.7109375" style="80" customWidth="1"/>
    <col min="5887" max="5887" width="24.42578125" style="80" customWidth="1"/>
    <col min="5888" max="6128" width="10.85546875" style="80"/>
    <col min="6129" max="6129" width="27" style="80" customWidth="1"/>
    <col min="6130" max="6130" width="18.140625" style="80" customWidth="1"/>
    <col min="6131" max="6131" width="14.42578125" style="80" customWidth="1"/>
    <col min="6132" max="6132" width="18" style="80" customWidth="1"/>
    <col min="6133" max="6133" width="12.42578125" style="80" customWidth="1"/>
    <col min="6134" max="6134" width="11.42578125" style="80" customWidth="1"/>
    <col min="6135" max="6135" width="18.7109375" style="80" customWidth="1"/>
    <col min="6136" max="6136" width="11" style="80" customWidth="1"/>
    <col min="6137" max="6137" width="11.85546875" style="80" customWidth="1"/>
    <col min="6138" max="6138" width="11.7109375" style="80" customWidth="1"/>
    <col min="6139" max="6139" width="14.140625" style="80" customWidth="1"/>
    <col min="6140" max="6140" width="11.7109375" style="80" customWidth="1"/>
    <col min="6141" max="6141" width="11" style="80" customWidth="1"/>
    <col min="6142" max="6142" width="12.7109375" style="80" customWidth="1"/>
    <col min="6143" max="6143" width="24.42578125" style="80" customWidth="1"/>
    <col min="6144" max="6384" width="10.85546875" style="80"/>
    <col min="6385" max="6385" width="27" style="80" customWidth="1"/>
    <col min="6386" max="6386" width="18.140625" style="80" customWidth="1"/>
    <col min="6387" max="6387" width="14.42578125" style="80" customWidth="1"/>
    <col min="6388" max="6388" width="18" style="80" customWidth="1"/>
    <col min="6389" max="6389" width="12.42578125" style="80" customWidth="1"/>
    <col min="6390" max="6390" width="11.42578125" style="80" customWidth="1"/>
    <col min="6391" max="6391" width="18.7109375" style="80" customWidth="1"/>
    <col min="6392" max="6392" width="11" style="80" customWidth="1"/>
    <col min="6393" max="6393" width="11.85546875" style="80" customWidth="1"/>
    <col min="6394" max="6394" width="11.7109375" style="80" customWidth="1"/>
    <col min="6395" max="6395" width="14.140625" style="80" customWidth="1"/>
    <col min="6396" max="6396" width="11.7109375" style="80" customWidth="1"/>
    <col min="6397" max="6397" width="11" style="80" customWidth="1"/>
    <col min="6398" max="6398" width="12.7109375" style="80" customWidth="1"/>
    <col min="6399" max="6399" width="24.42578125" style="80" customWidth="1"/>
    <col min="6400" max="6640" width="10.85546875" style="80"/>
    <col min="6641" max="6641" width="27" style="80" customWidth="1"/>
    <col min="6642" max="6642" width="18.140625" style="80" customWidth="1"/>
    <col min="6643" max="6643" width="14.42578125" style="80" customWidth="1"/>
    <col min="6644" max="6644" width="18" style="80" customWidth="1"/>
    <col min="6645" max="6645" width="12.42578125" style="80" customWidth="1"/>
    <col min="6646" max="6646" width="11.42578125" style="80" customWidth="1"/>
    <col min="6647" max="6647" width="18.7109375" style="80" customWidth="1"/>
    <col min="6648" max="6648" width="11" style="80" customWidth="1"/>
    <col min="6649" max="6649" width="11.85546875" style="80" customWidth="1"/>
    <col min="6650" max="6650" width="11.7109375" style="80" customWidth="1"/>
    <col min="6651" max="6651" width="14.140625" style="80" customWidth="1"/>
    <col min="6652" max="6652" width="11.7109375" style="80" customWidth="1"/>
    <col min="6653" max="6653" width="11" style="80" customWidth="1"/>
    <col min="6654" max="6654" width="12.7109375" style="80" customWidth="1"/>
    <col min="6655" max="6655" width="24.42578125" style="80" customWidth="1"/>
    <col min="6656" max="6896" width="10.85546875" style="80"/>
    <col min="6897" max="6897" width="27" style="80" customWidth="1"/>
    <col min="6898" max="6898" width="18.140625" style="80" customWidth="1"/>
    <col min="6899" max="6899" width="14.42578125" style="80" customWidth="1"/>
    <col min="6900" max="6900" width="18" style="80" customWidth="1"/>
    <col min="6901" max="6901" width="12.42578125" style="80" customWidth="1"/>
    <col min="6902" max="6902" width="11.42578125" style="80" customWidth="1"/>
    <col min="6903" max="6903" width="18.7109375" style="80" customWidth="1"/>
    <col min="6904" max="6904" width="11" style="80" customWidth="1"/>
    <col min="6905" max="6905" width="11.85546875" style="80" customWidth="1"/>
    <col min="6906" max="6906" width="11.7109375" style="80" customWidth="1"/>
    <col min="6907" max="6907" width="14.140625" style="80" customWidth="1"/>
    <col min="6908" max="6908" width="11.7109375" style="80" customWidth="1"/>
    <col min="6909" max="6909" width="11" style="80" customWidth="1"/>
    <col min="6910" max="6910" width="12.7109375" style="80" customWidth="1"/>
    <col min="6911" max="6911" width="24.42578125" style="80" customWidth="1"/>
    <col min="6912" max="7152" width="10.85546875" style="80"/>
    <col min="7153" max="7153" width="27" style="80" customWidth="1"/>
    <col min="7154" max="7154" width="18.140625" style="80" customWidth="1"/>
    <col min="7155" max="7155" width="14.42578125" style="80" customWidth="1"/>
    <col min="7156" max="7156" width="18" style="80" customWidth="1"/>
    <col min="7157" max="7157" width="12.42578125" style="80" customWidth="1"/>
    <col min="7158" max="7158" width="11.42578125" style="80" customWidth="1"/>
    <col min="7159" max="7159" width="18.7109375" style="80" customWidth="1"/>
    <col min="7160" max="7160" width="11" style="80" customWidth="1"/>
    <col min="7161" max="7161" width="11.85546875" style="80" customWidth="1"/>
    <col min="7162" max="7162" width="11.7109375" style="80" customWidth="1"/>
    <col min="7163" max="7163" width="14.140625" style="80" customWidth="1"/>
    <col min="7164" max="7164" width="11.7109375" style="80" customWidth="1"/>
    <col min="7165" max="7165" width="11" style="80" customWidth="1"/>
    <col min="7166" max="7166" width="12.7109375" style="80" customWidth="1"/>
    <col min="7167" max="7167" width="24.42578125" style="80" customWidth="1"/>
    <col min="7168" max="7408" width="10.85546875" style="80"/>
    <col min="7409" max="7409" width="27" style="80" customWidth="1"/>
    <col min="7410" max="7410" width="18.140625" style="80" customWidth="1"/>
    <col min="7411" max="7411" width="14.42578125" style="80" customWidth="1"/>
    <col min="7412" max="7412" width="18" style="80" customWidth="1"/>
    <col min="7413" max="7413" width="12.42578125" style="80" customWidth="1"/>
    <col min="7414" max="7414" width="11.42578125" style="80" customWidth="1"/>
    <col min="7415" max="7415" width="18.7109375" style="80" customWidth="1"/>
    <col min="7416" max="7416" width="11" style="80" customWidth="1"/>
    <col min="7417" max="7417" width="11.85546875" style="80" customWidth="1"/>
    <col min="7418" max="7418" width="11.7109375" style="80" customWidth="1"/>
    <col min="7419" max="7419" width="14.140625" style="80" customWidth="1"/>
    <col min="7420" max="7420" width="11.7109375" style="80" customWidth="1"/>
    <col min="7421" max="7421" width="11" style="80" customWidth="1"/>
    <col min="7422" max="7422" width="12.7109375" style="80" customWidth="1"/>
    <col min="7423" max="7423" width="24.42578125" style="80" customWidth="1"/>
    <col min="7424" max="7664" width="10.85546875" style="80"/>
    <col min="7665" max="7665" width="27" style="80" customWidth="1"/>
    <col min="7666" max="7666" width="18.140625" style="80" customWidth="1"/>
    <col min="7667" max="7667" width="14.42578125" style="80" customWidth="1"/>
    <col min="7668" max="7668" width="18" style="80" customWidth="1"/>
    <col min="7669" max="7669" width="12.42578125" style="80" customWidth="1"/>
    <col min="7670" max="7670" width="11.42578125" style="80" customWidth="1"/>
    <col min="7671" max="7671" width="18.7109375" style="80" customWidth="1"/>
    <col min="7672" max="7672" width="11" style="80" customWidth="1"/>
    <col min="7673" max="7673" width="11.85546875" style="80" customWidth="1"/>
    <col min="7674" max="7674" width="11.7109375" style="80" customWidth="1"/>
    <col min="7675" max="7675" width="14.140625" style="80" customWidth="1"/>
    <col min="7676" max="7676" width="11.7109375" style="80" customWidth="1"/>
    <col min="7677" max="7677" width="11" style="80" customWidth="1"/>
    <col min="7678" max="7678" width="12.7109375" style="80" customWidth="1"/>
    <col min="7679" max="7679" width="24.42578125" style="80" customWidth="1"/>
    <col min="7680" max="7920" width="10.85546875" style="80"/>
    <col min="7921" max="7921" width="27" style="80" customWidth="1"/>
    <col min="7922" max="7922" width="18.140625" style="80" customWidth="1"/>
    <col min="7923" max="7923" width="14.42578125" style="80" customWidth="1"/>
    <col min="7924" max="7924" width="18" style="80" customWidth="1"/>
    <col min="7925" max="7925" width="12.42578125" style="80" customWidth="1"/>
    <col min="7926" max="7926" width="11.42578125" style="80" customWidth="1"/>
    <col min="7927" max="7927" width="18.7109375" style="80" customWidth="1"/>
    <col min="7928" max="7928" width="11" style="80" customWidth="1"/>
    <col min="7929" max="7929" width="11.85546875" style="80" customWidth="1"/>
    <col min="7930" max="7930" width="11.7109375" style="80" customWidth="1"/>
    <col min="7931" max="7931" width="14.140625" style="80" customWidth="1"/>
    <col min="7932" max="7932" width="11.7109375" style="80" customWidth="1"/>
    <col min="7933" max="7933" width="11" style="80" customWidth="1"/>
    <col min="7934" max="7934" width="12.7109375" style="80" customWidth="1"/>
    <col min="7935" max="7935" width="24.42578125" style="80" customWidth="1"/>
    <col min="7936" max="8176" width="10.85546875" style="80"/>
    <col min="8177" max="8177" width="27" style="80" customWidth="1"/>
    <col min="8178" max="8178" width="18.140625" style="80" customWidth="1"/>
    <col min="8179" max="8179" width="14.42578125" style="80" customWidth="1"/>
    <col min="8180" max="8180" width="18" style="80" customWidth="1"/>
    <col min="8181" max="8181" width="12.42578125" style="80" customWidth="1"/>
    <col min="8182" max="8182" width="11.42578125" style="80" customWidth="1"/>
    <col min="8183" max="8183" width="18.7109375" style="80" customWidth="1"/>
    <col min="8184" max="8184" width="11" style="80" customWidth="1"/>
    <col min="8185" max="8185" width="11.85546875" style="80" customWidth="1"/>
    <col min="8186" max="8186" width="11.7109375" style="80" customWidth="1"/>
    <col min="8187" max="8187" width="14.140625" style="80" customWidth="1"/>
    <col min="8188" max="8188" width="11.7109375" style="80" customWidth="1"/>
    <col min="8189" max="8189" width="11" style="80" customWidth="1"/>
    <col min="8190" max="8190" width="12.7109375" style="80" customWidth="1"/>
    <col min="8191" max="8191" width="24.42578125" style="80" customWidth="1"/>
    <col min="8192" max="8432" width="10.85546875" style="80"/>
    <col min="8433" max="8433" width="27" style="80" customWidth="1"/>
    <col min="8434" max="8434" width="18.140625" style="80" customWidth="1"/>
    <col min="8435" max="8435" width="14.42578125" style="80" customWidth="1"/>
    <col min="8436" max="8436" width="18" style="80" customWidth="1"/>
    <col min="8437" max="8437" width="12.42578125" style="80" customWidth="1"/>
    <col min="8438" max="8438" width="11.42578125" style="80" customWidth="1"/>
    <col min="8439" max="8439" width="18.7109375" style="80" customWidth="1"/>
    <col min="8440" max="8440" width="11" style="80" customWidth="1"/>
    <col min="8441" max="8441" width="11.85546875" style="80" customWidth="1"/>
    <col min="8442" max="8442" width="11.7109375" style="80" customWidth="1"/>
    <col min="8443" max="8443" width="14.140625" style="80" customWidth="1"/>
    <col min="8444" max="8444" width="11.7109375" style="80" customWidth="1"/>
    <col min="8445" max="8445" width="11" style="80" customWidth="1"/>
    <col min="8446" max="8446" width="12.7109375" style="80" customWidth="1"/>
    <col min="8447" max="8447" width="24.42578125" style="80" customWidth="1"/>
    <col min="8448" max="8688" width="10.85546875" style="80"/>
    <col min="8689" max="8689" width="27" style="80" customWidth="1"/>
    <col min="8690" max="8690" width="18.140625" style="80" customWidth="1"/>
    <col min="8691" max="8691" width="14.42578125" style="80" customWidth="1"/>
    <col min="8692" max="8692" width="18" style="80" customWidth="1"/>
    <col min="8693" max="8693" width="12.42578125" style="80" customWidth="1"/>
    <col min="8694" max="8694" width="11.42578125" style="80" customWidth="1"/>
    <col min="8695" max="8695" width="18.7109375" style="80" customWidth="1"/>
    <col min="8696" max="8696" width="11" style="80" customWidth="1"/>
    <col min="8697" max="8697" width="11.85546875" style="80" customWidth="1"/>
    <col min="8698" max="8698" width="11.7109375" style="80" customWidth="1"/>
    <col min="8699" max="8699" width="14.140625" style="80" customWidth="1"/>
    <col min="8700" max="8700" width="11.7109375" style="80" customWidth="1"/>
    <col min="8701" max="8701" width="11" style="80" customWidth="1"/>
    <col min="8702" max="8702" width="12.7109375" style="80" customWidth="1"/>
    <col min="8703" max="8703" width="24.42578125" style="80" customWidth="1"/>
    <col min="8704" max="8944" width="10.85546875" style="80"/>
    <col min="8945" max="8945" width="27" style="80" customWidth="1"/>
    <col min="8946" max="8946" width="18.140625" style="80" customWidth="1"/>
    <col min="8947" max="8947" width="14.42578125" style="80" customWidth="1"/>
    <col min="8948" max="8948" width="18" style="80" customWidth="1"/>
    <col min="8949" max="8949" width="12.42578125" style="80" customWidth="1"/>
    <col min="8950" max="8950" width="11.42578125" style="80" customWidth="1"/>
    <col min="8951" max="8951" width="18.7109375" style="80" customWidth="1"/>
    <col min="8952" max="8952" width="11" style="80" customWidth="1"/>
    <col min="8953" max="8953" width="11.85546875" style="80" customWidth="1"/>
    <col min="8954" max="8954" width="11.7109375" style="80" customWidth="1"/>
    <col min="8955" max="8955" width="14.140625" style="80" customWidth="1"/>
    <col min="8956" max="8956" width="11.7109375" style="80" customWidth="1"/>
    <col min="8957" max="8957" width="11" style="80" customWidth="1"/>
    <col min="8958" max="8958" width="12.7109375" style="80" customWidth="1"/>
    <col min="8959" max="8959" width="24.42578125" style="80" customWidth="1"/>
    <col min="8960" max="9200" width="10.85546875" style="80"/>
    <col min="9201" max="9201" width="27" style="80" customWidth="1"/>
    <col min="9202" max="9202" width="18.140625" style="80" customWidth="1"/>
    <col min="9203" max="9203" width="14.42578125" style="80" customWidth="1"/>
    <col min="9204" max="9204" width="18" style="80" customWidth="1"/>
    <col min="9205" max="9205" width="12.42578125" style="80" customWidth="1"/>
    <col min="9206" max="9206" width="11.42578125" style="80" customWidth="1"/>
    <col min="9207" max="9207" width="18.7109375" style="80" customWidth="1"/>
    <col min="9208" max="9208" width="11" style="80" customWidth="1"/>
    <col min="9209" max="9209" width="11.85546875" style="80" customWidth="1"/>
    <col min="9210" max="9210" width="11.7109375" style="80" customWidth="1"/>
    <col min="9211" max="9211" width="14.140625" style="80" customWidth="1"/>
    <col min="9212" max="9212" width="11.7109375" style="80" customWidth="1"/>
    <col min="9213" max="9213" width="11" style="80" customWidth="1"/>
    <col min="9214" max="9214" width="12.7109375" style="80" customWidth="1"/>
    <col min="9215" max="9215" width="24.42578125" style="80" customWidth="1"/>
    <col min="9216" max="9456" width="10.85546875" style="80"/>
    <col min="9457" max="9457" width="27" style="80" customWidth="1"/>
    <col min="9458" max="9458" width="18.140625" style="80" customWidth="1"/>
    <col min="9459" max="9459" width="14.42578125" style="80" customWidth="1"/>
    <col min="9460" max="9460" width="18" style="80" customWidth="1"/>
    <col min="9461" max="9461" width="12.42578125" style="80" customWidth="1"/>
    <col min="9462" max="9462" width="11.42578125" style="80" customWidth="1"/>
    <col min="9463" max="9463" width="18.7109375" style="80" customWidth="1"/>
    <col min="9464" max="9464" width="11" style="80" customWidth="1"/>
    <col min="9465" max="9465" width="11.85546875" style="80" customWidth="1"/>
    <col min="9466" max="9466" width="11.7109375" style="80" customWidth="1"/>
    <col min="9467" max="9467" width="14.140625" style="80" customWidth="1"/>
    <col min="9468" max="9468" width="11.7109375" style="80" customWidth="1"/>
    <col min="9469" max="9469" width="11" style="80" customWidth="1"/>
    <col min="9470" max="9470" width="12.7109375" style="80" customWidth="1"/>
    <col min="9471" max="9471" width="24.42578125" style="80" customWidth="1"/>
    <col min="9472" max="9712" width="10.85546875" style="80"/>
    <col min="9713" max="9713" width="27" style="80" customWidth="1"/>
    <col min="9714" max="9714" width="18.140625" style="80" customWidth="1"/>
    <col min="9715" max="9715" width="14.42578125" style="80" customWidth="1"/>
    <col min="9716" max="9716" width="18" style="80" customWidth="1"/>
    <col min="9717" max="9717" width="12.42578125" style="80" customWidth="1"/>
    <col min="9718" max="9718" width="11.42578125" style="80" customWidth="1"/>
    <col min="9719" max="9719" width="18.7109375" style="80" customWidth="1"/>
    <col min="9720" max="9720" width="11" style="80" customWidth="1"/>
    <col min="9721" max="9721" width="11.85546875" style="80" customWidth="1"/>
    <col min="9722" max="9722" width="11.7109375" style="80" customWidth="1"/>
    <col min="9723" max="9723" width="14.140625" style="80" customWidth="1"/>
    <col min="9724" max="9724" width="11.7109375" style="80" customWidth="1"/>
    <col min="9725" max="9725" width="11" style="80" customWidth="1"/>
    <col min="9726" max="9726" width="12.7109375" style="80" customWidth="1"/>
    <col min="9727" max="9727" width="24.42578125" style="80" customWidth="1"/>
    <col min="9728" max="9968" width="10.85546875" style="80"/>
    <col min="9969" max="9969" width="27" style="80" customWidth="1"/>
    <col min="9970" max="9970" width="18.140625" style="80" customWidth="1"/>
    <col min="9971" max="9971" width="14.42578125" style="80" customWidth="1"/>
    <col min="9972" max="9972" width="18" style="80" customWidth="1"/>
    <col min="9973" max="9973" width="12.42578125" style="80" customWidth="1"/>
    <col min="9974" max="9974" width="11.42578125" style="80" customWidth="1"/>
    <col min="9975" max="9975" width="18.7109375" style="80" customWidth="1"/>
    <col min="9976" max="9976" width="11" style="80" customWidth="1"/>
    <col min="9977" max="9977" width="11.85546875" style="80" customWidth="1"/>
    <col min="9978" max="9978" width="11.7109375" style="80" customWidth="1"/>
    <col min="9979" max="9979" width="14.140625" style="80" customWidth="1"/>
    <col min="9980" max="9980" width="11.7109375" style="80" customWidth="1"/>
    <col min="9981" max="9981" width="11" style="80" customWidth="1"/>
    <col min="9982" max="9982" width="12.7109375" style="80" customWidth="1"/>
    <col min="9983" max="9983" width="24.42578125" style="80" customWidth="1"/>
    <col min="9984" max="10224" width="10.85546875" style="80"/>
    <col min="10225" max="10225" width="27" style="80" customWidth="1"/>
    <col min="10226" max="10226" width="18.140625" style="80" customWidth="1"/>
    <col min="10227" max="10227" width="14.42578125" style="80" customWidth="1"/>
    <col min="10228" max="10228" width="18" style="80" customWidth="1"/>
    <col min="10229" max="10229" width="12.42578125" style="80" customWidth="1"/>
    <col min="10230" max="10230" width="11.42578125" style="80" customWidth="1"/>
    <col min="10231" max="10231" width="18.7109375" style="80" customWidth="1"/>
    <col min="10232" max="10232" width="11" style="80" customWidth="1"/>
    <col min="10233" max="10233" width="11.85546875" style="80" customWidth="1"/>
    <col min="10234" max="10234" width="11.7109375" style="80" customWidth="1"/>
    <col min="10235" max="10235" width="14.140625" style="80" customWidth="1"/>
    <col min="10236" max="10236" width="11.7109375" style="80" customWidth="1"/>
    <col min="10237" max="10237" width="11" style="80" customWidth="1"/>
    <col min="10238" max="10238" width="12.7109375" style="80" customWidth="1"/>
    <col min="10239" max="10239" width="24.42578125" style="80" customWidth="1"/>
    <col min="10240" max="10480" width="10.85546875" style="80"/>
    <col min="10481" max="10481" width="27" style="80" customWidth="1"/>
    <col min="10482" max="10482" width="18.140625" style="80" customWidth="1"/>
    <col min="10483" max="10483" width="14.42578125" style="80" customWidth="1"/>
    <col min="10484" max="10484" width="18" style="80" customWidth="1"/>
    <col min="10485" max="10485" width="12.42578125" style="80" customWidth="1"/>
    <col min="10486" max="10486" width="11.42578125" style="80" customWidth="1"/>
    <col min="10487" max="10487" width="18.7109375" style="80" customWidth="1"/>
    <col min="10488" max="10488" width="11" style="80" customWidth="1"/>
    <col min="10489" max="10489" width="11.85546875" style="80" customWidth="1"/>
    <col min="10490" max="10490" width="11.7109375" style="80" customWidth="1"/>
    <col min="10491" max="10491" width="14.140625" style="80" customWidth="1"/>
    <col min="10492" max="10492" width="11.7109375" style="80" customWidth="1"/>
    <col min="10493" max="10493" width="11" style="80" customWidth="1"/>
    <col min="10494" max="10494" width="12.7109375" style="80" customWidth="1"/>
    <col min="10495" max="10495" width="24.42578125" style="80" customWidth="1"/>
    <col min="10496" max="10736" width="10.85546875" style="80"/>
    <col min="10737" max="10737" width="27" style="80" customWidth="1"/>
    <col min="10738" max="10738" width="18.140625" style="80" customWidth="1"/>
    <col min="10739" max="10739" width="14.42578125" style="80" customWidth="1"/>
    <col min="10740" max="10740" width="18" style="80" customWidth="1"/>
    <col min="10741" max="10741" width="12.42578125" style="80" customWidth="1"/>
    <col min="10742" max="10742" width="11.42578125" style="80" customWidth="1"/>
    <col min="10743" max="10743" width="18.7109375" style="80" customWidth="1"/>
    <col min="10744" max="10744" width="11" style="80" customWidth="1"/>
    <col min="10745" max="10745" width="11.85546875" style="80" customWidth="1"/>
    <col min="10746" max="10746" width="11.7109375" style="80" customWidth="1"/>
    <col min="10747" max="10747" width="14.140625" style="80" customWidth="1"/>
    <col min="10748" max="10748" width="11.7109375" style="80" customWidth="1"/>
    <col min="10749" max="10749" width="11" style="80" customWidth="1"/>
    <col min="10750" max="10750" width="12.7109375" style="80" customWidth="1"/>
    <col min="10751" max="10751" width="24.42578125" style="80" customWidth="1"/>
    <col min="10752" max="10992" width="10.85546875" style="80"/>
    <col min="10993" max="10993" width="27" style="80" customWidth="1"/>
    <col min="10994" max="10994" width="18.140625" style="80" customWidth="1"/>
    <col min="10995" max="10995" width="14.42578125" style="80" customWidth="1"/>
    <col min="10996" max="10996" width="18" style="80" customWidth="1"/>
    <col min="10997" max="10997" width="12.42578125" style="80" customWidth="1"/>
    <col min="10998" max="10998" width="11.42578125" style="80" customWidth="1"/>
    <col min="10999" max="10999" width="18.7109375" style="80" customWidth="1"/>
    <col min="11000" max="11000" width="11" style="80" customWidth="1"/>
    <col min="11001" max="11001" width="11.85546875" style="80" customWidth="1"/>
    <col min="11002" max="11002" width="11.7109375" style="80" customWidth="1"/>
    <col min="11003" max="11003" width="14.140625" style="80" customWidth="1"/>
    <col min="11004" max="11004" width="11.7109375" style="80" customWidth="1"/>
    <col min="11005" max="11005" width="11" style="80" customWidth="1"/>
    <col min="11006" max="11006" width="12.7109375" style="80" customWidth="1"/>
    <col min="11007" max="11007" width="24.42578125" style="80" customWidth="1"/>
    <col min="11008" max="11248" width="10.85546875" style="80"/>
    <col min="11249" max="11249" width="27" style="80" customWidth="1"/>
    <col min="11250" max="11250" width="18.140625" style="80" customWidth="1"/>
    <col min="11251" max="11251" width="14.42578125" style="80" customWidth="1"/>
    <col min="11252" max="11252" width="18" style="80" customWidth="1"/>
    <col min="11253" max="11253" width="12.42578125" style="80" customWidth="1"/>
    <col min="11254" max="11254" width="11.42578125" style="80" customWidth="1"/>
    <col min="11255" max="11255" width="18.7109375" style="80" customWidth="1"/>
    <col min="11256" max="11256" width="11" style="80" customWidth="1"/>
    <col min="11257" max="11257" width="11.85546875" style="80" customWidth="1"/>
    <col min="11258" max="11258" width="11.7109375" style="80" customWidth="1"/>
    <col min="11259" max="11259" width="14.140625" style="80" customWidth="1"/>
    <col min="11260" max="11260" width="11.7109375" style="80" customWidth="1"/>
    <col min="11261" max="11261" width="11" style="80" customWidth="1"/>
    <col min="11262" max="11262" width="12.7109375" style="80" customWidth="1"/>
    <col min="11263" max="11263" width="24.42578125" style="80" customWidth="1"/>
    <col min="11264" max="11504" width="10.85546875" style="80"/>
    <col min="11505" max="11505" width="27" style="80" customWidth="1"/>
    <col min="11506" max="11506" width="18.140625" style="80" customWidth="1"/>
    <col min="11507" max="11507" width="14.42578125" style="80" customWidth="1"/>
    <col min="11508" max="11508" width="18" style="80" customWidth="1"/>
    <col min="11509" max="11509" width="12.42578125" style="80" customWidth="1"/>
    <col min="11510" max="11510" width="11.42578125" style="80" customWidth="1"/>
    <col min="11511" max="11511" width="18.7109375" style="80" customWidth="1"/>
    <col min="11512" max="11512" width="11" style="80" customWidth="1"/>
    <col min="11513" max="11513" width="11.85546875" style="80" customWidth="1"/>
    <col min="11514" max="11514" width="11.7109375" style="80" customWidth="1"/>
    <col min="11515" max="11515" width="14.140625" style="80" customWidth="1"/>
    <col min="11516" max="11516" width="11.7109375" style="80" customWidth="1"/>
    <col min="11517" max="11517" width="11" style="80" customWidth="1"/>
    <col min="11518" max="11518" width="12.7109375" style="80" customWidth="1"/>
    <col min="11519" max="11519" width="24.42578125" style="80" customWidth="1"/>
    <col min="11520" max="11760" width="10.85546875" style="80"/>
    <col min="11761" max="11761" width="27" style="80" customWidth="1"/>
    <col min="11762" max="11762" width="18.140625" style="80" customWidth="1"/>
    <col min="11763" max="11763" width="14.42578125" style="80" customWidth="1"/>
    <col min="11764" max="11764" width="18" style="80" customWidth="1"/>
    <col min="11765" max="11765" width="12.42578125" style="80" customWidth="1"/>
    <col min="11766" max="11766" width="11.42578125" style="80" customWidth="1"/>
    <col min="11767" max="11767" width="18.7109375" style="80" customWidth="1"/>
    <col min="11768" max="11768" width="11" style="80" customWidth="1"/>
    <col min="11769" max="11769" width="11.85546875" style="80" customWidth="1"/>
    <col min="11770" max="11770" width="11.7109375" style="80" customWidth="1"/>
    <col min="11771" max="11771" width="14.140625" style="80" customWidth="1"/>
    <col min="11772" max="11772" width="11.7109375" style="80" customWidth="1"/>
    <col min="11773" max="11773" width="11" style="80" customWidth="1"/>
    <col min="11774" max="11774" width="12.7109375" style="80" customWidth="1"/>
    <col min="11775" max="11775" width="24.42578125" style="80" customWidth="1"/>
    <col min="11776" max="12016" width="10.85546875" style="80"/>
    <col min="12017" max="12017" width="27" style="80" customWidth="1"/>
    <col min="12018" max="12018" width="18.140625" style="80" customWidth="1"/>
    <col min="12019" max="12019" width="14.42578125" style="80" customWidth="1"/>
    <col min="12020" max="12020" width="18" style="80" customWidth="1"/>
    <col min="12021" max="12021" width="12.42578125" style="80" customWidth="1"/>
    <col min="12022" max="12022" width="11.42578125" style="80" customWidth="1"/>
    <col min="12023" max="12023" width="18.7109375" style="80" customWidth="1"/>
    <col min="12024" max="12024" width="11" style="80" customWidth="1"/>
    <col min="12025" max="12025" width="11.85546875" style="80" customWidth="1"/>
    <col min="12026" max="12026" width="11.7109375" style="80" customWidth="1"/>
    <col min="12027" max="12027" width="14.140625" style="80" customWidth="1"/>
    <col min="12028" max="12028" width="11.7109375" style="80" customWidth="1"/>
    <col min="12029" max="12029" width="11" style="80" customWidth="1"/>
    <col min="12030" max="12030" width="12.7109375" style="80" customWidth="1"/>
    <col min="12031" max="12031" width="24.42578125" style="80" customWidth="1"/>
    <col min="12032" max="12272" width="10.85546875" style="80"/>
    <col min="12273" max="12273" width="27" style="80" customWidth="1"/>
    <col min="12274" max="12274" width="18.140625" style="80" customWidth="1"/>
    <col min="12275" max="12275" width="14.42578125" style="80" customWidth="1"/>
    <col min="12276" max="12276" width="18" style="80" customWidth="1"/>
    <col min="12277" max="12277" width="12.42578125" style="80" customWidth="1"/>
    <col min="12278" max="12278" width="11.42578125" style="80" customWidth="1"/>
    <col min="12279" max="12279" width="18.7109375" style="80" customWidth="1"/>
    <col min="12280" max="12280" width="11" style="80" customWidth="1"/>
    <col min="12281" max="12281" width="11.85546875" style="80" customWidth="1"/>
    <col min="12282" max="12282" width="11.7109375" style="80" customWidth="1"/>
    <col min="12283" max="12283" width="14.140625" style="80" customWidth="1"/>
    <col min="12284" max="12284" width="11.7109375" style="80" customWidth="1"/>
    <col min="12285" max="12285" width="11" style="80" customWidth="1"/>
    <col min="12286" max="12286" width="12.7109375" style="80" customWidth="1"/>
    <col min="12287" max="12287" width="24.42578125" style="80" customWidth="1"/>
    <col min="12288" max="12528" width="10.85546875" style="80"/>
    <col min="12529" max="12529" width="27" style="80" customWidth="1"/>
    <col min="12530" max="12530" width="18.140625" style="80" customWidth="1"/>
    <col min="12531" max="12531" width="14.42578125" style="80" customWidth="1"/>
    <col min="12532" max="12532" width="18" style="80" customWidth="1"/>
    <col min="12533" max="12533" width="12.42578125" style="80" customWidth="1"/>
    <col min="12534" max="12534" width="11.42578125" style="80" customWidth="1"/>
    <col min="12535" max="12535" width="18.7109375" style="80" customWidth="1"/>
    <col min="12536" max="12536" width="11" style="80" customWidth="1"/>
    <col min="12537" max="12537" width="11.85546875" style="80" customWidth="1"/>
    <col min="12538" max="12538" width="11.7109375" style="80" customWidth="1"/>
    <col min="12539" max="12539" width="14.140625" style="80" customWidth="1"/>
    <col min="12540" max="12540" width="11.7109375" style="80" customWidth="1"/>
    <col min="12541" max="12541" width="11" style="80" customWidth="1"/>
    <col min="12542" max="12542" width="12.7109375" style="80" customWidth="1"/>
    <col min="12543" max="12543" width="24.42578125" style="80" customWidth="1"/>
    <col min="12544" max="12784" width="10.85546875" style="80"/>
    <col min="12785" max="12785" width="27" style="80" customWidth="1"/>
    <col min="12786" max="12786" width="18.140625" style="80" customWidth="1"/>
    <col min="12787" max="12787" width="14.42578125" style="80" customWidth="1"/>
    <col min="12788" max="12788" width="18" style="80" customWidth="1"/>
    <col min="12789" max="12789" width="12.42578125" style="80" customWidth="1"/>
    <col min="12790" max="12790" width="11.42578125" style="80" customWidth="1"/>
    <col min="12791" max="12791" width="18.7109375" style="80" customWidth="1"/>
    <col min="12792" max="12792" width="11" style="80" customWidth="1"/>
    <col min="12793" max="12793" width="11.85546875" style="80" customWidth="1"/>
    <col min="12794" max="12794" width="11.7109375" style="80" customWidth="1"/>
    <col min="12795" max="12795" width="14.140625" style="80" customWidth="1"/>
    <col min="12796" max="12796" width="11.7109375" style="80" customWidth="1"/>
    <col min="12797" max="12797" width="11" style="80" customWidth="1"/>
    <col min="12798" max="12798" width="12.7109375" style="80" customWidth="1"/>
    <col min="12799" max="12799" width="24.42578125" style="80" customWidth="1"/>
    <col min="12800" max="13040" width="10.85546875" style="80"/>
    <col min="13041" max="13041" width="27" style="80" customWidth="1"/>
    <col min="13042" max="13042" width="18.140625" style="80" customWidth="1"/>
    <col min="13043" max="13043" width="14.42578125" style="80" customWidth="1"/>
    <col min="13044" max="13044" width="18" style="80" customWidth="1"/>
    <col min="13045" max="13045" width="12.42578125" style="80" customWidth="1"/>
    <col min="13046" max="13046" width="11.42578125" style="80" customWidth="1"/>
    <col min="13047" max="13047" width="18.7109375" style="80" customWidth="1"/>
    <col min="13048" max="13048" width="11" style="80" customWidth="1"/>
    <col min="13049" max="13049" width="11.85546875" style="80" customWidth="1"/>
    <col min="13050" max="13050" width="11.7109375" style="80" customWidth="1"/>
    <col min="13051" max="13051" width="14.140625" style="80" customWidth="1"/>
    <col min="13052" max="13052" width="11.7109375" style="80" customWidth="1"/>
    <col min="13053" max="13053" width="11" style="80" customWidth="1"/>
    <col min="13054" max="13054" width="12.7109375" style="80" customWidth="1"/>
    <col min="13055" max="13055" width="24.42578125" style="80" customWidth="1"/>
    <col min="13056" max="13296" width="10.85546875" style="80"/>
    <col min="13297" max="13297" width="27" style="80" customWidth="1"/>
    <col min="13298" max="13298" width="18.140625" style="80" customWidth="1"/>
    <col min="13299" max="13299" width="14.42578125" style="80" customWidth="1"/>
    <col min="13300" max="13300" width="18" style="80" customWidth="1"/>
    <col min="13301" max="13301" width="12.42578125" style="80" customWidth="1"/>
    <col min="13302" max="13302" width="11.42578125" style="80" customWidth="1"/>
    <col min="13303" max="13303" width="18.7109375" style="80" customWidth="1"/>
    <col min="13304" max="13304" width="11" style="80" customWidth="1"/>
    <col min="13305" max="13305" width="11.85546875" style="80" customWidth="1"/>
    <col min="13306" max="13306" width="11.7109375" style="80" customWidth="1"/>
    <col min="13307" max="13307" width="14.140625" style="80" customWidth="1"/>
    <col min="13308" max="13308" width="11.7109375" style="80" customWidth="1"/>
    <col min="13309" max="13309" width="11" style="80" customWidth="1"/>
    <col min="13310" max="13310" width="12.7109375" style="80" customWidth="1"/>
    <col min="13311" max="13311" width="24.42578125" style="80" customWidth="1"/>
    <col min="13312" max="13552" width="10.85546875" style="80"/>
    <col min="13553" max="13553" width="27" style="80" customWidth="1"/>
    <col min="13554" max="13554" width="18.140625" style="80" customWidth="1"/>
    <col min="13555" max="13555" width="14.42578125" style="80" customWidth="1"/>
    <col min="13556" max="13556" width="18" style="80" customWidth="1"/>
    <col min="13557" max="13557" width="12.42578125" style="80" customWidth="1"/>
    <col min="13558" max="13558" width="11.42578125" style="80" customWidth="1"/>
    <col min="13559" max="13559" width="18.7109375" style="80" customWidth="1"/>
    <col min="13560" max="13560" width="11" style="80" customWidth="1"/>
    <col min="13561" max="13561" width="11.85546875" style="80" customWidth="1"/>
    <col min="13562" max="13562" width="11.7109375" style="80" customWidth="1"/>
    <col min="13563" max="13563" width="14.140625" style="80" customWidth="1"/>
    <col min="13564" max="13564" width="11.7109375" style="80" customWidth="1"/>
    <col min="13565" max="13565" width="11" style="80" customWidth="1"/>
    <col min="13566" max="13566" width="12.7109375" style="80" customWidth="1"/>
    <col min="13567" max="13567" width="24.42578125" style="80" customWidth="1"/>
    <col min="13568" max="13808" width="10.85546875" style="80"/>
    <col min="13809" max="13809" width="27" style="80" customWidth="1"/>
    <col min="13810" max="13810" width="18.140625" style="80" customWidth="1"/>
    <col min="13811" max="13811" width="14.42578125" style="80" customWidth="1"/>
    <col min="13812" max="13812" width="18" style="80" customWidth="1"/>
    <col min="13813" max="13813" width="12.42578125" style="80" customWidth="1"/>
    <col min="13814" max="13814" width="11.42578125" style="80" customWidth="1"/>
    <col min="13815" max="13815" width="18.7109375" style="80" customWidth="1"/>
    <col min="13816" max="13816" width="11" style="80" customWidth="1"/>
    <col min="13817" max="13817" width="11.85546875" style="80" customWidth="1"/>
    <col min="13818" max="13818" width="11.7109375" style="80" customWidth="1"/>
    <col min="13819" max="13819" width="14.140625" style="80" customWidth="1"/>
    <col min="13820" max="13820" width="11.7109375" style="80" customWidth="1"/>
    <col min="13821" max="13821" width="11" style="80" customWidth="1"/>
    <col min="13822" max="13822" width="12.7109375" style="80" customWidth="1"/>
    <col min="13823" max="13823" width="24.42578125" style="80" customWidth="1"/>
    <col min="13824" max="14064" width="10.85546875" style="80"/>
    <col min="14065" max="14065" width="27" style="80" customWidth="1"/>
    <col min="14066" max="14066" width="18.140625" style="80" customWidth="1"/>
    <col min="14067" max="14067" width="14.42578125" style="80" customWidth="1"/>
    <col min="14068" max="14068" width="18" style="80" customWidth="1"/>
    <col min="14069" max="14069" width="12.42578125" style="80" customWidth="1"/>
    <col min="14070" max="14070" width="11.42578125" style="80" customWidth="1"/>
    <col min="14071" max="14071" width="18.7109375" style="80" customWidth="1"/>
    <col min="14072" max="14072" width="11" style="80" customWidth="1"/>
    <col min="14073" max="14073" width="11.85546875" style="80" customWidth="1"/>
    <col min="14074" max="14074" width="11.7109375" style="80" customWidth="1"/>
    <col min="14075" max="14075" width="14.140625" style="80" customWidth="1"/>
    <col min="14076" max="14076" width="11.7109375" style="80" customWidth="1"/>
    <col min="14077" max="14077" width="11" style="80" customWidth="1"/>
    <col min="14078" max="14078" width="12.7109375" style="80" customWidth="1"/>
    <col min="14079" max="14079" width="24.42578125" style="80" customWidth="1"/>
    <col min="14080" max="14320" width="10.85546875" style="80"/>
    <col min="14321" max="14321" width="27" style="80" customWidth="1"/>
    <col min="14322" max="14322" width="18.140625" style="80" customWidth="1"/>
    <col min="14323" max="14323" width="14.42578125" style="80" customWidth="1"/>
    <col min="14324" max="14324" width="18" style="80" customWidth="1"/>
    <col min="14325" max="14325" width="12.42578125" style="80" customWidth="1"/>
    <col min="14326" max="14326" width="11.42578125" style="80" customWidth="1"/>
    <col min="14327" max="14327" width="18.7109375" style="80" customWidth="1"/>
    <col min="14328" max="14328" width="11" style="80" customWidth="1"/>
    <col min="14329" max="14329" width="11.85546875" style="80" customWidth="1"/>
    <col min="14330" max="14330" width="11.7109375" style="80" customWidth="1"/>
    <col min="14331" max="14331" width="14.140625" style="80" customWidth="1"/>
    <col min="14332" max="14332" width="11.7109375" style="80" customWidth="1"/>
    <col min="14333" max="14333" width="11" style="80" customWidth="1"/>
    <col min="14334" max="14334" width="12.7109375" style="80" customWidth="1"/>
    <col min="14335" max="14335" width="24.42578125" style="80" customWidth="1"/>
    <col min="14336" max="14576" width="10.85546875" style="80"/>
    <col min="14577" max="14577" width="27" style="80" customWidth="1"/>
    <col min="14578" max="14578" width="18.140625" style="80" customWidth="1"/>
    <col min="14579" max="14579" width="14.42578125" style="80" customWidth="1"/>
    <col min="14580" max="14580" width="18" style="80" customWidth="1"/>
    <col min="14581" max="14581" width="12.42578125" style="80" customWidth="1"/>
    <col min="14582" max="14582" width="11.42578125" style="80" customWidth="1"/>
    <col min="14583" max="14583" width="18.7109375" style="80" customWidth="1"/>
    <col min="14584" max="14584" width="11" style="80" customWidth="1"/>
    <col min="14585" max="14585" width="11.85546875" style="80" customWidth="1"/>
    <col min="14586" max="14586" width="11.7109375" style="80" customWidth="1"/>
    <col min="14587" max="14587" width="14.140625" style="80" customWidth="1"/>
    <col min="14588" max="14588" width="11.7109375" style="80" customWidth="1"/>
    <col min="14589" max="14589" width="11" style="80" customWidth="1"/>
    <col min="14590" max="14590" width="12.7109375" style="80" customWidth="1"/>
    <col min="14591" max="14591" width="24.42578125" style="80" customWidth="1"/>
    <col min="14592" max="14832" width="10.85546875" style="80"/>
    <col min="14833" max="14833" width="27" style="80" customWidth="1"/>
    <col min="14834" max="14834" width="18.140625" style="80" customWidth="1"/>
    <col min="14835" max="14835" width="14.42578125" style="80" customWidth="1"/>
    <col min="14836" max="14836" width="18" style="80" customWidth="1"/>
    <col min="14837" max="14837" width="12.42578125" style="80" customWidth="1"/>
    <col min="14838" max="14838" width="11.42578125" style="80" customWidth="1"/>
    <col min="14839" max="14839" width="18.7109375" style="80" customWidth="1"/>
    <col min="14840" max="14840" width="11" style="80" customWidth="1"/>
    <col min="14841" max="14841" width="11.85546875" style="80" customWidth="1"/>
    <col min="14842" max="14842" width="11.7109375" style="80" customWidth="1"/>
    <col min="14843" max="14843" width="14.140625" style="80" customWidth="1"/>
    <col min="14844" max="14844" width="11.7109375" style="80" customWidth="1"/>
    <col min="14845" max="14845" width="11" style="80" customWidth="1"/>
    <col min="14846" max="14846" width="12.7109375" style="80" customWidth="1"/>
    <col min="14847" max="14847" width="24.42578125" style="80" customWidth="1"/>
    <col min="14848" max="15088" width="10.85546875" style="80"/>
    <col min="15089" max="15089" width="27" style="80" customWidth="1"/>
    <col min="15090" max="15090" width="18.140625" style="80" customWidth="1"/>
    <col min="15091" max="15091" width="14.42578125" style="80" customWidth="1"/>
    <col min="15092" max="15092" width="18" style="80" customWidth="1"/>
    <col min="15093" max="15093" width="12.42578125" style="80" customWidth="1"/>
    <col min="15094" max="15094" width="11.42578125" style="80" customWidth="1"/>
    <col min="15095" max="15095" width="18.7109375" style="80" customWidth="1"/>
    <col min="15096" max="15096" width="11" style="80" customWidth="1"/>
    <col min="15097" max="15097" width="11.85546875" style="80" customWidth="1"/>
    <col min="15098" max="15098" width="11.7109375" style="80" customWidth="1"/>
    <col min="15099" max="15099" width="14.140625" style="80" customWidth="1"/>
    <col min="15100" max="15100" width="11.7109375" style="80" customWidth="1"/>
    <col min="15101" max="15101" width="11" style="80" customWidth="1"/>
    <col min="15102" max="15102" width="12.7109375" style="80" customWidth="1"/>
    <col min="15103" max="15103" width="24.42578125" style="80" customWidth="1"/>
    <col min="15104" max="15344" width="10.85546875" style="80"/>
    <col min="15345" max="15345" width="27" style="80" customWidth="1"/>
    <col min="15346" max="15346" width="18.140625" style="80" customWidth="1"/>
    <col min="15347" max="15347" width="14.42578125" style="80" customWidth="1"/>
    <col min="15348" max="15348" width="18" style="80" customWidth="1"/>
    <col min="15349" max="15349" width="12.42578125" style="80" customWidth="1"/>
    <col min="15350" max="15350" width="11.42578125" style="80" customWidth="1"/>
    <col min="15351" max="15351" width="18.7109375" style="80" customWidth="1"/>
    <col min="15352" max="15352" width="11" style="80" customWidth="1"/>
    <col min="15353" max="15353" width="11.85546875" style="80" customWidth="1"/>
    <col min="15354" max="15354" width="11.7109375" style="80" customWidth="1"/>
    <col min="15355" max="15355" width="14.140625" style="80" customWidth="1"/>
    <col min="15356" max="15356" width="11.7109375" style="80" customWidth="1"/>
    <col min="15357" max="15357" width="11" style="80" customWidth="1"/>
    <col min="15358" max="15358" width="12.7109375" style="80" customWidth="1"/>
    <col min="15359" max="15359" width="24.42578125" style="80" customWidth="1"/>
    <col min="15360" max="15600" width="10.85546875" style="80"/>
    <col min="15601" max="15601" width="27" style="80" customWidth="1"/>
    <col min="15602" max="15602" width="18.140625" style="80" customWidth="1"/>
    <col min="15603" max="15603" width="14.42578125" style="80" customWidth="1"/>
    <col min="15604" max="15604" width="18" style="80" customWidth="1"/>
    <col min="15605" max="15605" width="12.42578125" style="80" customWidth="1"/>
    <col min="15606" max="15606" width="11.42578125" style="80" customWidth="1"/>
    <col min="15607" max="15607" width="18.7109375" style="80" customWidth="1"/>
    <col min="15608" max="15608" width="11" style="80" customWidth="1"/>
    <col min="15609" max="15609" width="11.85546875" style="80" customWidth="1"/>
    <col min="15610" max="15610" width="11.7109375" style="80" customWidth="1"/>
    <col min="15611" max="15611" width="14.140625" style="80" customWidth="1"/>
    <col min="15612" max="15612" width="11.7109375" style="80" customWidth="1"/>
    <col min="15613" max="15613" width="11" style="80" customWidth="1"/>
    <col min="15614" max="15614" width="12.7109375" style="80" customWidth="1"/>
    <col min="15615" max="15615" width="24.42578125" style="80" customWidth="1"/>
    <col min="15616" max="15856" width="10.85546875" style="80"/>
    <col min="15857" max="15857" width="27" style="80" customWidth="1"/>
    <col min="15858" max="15858" width="18.140625" style="80" customWidth="1"/>
    <col min="15859" max="15859" width="14.42578125" style="80" customWidth="1"/>
    <col min="15860" max="15860" width="18" style="80" customWidth="1"/>
    <col min="15861" max="15861" width="12.42578125" style="80" customWidth="1"/>
    <col min="15862" max="15862" width="11.42578125" style="80" customWidth="1"/>
    <col min="15863" max="15863" width="18.7109375" style="80" customWidth="1"/>
    <col min="15864" max="15864" width="11" style="80" customWidth="1"/>
    <col min="15865" max="15865" width="11.85546875" style="80" customWidth="1"/>
    <col min="15866" max="15866" width="11.7109375" style="80" customWidth="1"/>
    <col min="15867" max="15867" width="14.140625" style="80" customWidth="1"/>
    <col min="15868" max="15868" width="11.7109375" style="80" customWidth="1"/>
    <col min="15869" max="15869" width="11" style="80" customWidth="1"/>
    <col min="15870" max="15870" width="12.7109375" style="80" customWidth="1"/>
    <col min="15871" max="15871" width="24.42578125" style="80" customWidth="1"/>
    <col min="15872" max="16112" width="10.85546875" style="80"/>
    <col min="16113" max="16113" width="27" style="80" customWidth="1"/>
    <col min="16114" max="16114" width="18.140625" style="80" customWidth="1"/>
    <col min="16115" max="16115" width="14.42578125" style="80" customWidth="1"/>
    <col min="16116" max="16116" width="18" style="80" customWidth="1"/>
    <col min="16117" max="16117" width="12.42578125" style="80" customWidth="1"/>
    <col min="16118" max="16118" width="11.42578125" style="80" customWidth="1"/>
    <col min="16119" max="16119" width="18.7109375" style="80" customWidth="1"/>
    <col min="16120" max="16120" width="11" style="80" customWidth="1"/>
    <col min="16121" max="16121" width="11.85546875" style="80" customWidth="1"/>
    <col min="16122" max="16122" width="11.7109375" style="80" customWidth="1"/>
    <col min="16123" max="16123" width="14.140625" style="80" customWidth="1"/>
    <col min="16124" max="16124" width="11.7109375" style="80" customWidth="1"/>
    <col min="16125" max="16125" width="11" style="80" customWidth="1"/>
    <col min="16126" max="16126" width="12.7109375" style="80" customWidth="1"/>
    <col min="16127" max="16127" width="24.42578125" style="80" customWidth="1"/>
    <col min="16128" max="16384" width="10.85546875" style="80"/>
  </cols>
  <sheetData>
    <row r="1" spans="1:6" s="67" customFormat="1" ht="20.25" customHeight="1" thickTop="1">
      <c r="A1" s="63"/>
      <c r="B1" s="64"/>
      <c r="C1" s="65"/>
      <c r="D1" s="65"/>
      <c r="E1" s="65"/>
      <c r="F1" s="66"/>
    </row>
    <row r="2" spans="1:6" s="67" customFormat="1">
      <c r="A2" s="68"/>
      <c r="B2" s="69"/>
      <c r="C2" s="65"/>
      <c r="D2" s="65"/>
      <c r="E2" s="65"/>
      <c r="F2" s="66"/>
    </row>
    <row r="3" spans="1:6" s="67" customFormat="1">
      <c r="A3" s="68"/>
      <c r="B3" s="69"/>
      <c r="C3" s="65"/>
      <c r="D3" s="65"/>
      <c r="E3" s="65"/>
      <c r="F3" s="66"/>
    </row>
    <row r="4" spans="1:6" s="67" customFormat="1">
      <c r="A4" s="68"/>
      <c r="B4" s="69"/>
      <c r="C4" s="65"/>
      <c r="D4" s="65"/>
      <c r="E4" s="65"/>
      <c r="F4" s="66"/>
    </row>
    <row r="5" spans="1:6" s="67" customFormat="1" ht="12.75" customHeight="1">
      <c r="A5" s="68"/>
      <c r="B5" s="69"/>
      <c r="C5" s="65"/>
      <c r="D5" s="65"/>
      <c r="E5" s="65"/>
      <c r="F5" s="66"/>
    </row>
    <row r="6" spans="1:6" s="67" customFormat="1" ht="22.5" customHeight="1">
      <c r="A6" s="70"/>
      <c r="B6" s="71"/>
      <c r="C6" s="65"/>
      <c r="D6" s="65"/>
      <c r="E6" s="65"/>
      <c r="F6" s="66"/>
    </row>
    <row r="7" spans="1:6" s="67" customFormat="1" ht="12">
      <c r="A7" s="70"/>
      <c r="B7" s="72"/>
      <c r="C7" s="65"/>
      <c r="D7" s="65"/>
      <c r="E7" s="65"/>
      <c r="F7" s="66"/>
    </row>
    <row r="8" spans="1:6" s="67" customFormat="1" ht="7.5" customHeight="1">
      <c r="A8" s="73"/>
      <c r="B8" s="74"/>
      <c r="C8" s="65"/>
      <c r="D8" s="65"/>
      <c r="E8" s="65"/>
      <c r="F8" s="66"/>
    </row>
    <row r="9" spans="1:6" s="79" customFormat="1" ht="48" customHeight="1">
      <c r="A9" s="75" t="s">
        <v>149</v>
      </c>
      <c r="B9" s="76" t="str">
        <f>'[37]Budget ERP'!B6</f>
        <v>Corporate HR &amp; GA</v>
      </c>
      <c r="C9" s="77"/>
      <c r="D9" s="77"/>
      <c r="E9" s="77"/>
      <c r="F9" s="78"/>
    </row>
    <row r="10" spans="1:6" ht="25.5" customHeight="1">
      <c r="C10" s="627" t="s">
        <v>150</v>
      </c>
      <c r="D10" s="627"/>
      <c r="E10" s="627"/>
    </row>
    <row r="11" spans="1:6" s="79" customFormat="1" ht="48" customHeight="1">
      <c r="A11" s="82" t="s">
        <v>151</v>
      </c>
      <c r="B11" s="83" t="s">
        <v>152</v>
      </c>
      <c r="C11" s="84" t="s">
        <v>153</v>
      </c>
      <c r="D11" s="85" t="s">
        <v>156</v>
      </c>
      <c r="E11" s="87" t="s">
        <v>157</v>
      </c>
      <c r="F11" s="78"/>
    </row>
    <row r="12" spans="1:6">
      <c r="A12" s="80" t="s">
        <v>29</v>
      </c>
      <c r="B12" s="81">
        <v>4500550</v>
      </c>
      <c r="C12" s="86">
        <v>44100000</v>
      </c>
      <c r="D12" s="86">
        <v>30000000</v>
      </c>
      <c r="E12" s="88">
        <v>30000000</v>
      </c>
    </row>
    <row r="13" spans="1:6">
      <c r="A13" s="80" t="s">
        <v>90</v>
      </c>
      <c r="B13" s="81">
        <v>170571459</v>
      </c>
      <c r="C13" s="86">
        <v>161000000</v>
      </c>
      <c r="D13" s="86">
        <v>170571459</v>
      </c>
      <c r="E13" s="88">
        <f>B13</f>
        <v>170571459</v>
      </c>
    </row>
    <row r="14" spans="1:6">
      <c r="A14" s="80" t="s">
        <v>20</v>
      </c>
      <c r="B14" s="81">
        <v>70000000</v>
      </c>
      <c r="C14" s="86">
        <v>69000000</v>
      </c>
      <c r="D14" s="86">
        <v>90000000</v>
      </c>
      <c r="E14" s="88">
        <f>30000000*3</f>
        <v>90000000</v>
      </c>
    </row>
    <row r="15" spans="1:6">
      <c r="A15" s="80" t="s">
        <v>38</v>
      </c>
      <c r="B15" s="81">
        <v>8000000</v>
      </c>
      <c r="C15" s="86">
        <v>25830000</v>
      </c>
      <c r="D15" s="86">
        <v>15000000</v>
      </c>
      <c r="E15" s="88">
        <v>15000000</v>
      </c>
    </row>
    <row r="16" spans="1:6">
      <c r="A16" s="80" t="s">
        <v>37</v>
      </c>
      <c r="B16" s="81">
        <v>500000</v>
      </c>
      <c r="C16" s="86">
        <v>770000</v>
      </c>
      <c r="D16" s="86">
        <v>500000</v>
      </c>
      <c r="E16" s="88">
        <v>1200000</v>
      </c>
    </row>
    <row r="17" spans="1:7">
      <c r="A17" s="80" t="s">
        <v>34</v>
      </c>
      <c r="B17" s="81">
        <v>6000000</v>
      </c>
      <c r="C17" s="86">
        <v>10850000</v>
      </c>
      <c r="D17" s="86">
        <v>9000000</v>
      </c>
      <c r="E17" s="88">
        <v>9000000</v>
      </c>
    </row>
    <row r="18" spans="1:7">
      <c r="A18" s="80" t="s">
        <v>98</v>
      </c>
      <c r="B18" s="81">
        <v>1000000</v>
      </c>
      <c r="C18" s="86">
        <v>10500000</v>
      </c>
      <c r="D18" s="86">
        <v>1000000</v>
      </c>
      <c r="E18" s="88">
        <f>B18</f>
        <v>1000000</v>
      </c>
    </row>
    <row r="19" spans="1:7">
      <c r="A19" s="80" t="s">
        <v>32</v>
      </c>
      <c r="B19" s="81">
        <v>17000000</v>
      </c>
      <c r="C19" s="86">
        <v>25550000</v>
      </c>
      <c r="D19" s="86">
        <v>20000000</v>
      </c>
      <c r="E19" s="88">
        <f>F19</f>
        <v>30000000</v>
      </c>
      <c r="F19" s="86">
        <v>30000000</v>
      </c>
    </row>
    <row r="20" spans="1:7">
      <c r="A20" s="80" t="s">
        <v>33</v>
      </c>
      <c r="B20" s="81">
        <v>7600000</v>
      </c>
      <c r="C20" s="86">
        <v>11550000</v>
      </c>
      <c r="D20" s="86">
        <v>8000000</v>
      </c>
      <c r="E20" s="88">
        <v>8000000</v>
      </c>
      <c r="F20" s="86"/>
      <c r="G20" s="80" t="s">
        <v>158</v>
      </c>
    </row>
    <row r="21" spans="1:7">
      <c r="A21" s="80" t="s">
        <v>76</v>
      </c>
      <c r="B21" s="81">
        <v>2620616570.6666665</v>
      </c>
      <c r="C21" s="86">
        <v>1400000000</v>
      </c>
      <c r="D21" s="86">
        <v>1400000000</v>
      </c>
      <c r="E21" s="88">
        <v>1400000000</v>
      </c>
      <c r="F21" s="86"/>
    </row>
    <row r="22" spans="1:7">
      <c r="A22" s="80" t="s">
        <v>88</v>
      </c>
      <c r="B22" s="81">
        <v>96000000</v>
      </c>
      <c r="C22" s="86">
        <v>50400000</v>
      </c>
      <c r="D22" s="86">
        <v>96000000</v>
      </c>
      <c r="E22" s="88">
        <f>B22</f>
        <v>96000000</v>
      </c>
    </row>
    <row r="23" spans="1:7">
      <c r="A23" s="80" t="s">
        <v>92</v>
      </c>
      <c r="B23" s="81">
        <v>265462253</v>
      </c>
      <c r="C23" s="86">
        <v>140000000</v>
      </c>
      <c r="D23" s="86">
        <v>140000000</v>
      </c>
      <c r="E23" s="88">
        <v>140000000</v>
      </c>
    </row>
    <row r="24" spans="1:7">
      <c r="A24" s="80" t="s">
        <v>36</v>
      </c>
      <c r="B24" s="81">
        <v>500000</v>
      </c>
      <c r="C24" s="86">
        <v>630000</v>
      </c>
      <c r="D24" s="86">
        <v>500000</v>
      </c>
      <c r="E24" s="88">
        <f>B24</f>
        <v>500000</v>
      </c>
    </row>
    <row r="25" spans="1:7">
      <c r="A25" s="80" t="s">
        <v>51</v>
      </c>
      <c r="B25" s="81">
        <v>5500000</v>
      </c>
      <c r="C25" s="86">
        <v>9450000</v>
      </c>
      <c r="D25" s="86">
        <v>8000000</v>
      </c>
      <c r="E25" s="88">
        <f>F25</f>
        <v>12250000</v>
      </c>
      <c r="F25" s="86">
        <v>12250000</v>
      </c>
      <c r="G25" s="80" t="s">
        <v>159</v>
      </c>
    </row>
    <row r="26" spans="1:7">
      <c r="A26" s="80" t="s">
        <v>96</v>
      </c>
      <c r="B26" s="81">
        <v>5000000</v>
      </c>
      <c r="C26" s="86">
        <v>15000000</v>
      </c>
      <c r="D26" s="86">
        <v>5000000</v>
      </c>
      <c r="E26" s="88">
        <f>B26</f>
        <v>5000000</v>
      </c>
    </row>
    <row r="27" spans="1:7">
      <c r="A27" s="80" t="s">
        <v>54</v>
      </c>
      <c r="B27" s="81">
        <v>5000000</v>
      </c>
      <c r="C27" s="86">
        <v>46200000</v>
      </c>
      <c r="D27" s="86">
        <v>5000000</v>
      </c>
      <c r="E27" s="88">
        <f>B27</f>
        <v>5000000</v>
      </c>
      <c r="F27" s="80">
        <v>0</v>
      </c>
    </row>
    <row r="28" spans="1:7">
      <c r="A28" s="80" t="s">
        <v>141</v>
      </c>
      <c r="C28" s="86">
        <v>35000000</v>
      </c>
      <c r="E28" s="88">
        <f>F28</f>
        <v>37000000</v>
      </c>
      <c r="F28" s="86">
        <v>37000000</v>
      </c>
      <c r="G28" s="80" t="s">
        <v>160</v>
      </c>
    </row>
    <row r="29" spans="1:7">
      <c r="A29" s="80" t="s">
        <v>145</v>
      </c>
      <c r="C29" s="86">
        <v>2520000</v>
      </c>
      <c r="E29" s="88"/>
    </row>
    <row r="30" spans="1:7">
      <c r="E30" s="88"/>
    </row>
    <row r="31" spans="1:7">
      <c r="B31" s="86">
        <f>SUM(B12:B30)</f>
        <v>3283250832.6666665</v>
      </c>
      <c r="C31" s="86">
        <f>SUM(C12:C30)</f>
        <v>2058350000</v>
      </c>
      <c r="D31" s="86">
        <f>SUM(D12:D30)</f>
        <v>1998571459</v>
      </c>
      <c r="E31" s="88">
        <f>SUM(E12:E30)</f>
        <v>2050521459</v>
      </c>
    </row>
    <row r="32" spans="1:7">
      <c r="E32" s="86">
        <f>E31-'[38]Request Budget Q2'!E33</f>
        <v>-27300000</v>
      </c>
    </row>
  </sheetData>
  <mergeCells count="1">
    <mergeCell ref="C10:E10"/>
  </mergeCells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9" topLeftCell="A10" activePane="bottomLeft" state="frozen"/>
      <selection pane="bottomLeft" activeCell="D12" sqref="D12:D30"/>
    </sheetView>
  </sheetViews>
  <sheetFormatPr defaultColWidth="10.85546875" defaultRowHeight="12.75"/>
  <cols>
    <col min="1" max="1" width="27" style="80" customWidth="1"/>
    <col min="2" max="2" width="18.7109375" style="81" customWidth="1"/>
    <col min="3" max="4" width="16.5703125" style="86" bestFit="1" customWidth="1"/>
    <col min="5" max="5" width="35.140625" style="80" bestFit="1" customWidth="1"/>
    <col min="6" max="239" width="10.85546875" style="80"/>
    <col min="240" max="240" width="27" style="80" customWidth="1"/>
    <col min="241" max="241" width="18.140625" style="80" customWidth="1"/>
    <col min="242" max="242" width="14.42578125" style="80" customWidth="1"/>
    <col min="243" max="243" width="18" style="80" customWidth="1"/>
    <col min="244" max="244" width="12.42578125" style="80" customWidth="1"/>
    <col min="245" max="245" width="11.42578125" style="80" customWidth="1"/>
    <col min="246" max="246" width="18.7109375" style="80" customWidth="1"/>
    <col min="247" max="247" width="11" style="80" customWidth="1"/>
    <col min="248" max="248" width="11.85546875" style="80" customWidth="1"/>
    <col min="249" max="249" width="11.7109375" style="80" customWidth="1"/>
    <col min="250" max="250" width="14.140625" style="80" customWidth="1"/>
    <col min="251" max="251" width="11.7109375" style="80" customWidth="1"/>
    <col min="252" max="252" width="11" style="80" customWidth="1"/>
    <col min="253" max="253" width="12.7109375" style="80" customWidth="1"/>
    <col min="254" max="254" width="24.42578125" style="80" customWidth="1"/>
    <col min="255" max="495" width="10.85546875" style="80"/>
    <col min="496" max="496" width="27" style="80" customWidth="1"/>
    <col min="497" max="497" width="18.140625" style="80" customWidth="1"/>
    <col min="498" max="498" width="14.42578125" style="80" customWidth="1"/>
    <col min="499" max="499" width="18" style="80" customWidth="1"/>
    <col min="500" max="500" width="12.42578125" style="80" customWidth="1"/>
    <col min="501" max="501" width="11.42578125" style="80" customWidth="1"/>
    <col min="502" max="502" width="18.7109375" style="80" customWidth="1"/>
    <col min="503" max="503" width="11" style="80" customWidth="1"/>
    <col min="504" max="504" width="11.85546875" style="80" customWidth="1"/>
    <col min="505" max="505" width="11.7109375" style="80" customWidth="1"/>
    <col min="506" max="506" width="14.140625" style="80" customWidth="1"/>
    <col min="507" max="507" width="11.7109375" style="80" customWidth="1"/>
    <col min="508" max="508" width="11" style="80" customWidth="1"/>
    <col min="509" max="509" width="12.7109375" style="80" customWidth="1"/>
    <col min="510" max="510" width="24.42578125" style="80" customWidth="1"/>
    <col min="511" max="751" width="10.85546875" style="80"/>
    <col min="752" max="752" width="27" style="80" customWidth="1"/>
    <col min="753" max="753" width="18.140625" style="80" customWidth="1"/>
    <col min="754" max="754" width="14.42578125" style="80" customWidth="1"/>
    <col min="755" max="755" width="18" style="80" customWidth="1"/>
    <col min="756" max="756" width="12.42578125" style="80" customWidth="1"/>
    <col min="757" max="757" width="11.42578125" style="80" customWidth="1"/>
    <col min="758" max="758" width="18.7109375" style="80" customWidth="1"/>
    <col min="759" max="759" width="11" style="80" customWidth="1"/>
    <col min="760" max="760" width="11.85546875" style="80" customWidth="1"/>
    <col min="761" max="761" width="11.7109375" style="80" customWidth="1"/>
    <col min="762" max="762" width="14.140625" style="80" customWidth="1"/>
    <col min="763" max="763" width="11.7109375" style="80" customWidth="1"/>
    <col min="764" max="764" width="11" style="80" customWidth="1"/>
    <col min="765" max="765" width="12.7109375" style="80" customWidth="1"/>
    <col min="766" max="766" width="24.42578125" style="80" customWidth="1"/>
    <col min="767" max="1007" width="10.85546875" style="80"/>
    <col min="1008" max="1008" width="27" style="80" customWidth="1"/>
    <col min="1009" max="1009" width="18.140625" style="80" customWidth="1"/>
    <col min="1010" max="1010" width="14.42578125" style="80" customWidth="1"/>
    <col min="1011" max="1011" width="18" style="80" customWidth="1"/>
    <col min="1012" max="1012" width="12.42578125" style="80" customWidth="1"/>
    <col min="1013" max="1013" width="11.42578125" style="80" customWidth="1"/>
    <col min="1014" max="1014" width="18.7109375" style="80" customWidth="1"/>
    <col min="1015" max="1015" width="11" style="80" customWidth="1"/>
    <col min="1016" max="1016" width="11.85546875" style="80" customWidth="1"/>
    <col min="1017" max="1017" width="11.7109375" style="80" customWidth="1"/>
    <col min="1018" max="1018" width="14.140625" style="80" customWidth="1"/>
    <col min="1019" max="1019" width="11.7109375" style="80" customWidth="1"/>
    <col min="1020" max="1020" width="11" style="80" customWidth="1"/>
    <col min="1021" max="1021" width="12.7109375" style="80" customWidth="1"/>
    <col min="1022" max="1022" width="24.42578125" style="80" customWidth="1"/>
    <col min="1023" max="1263" width="10.85546875" style="80"/>
    <col min="1264" max="1264" width="27" style="80" customWidth="1"/>
    <col min="1265" max="1265" width="18.140625" style="80" customWidth="1"/>
    <col min="1266" max="1266" width="14.42578125" style="80" customWidth="1"/>
    <col min="1267" max="1267" width="18" style="80" customWidth="1"/>
    <col min="1268" max="1268" width="12.42578125" style="80" customWidth="1"/>
    <col min="1269" max="1269" width="11.42578125" style="80" customWidth="1"/>
    <col min="1270" max="1270" width="18.7109375" style="80" customWidth="1"/>
    <col min="1271" max="1271" width="11" style="80" customWidth="1"/>
    <col min="1272" max="1272" width="11.85546875" style="80" customWidth="1"/>
    <col min="1273" max="1273" width="11.7109375" style="80" customWidth="1"/>
    <col min="1274" max="1274" width="14.140625" style="80" customWidth="1"/>
    <col min="1275" max="1275" width="11.7109375" style="80" customWidth="1"/>
    <col min="1276" max="1276" width="11" style="80" customWidth="1"/>
    <col min="1277" max="1277" width="12.7109375" style="80" customWidth="1"/>
    <col min="1278" max="1278" width="24.42578125" style="80" customWidth="1"/>
    <col min="1279" max="1519" width="10.85546875" style="80"/>
    <col min="1520" max="1520" width="27" style="80" customWidth="1"/>
    <col min="1521" max="1521" width="18.140625" style="80" customWidth="1"/>
    <col min="1522" max="1522" width="14.42578125" style="80" customWidth="1"/>
    <col min="1523" max="1523" width="18" style="80" customWidth="1"/>
    <col min="1524" max="1524" width="12.42578125" style="80" customWidth="1"/>
    <col min="1525" max="1525" width="11.42578125" style="80" customWidth="1"/>
    <col min="1526" max="1526" width="18.7109375" style="80" customWidth="1"/>
    <col min="1527" max="1527" width="11" style="80" customWidth="1"/>
    <col min="1528" max="1528" width="11.85546875" style="80" customWidth="1"/>
    <col min="1529" max="1529" width="11.7109375" style="80" customWidth="1"/>
    <col min="1530" max="1530" width="14.140625" style="80" customWidth="1"/>
    <col min="1531" max="1531" width="11.7109375" style="80" customWidth="1"/>
    <col min="1532" max="1532" width="11" style="80" customWidth="1"/>
    <col min="1533" max="1533" width="12.7109375" style="80" customWidth="1"/>
    <col min="1534" max="1534" width="24.42578125" style="80" customWidth="1"/>
    <col min="1535" max="1775" width="10.85546875" style="80"/>
    <col min="1776" max="1776" width="27" style="80" customWidth="1"/>
    <col min="1777" max="1777" width="18.140625" style="80" customWidth="1"/>
    <col min="1778" max="1778" width="14.42578125" style="80" customWidth="1"/>
    <col min="1779" max="1779" width="18" style="80" customWidth="1"/>
    <col min="1780" max="1780" width="12.42578125" style="80" customWidth="1"/>
    <col min="1781" max="1781" width="11.42578125" style="80" customWidth="1"/>
    <col min="1782" max="1782" width="18.7109375" style="80" customWidth="1"/>
    <col min="1783" max="1783" width="11" style="80" customWidth="1"/>
    <col min="1784" max="1784" width="11.85546875" style="80" customWidth="1"/>
    <col min="1785" max="1785" width="11.7109375" style="80" customWidth="1"/>
    <col min="1786" max="1786" width="14.140625" style="80" customWidth="1"/>
    <col min="1787" max="1787" width="11.7109375" style="80" customWidth="1"/>
    <col min="1788" max="1788" width="11" style="80" customWidth="1"/>
    <col min="1789" max="1789" width="12.7109375" style="80" customWidth="1"/>
    <col min="1790" max="1790" width="24.42578125" style="80" customWidth="1"/>
    <col min="1791" max="2031" width="10.85546875" style="80"/>
    <col min="2032" max="2032" width="27" style="80" customWidth="1"/>
    <col min="2033" max="2033" width="18.140625" style="80" customWidth="1"/>
    <col min="2034" max="2034" width="14.42578125" style="80" customWidth="1"/>
    <col min="2035" max="2035" width="18" style="80" customWidth="1"/>
    <col min="2036" max="2036" width="12.42578125" style="80" customWidth="1"/>
    <col min="2037" max="2037" width="11.42578125" style="80" customWidth="1"/>
    <col min="2038" max="2038" width="18.7109375" style="80" customWidth="1"/>
    <col min="2039" max="2039" width="11" style="80" customWidth="1"/>
    <col min="2040" max="2040" width="11.85546875" style="80" customWidth="1"/>
    <col min="2041" max="2041" width="11.7109375" style="80" customWidth="1"/>
    <col min="2042" max="2042" width="14.140625" style="80" customWidth="1"/>
    <col min="2043" max="2043" width="11.7109375" style="80" customWidth="1"/>
    <col min="2044" max="2044" width="11" style="80" customWidth="1"/>
    <col min="2045" max="2045" width="12.7109375" style="80" customWidth="1"/>
    <col min="2046" max="2046" width="24.42578125" style="80" customWidth="1"/>
    <col min="2047" max="2287" width="10.85546875" style="80"/>
    <col min="2288" max="2288" width="27" style="80" customWidth="1"/>
    <col min="2289" max="2289" width="18.140625" style="80" customWidth="1"/>
    <col min="2290" max="2290" width="14.42578125" style="80" customWidth="1"/>
    <col min="2291" max="2291" width="18" style="80" customWidth="1"/>
    <col min="2292" max="2292" width="12.42578125" style="80" customWidth="1"/>
    <col min="2293" max="2293" width="11.42578125" style="80" customWidth="1"/>
    <col min="2294" max="2294" width="18.7109375" style="80" customWidth="1"/>
    <col min="2295" max="2295" width="11" style="80" customWidth="1"/>
    <col min="2296" max="2296" width="11.85546875" style="80" customWidth="1"/>
    <col min="2297" max="2297" width="11.7109375" style="80" customWidth="1"/>
    <col min="2298" max="2298" width="14.140625" style="80" customWidth="1"/>
    <col min="2299" max="2299" width="11.7109375" style="80" customWidth="1"/>
    <col min="2300" max="2300" width="11" style="80" customWidth="1"/>
    <col min="2301" max="2301" width="12.7109375" style="80" customWidth="1"/>
    <col min="2302" max="2302" width="24.42578125" style="80" customWidth="1"/>
    <col min="2303" max="2543" width="10.85546875" style="80"/>
    <col min="2544" max="2544" width="27" style="80" customWidth="1"/>
    <col min="2545" max="2545" width="18.140625" style="80" customWidth="1"/>
    <col min="2546" max="2546" width="14.42578125" style="80" customWidth="1"/>
    <col min="2547" max="2547" width="18" style="80" customWidth="1"/>
    <col min="2548" max="2548" width="12.42578125" style="80" customWidth="1"/>
    <col min="2549" max="2549" width="11.42578125" style="80" customWidth="1"/>
    <col min="2550" max="2550" width="18.7109375" style="80" customWidth="1"/>
    <col min="2551" max="2551" width="11" style="80" customWidth="1"/>
    <col min="2552" max="2552" width="11.85546875" style="80" customWidth="1"/>
    <col min="2553" max="2553" width="11.7109375" style="80" customWidth="1"/>
    <col min="2554" max="2554" width="14.140625" style="80" customWidth="1"/>
    <col min="2555" max="2555" width="11.7109375" style="80" customWidth="1"/>
    <col min="2556" max="2556" width="11" style="80" customWidth="1"/>
    <col min="2557" max="2557" width="12.7109375" style="80" customWidth="1"/>
    <col min="2558" max="2558" width="24.42578125" style="80" customWidth="1"/>
    <col min="2559" max="2799" width="10.85546875" style="80"/>
    <col min="2800" max="2800" width="27" style="80" customWidth="1"/>
    <col min="2801" max="2801" width="18.140625" style="80" customWidth="1"/>
    <col min="2802" max="2802" width="14.42578125" style="80" customWidth="1"/>
    <col min="2803" max="2803" width="18" style="80" customWidth="1"/>
    <col min="2804" max="2804" width="12.42578125" style="80" customWidth="1"/>
    <col min="2805" max="2805" width="11.42578125" style="80" customWidth="1"/>
    <col min="2806" max="2806" width="18.7109375" style="80" customWidth="1"/>
    <col min="2807" max="2807" width="11" style="80" customWidth="1"/>
    <col min="2808" max="2808" width="11.85546875" style="80" customWidth="1"/>
    <col min="2809" max="2809" width="11.7109375" style="80" customWidth="1"/>
    <col min="2810" max="2810" width="14.140625" style="80" customWidth="1"/>
    <col min="2811" max="2811" width="11.7109375" style="80" customWidth="1"/>
    <col min="2812" max="2812" width="11" style="80" customWidth="1"/>
    <col min="2813" max="2813" width="12.7109375" style="80" customWidth="1"/>
    <col min="2814" max="2814" width="24.42578125" style="80" customWidth="1"/>
    <col min="2815" max="3055" width="10.85546875" style="80"/>
    <col min="3056" max="3056" width="27" style="80" customWidth="1"/>
    <col min="3057" max="3057" width="18.140625" style="80" customWidth="1"/>
    <col min="3058" max="3058" width="14.42578125" style="80" customWidth="1"/>
    <col min="3059" max="3059" width="18" style="80" customWidth="1"/>
    <col min="3060" max="3060" width="12.42578125" style="80" customWidth="1"/>
    <col min="3061" max="3061" width="11.42578125" style="80" customWidth="1"/>
    <col min="3062" max="3062" width="18.7109375" style="80" customWidth="1"/>
    <col min="3063" max="3063" width="11" style="80" customWidth="1"/>
    <col min="3064" max="3064" width="11.85546875" style="80" customWidth="1"/>
    <col min="3065" max="3065" width="11.7109375" style="80" customWidth="1"/>
    <col min="3066" max="3066" width="14.140625" style="80" customWidth="1"/>
    <col min="3067" max="3067" width="11.7109375" style="80" customWidth="1"/>
    <col min="3068" max="3068" width="11" style="80" customWidth="1"/>
    <col min="3069" max="3069" width="12.7109375" style="80" customWidth="1"/>
    <col min="3070" max="3070" width="24.42578125" style="80" customWidth="1"/>
    <col min="3071" max="3311" width="10.85546875" style="80"/>
    <col min="3312" max="3312" width="27" style="80" customWidth="1"/>
    <col min="3313" max="3313" width="18.140625" style="80" customWidth="1"/>
    <col min="3314" max="3314" width="14.42578125" style="80" customWidth="1"/>
    <col min="3315" max="3315" width="18" style="80" customWidth="1"/>
    <col min="3316" max="3316" width="12.42578125" style="80" customWidth="1"/>
    <col min="3317" max="3317" width="11.42578125" style="80" customWidth="1"/>
    <col min="3318" max="3318" width="18.7109375" style="80" customWidth="1"/>
    <col min="3319" max="3319" width="11" style="80" customWidth="1"/>
    <col min="3320" max="3320" width="11.85546875" style="80" customWidth="1"/>
    <col min="3321" max="3321" width="11.7109375" style="80" customWidth="1"/>
    <col min="3322" max="3322" width="14.140625" style="80" customWidth="1"/>
    <col min="3323" max="3323" width="11.7109375" style="80" customWidth="1"/>
    <col min="3324" max="3324" width="11" style="80" customWidth="1"/>
    <col min="3325" max="3325" width="12.7109375" style="80" customWidth="1"/>
    <col min="3326" max="3326" width="24.42578125" style="80" customWidth="1"/>
    <col min="3327" max="3567" width="10.85546875" style="80"/>
    <col min="3568" max="3568" width="27" style="80" customWidth="1"/>
    <col min="3569" max="3569" width="18.140625" style="80" customWidth="1"/>
    <col min="3570" max="3570" width="14.42578125" style="80" customWidth="1"/>
    <col min="3571" max="3571" width="18" style="80" customWidth="1"/>
    <col min="3572" max="3572" width="12.42578125" style="80" customWidth="1"/>
    <col min="3573" max="3573" width="11.42578125" style="80" customWidth="1"/>
    <col min="3574" max="3574" width="18.7109375" style="80" customWidth="1"/>
    <col min="3575" max="3575" width="11" style="80" customWidth="1"/>
    <col min="3576" max="3576" width="11.85546875" style="80" customWidth="1"/>
    <col min="3577" max="3577" width="11.7109375" style="80" customWidth="1"/>
    <col min="3578" max="3578" width="14.140625" style="80" customWidth="1"/>
    <col min="3579" max="3579" width="11.7109375" style="80" customWidth="1"/>
    <col min="3580" max="3580" width="11" style="80" customWidth="1"/>
    <col min="3581" max="3581" width="12.7109375" style="80" customWidth="1"/>
    <col min="3582" max="3582" width="24.42578125" style="80" customWidth="1"/>
    <col min="3583" max="3823" width="10.85546875" style="80"/>
    <col min="3824" max="3824" width="27" style="80" customWidth="1"/>
    <col min="3825" max="3825" width="18.140625" style="80" customWidth="1"/>
    <col min="3826" max="3826" width="14.42578125" style="80" customWidth="1"/>
    <col min="3827" max="3827" width="18" style="80" customWidth="1"/>
    <col min="3828" max="3828" width="12.42578125" style="80" customWidth="1"/>
    <col min="3829" max="3829" width="11.42578125" style="80" customWidth="1"/>
    <col min="3830" max="3830" width="18.7109375" style="80" customWidth="1"/>
    <col min="3831" max="3831" width="11" style="80" customWidth="1"/>
    <col min="3832" max="3832" width="11.85546875" style="80" customWidth="1"/>
    <col min="3833" max="3833" width="11.7109375" style="80" customWidth="1"/>
    <col min="3834" max="3834" width="14.140625" style="80" customWidth="1"/>
    <col min="3835" max="3835" width="11.7109375" style="80" customWidth="1"/>
    <col min="3836" max="3836" width="11" style="80" customWidth="1"/>
    <col min="3837" max="3837" width="12.7109375" style="80" customWidth="1"/>
    <col min="3838" max="3838" width="24.42578125" style="80" customWidth="1"/>
    <col min="3839" max="4079" width="10.85546875" style="80"/>
    <col min="4080" max="4080" width="27" style="80" customWidth="1"/>
    <col min="4081" max="4081" width="18.140625" style="80" customWidth="1"/>
    <col min="4082" max="4082" width="14.42578125" style="80" customWidth="1"/>
    <col min="4083" max="4083" width="18" style="80" customWidth="1"/>
    <col min="4084" max="4084" width="12.42578125" style="80" customWidth="1"/>
    <col min="4085" max="4085" width="11.42578125" style="80" customWidth="1"/>
    <col min="4086" max="4086" width="18.7109375" style="80" customWidth="1"/>
    <col min="4087" max="4087" width="11" style="80" customWidth="1"/>
    <col min="4088" max="4088" width="11.85546875" style="80" customWidth="1"/>
    <col min="4089" max="4089" width="11.7109375" style="80" customWidth="1"/>
    <col min="4090" max="4090" width="14.140625" style="80" customWidth="1"/>
    <col min="4091" max="4091" width="11.7109375" style="80" customWidth="1"/>
    <col min="4092" max="4092" width="11" style="80" customWidth="1"/>
    <col min="4093" max="4093" width="12.7109375" style="80" customWidth="1"/>
    <col min="4094" max="4094" width="24.42578125" style="80" customWidth="1"/>
    <col min="4095" max="4335" width="10.85546875" style="80"/>
    <col min="4336" max="4336" width="27" style="80" customWidth="1"/>
    <col min="4337" max="4337" width="18.140625" style="80" customWidth="1"/>
    <col min="4338" max="4338" width="14.42578125" style="80" customWidth="1"/>
    <col min="4339" max="4339" width="18" style="80" customWidth="1"/>
    <col min="4340" max="4340" width="12.42578125" style="80" customWidth="1"/>
    <col min="4341" max="4341" width="11.42578125" style="80" customWidth="1"/>
    <col min="4342" max="4342" width="18.7109375" style="80" customWidth="1"/>
    <col min="4343" max="4343" width="11" style="80" customWidth="1"/>
    <col min="4344" max="4344" width="11.85546875" style="80" customWidth="1"/>
    <col min="4345" max="4345" width="11.7109375" style="80" customWidth="1"/>
    <col min="4346" max="4346" width="14.140625" style="80" customWidth="1"/>
    <col min="4347" max="4347" width="11.7109375" style="80" customWidth="1"/>
    <col min="4348" max="4348" width="11" style="80" customWidth="1"/>
    <col min="4349" max="4349" width="12.7109375" style="80" customWidth="1"/>
    <col min="4350" max="4350" width="24.42578125" style="80" customWidth="1"/>
    <col min="4351" max="4591" width="10.85546875" style="80"/>
    <col min="4592" max="4592" width="27" style="80" customWidth="1"/>
    <col min="4593" max="4593" width="18.140625" style="80" customWidth="1"/>
    <col min="4594" max="4594" width="14.42578125" style="80" customWidth="1"/>
    <col min="4595" max="4595" width="18" style="80" customWidth="1"/>
    <col min="4596" max="4596" width="12.42578125" style="80" customWidth="1"/>
    <col min="4597" max="4597" width="11.42578125" style="80" customWidth="1"/>
    <col min="4598" max="4598" width="18.7109375" style="80" customWidth="1"/>
    <col min="4599" max="4599" width="11" style="80" customWidth="1"/>
    <col min="4600" max="4600" width="11.85546875" style="80" customWidth="1"/>
    <col min="4601" max="4601" width="11.7109375" style="80" customWidth="1"/>
    <col min="4602" max="4602" width="14.140625" style="80" customWidth="1"/>
    <col min="4603" max="4603" width="11.7109375" style="80" customWidth="1"/>
    <col min="4604" max="4604" width="11" style="80" customWidth="1"/>
    <col min="4605" max="4605" width="12.7109375" style="80" customWidth="1"/>
    <col min="4606" max="4606" width="24.42578125" style="80" customWidth="1"/>
    <col min="4607" max="4847" width="10.85546875" style="80"/>
    <col min="4848" max="4848" width="27" style="80" customWidth="1"/>
    <col min="4849" max="4849" width="18.140625" style="80" customWidth="1"/>
    <col min="4850" max="4850" width="14.42578125" style="80" customWidth="1"/>
    <col min="4851" max="4851" width="18" style="80" customWidth="1"/>
    <col min="4852" max="4852" width="12.42578125" style="80" customWidth="1"/>
    <col min="4853" max="4853" width="11.42578125" style="80" customWidth="1"/>
    <col min="4854" max="4854" width="18.7109375" style="80" customWidth="1"/>
    <col min="4855" max="4855" width="11" style="80" customWidth="1"/>
    <col min="4856" max="4856" width="11.85546875" style="80" customWidth="1"/>
    <col min="4857" max="4857" width="11.7109375" style="80" customWidth="1"/>
    <col min="4858" max="4858" width="14.140625" style="80" customWidth="1"/>
    <col min="4859" max="4859" width="11.7109375" style="80" customWidth="1"/>
    <col min="4860" max="4860" width="11" style="80" customWidth="1"/>
    <col min="4861" max="4861" width="12.7109375" style="80" customWidth="1"/>
    <col min="4862" max="4862" width="24.42578125" style="80" customWidth="1"/>
    <col min="4863" max="5103" width="10.85546875" style="80"/>
    <col min="5104" max="5104" width="27" style="80" customWidth="1"/>
    <col min="5105" max="5105" width="18.140625" style="80" customWidth="1"/>
    <col min="5106" max="5106" width="14.42578125" style="80" customWidth="1"/>
    <col min="5107" max="5107" width="18" style="80" customWidth="1"/>
    <col min="5108" max="5108" width="12.42578125" style="80" customWidth="1"/>
    <col min="5109" max="5109" width="11.42578125" style="80" customWidth="1"/>
    <col min="5110" max="5110" width="18.7109375" style="80" customWidth="1"/>
    <col min="5111" max="5111" width="11" style="80" customWidth="1"/>
    <col min="5112" max="5112" width="11.85546875" style="80" customWidth="1"/>
    <col min="5113" max="5113" width="11.7109375" style="80" customWidth="1"/>
    <col min="5114" max="5114" width="14.140625" style="80" customWidth="1"/>
    <col min="5115" max="5115" width="11.7109375" style="80" customWidth="1"/>
    <col min="5116" max="5116" width="11" style="80" customWidth="1"/>
    <col min="5117" max="5117" width="12.7109375" style="80" customWidth="1"/>
    <col min="5118" max="5118" width="24.42578125" style="80" customWidth="1"/>
    <col min="5119" max="5359" width="10.85546875" style="80"/>
    <col min="5360" max="5360" width="27" style="80" customWidth="1"/>
    <col min="5361" max="5361" width="18.140625" style="80" customWidth="1"/>
    <col min="5362" max="5362" width="14.42578125" style="80" customWidth="1"/>
    <col min="5363" max="5363" width="18" style="80" customWidth="1"/>
    <col min="5364" max="5364" width="12.42578125" style="80" customWidth="1"/>
    <col min="5365" max="5365" width="11.42578125" style="80" customWidth="1"/>
    <col min="5366" max="5366" width="18.7109375" style="80" customWidth="1"/>
    <col min="5367" max="5367" width="11" style="80" customWidth="1"/>
    <col min="5368" max="5368" width="11.85546875" style="80" customWidth="1"/>
    <col min="5369" max="5369" width="11.7109375" style="80" customWidth="1"/>
    <col min="5370" max="5370" width="14.140625" style="80" customWidth="1"/>
    <col min="5371" max="5371" width="11.7109375" style="80" customWidth="1"/>
    <col min="5372" max="5372" width="11" style="80" customWidth="1"/>
    <col min="5373" max="5373" width="12.7109375" style="80" customWidth="1"/>
    <col min="5374" max="5374" width="24.42578125" style="80" customWidth="1"/>
    <col min="5375" max="5615" width="10.85546875" style="80"/>
    <col min="5616" max="5616" width="27" style="80" customWidth="1"/>
    <col min="5617" max="5617" width="18.140625" style="80" customWidth="1"/>
    <col min="5618" max="5618" width="14.42578125" style="80" customWidth="1"/>
    <col min="5619" max="5619" width="18" style="80" customWidth="1"/>
    <col min="5620" max="5620" width="12.42578125" style="80" customWidth="1"/>
    <col min="5621" max="5621" width="11.42578125" style="80" customWidth="1"/>
    <col min="5622" max="5622" width="18.7109375" style="80" customWidth="1"/>
    <col min="5623" max="5623" width="11" style="80" customWidth="1"/>
    <col min="5624" max="5624" width="11.85546875" style="80" customWidth="1"/>
    <col min="5625" max="5625" width="11.7109375" style="80" customWidth="1"/>
    <col min="5626" max="5626" width="14.140625" style="80" customWidth="1"/>
    <col min="5627" max="5627" width="11.7109375" style="80" customWidth="1"/>
    <col min="5628" max="5628" width="11" style="80" customWidth="1"/>
    <col min="5629" max="5629" width="12.7109375" style="80" customWidth="1"/>
    <col min="5630" max="5630" width="24.42578125" style="80" customWidth="1"/>
    <col min="5631" max="5871" width="10.85546875" style="80"/>
    <col min="5872" max="5872" width="27" style="80" customWidth="1"/>
    <col min="5873" max="5873" width="18.140625" style="80" customWidth="1"/>
    <col min="5874" max="5874" width="14.42578125" style="80" customWidth="1"/>
    <col min="5875" max="5875" width="18" style="80" customWidth="1"/>
    <col min="5876" max="5876" width="12.42578125" style="80" customWidth="1"/>
    <col min="5877" max="5877" width="11.42578125" style="80" customWidth="1"/>
    <col min="5878" max="5878" width="18.7109375" style="80" customWidth="1"/>
    <col min="5879" max="5879" width="11" style="80" customWidth="1"/>
    <col min="5880" max="5880" width="11.85546875" style="80" customWidth="1"/>
    <col min="5881" max="5881" width="11.7109375" style="80" customWidth="1"/>
    <col min="5882" max="5882" width="14.140625" style="80" customWidth="1"/>
    <col min="5883" max="5883" width="11.7109375" style="80" customWidth="1"/>
    <col min="5884" max="5884" width="11" style="80" customWidth="1"/>
    <col min="5885" max="5885" width="12.7109375" style="80" customWidth="1"/>
    <col min="5886" max="5886" width="24.42578125" style="80" customWidth="1"/>
    <col min="5887" max="6127" width="10.85546875" style="80"/>
    <col min="6128" max="6128" width="27" style="80" customWidth="1"/>
    <col min="6129" max="6129" width="18.140625" style="80" customWidth="1"/>
    <col min="6130" max="6130" width="14.42578125" style="80" customWidth="1"/>
    <col min="6131" max="6131" width="18" style="80" customWidth="1"/>
    <col min="6132" max="6132" width="12.42578125" style="80" customWidth="1"/>
    <col min="6133" max="6133" width="11.42578125" style="80" customWidth="1"/>
    <col min="6134" max="6134" width="18.7109375" style="80" customWidth="1"/>
    <col min="6135" max="6135" width="11" style="80" customWidth="1"/>
    <col min="6136" max="6136" width="11.85546875" style="80" customWidth="1"/>
    <col min="6137" max="6137" width="11.7109375" style="80" customWidth="1"/>
    <col min="6138" max="6138" width="14.140625" style="80" customWidth="1"/>
    <col min="6139" max="6139" width="11.7109375" style="80" customWidth="1"/>
    <col min="6140" max="6140" width="11" style="80" customWidth="1"/>
    <col min="6141" max="6141" width="12.7109375" style="80" customWidth="1"/>
    <col min="6142" max="6142" width="24.42578125" style="80" customWidth="1"/>
    <col min="6143" max="6383" width="10.85546875" style="80"/>
    <col min="6384" max="6384" width="27" style="80" customWidth="1"/>
    <col min="6385" max="6385" width="18.140625" style="80" customWidth="1"/>
    <col min="6386" max="6386" width="14.42578125" style="80" customWidth="1"/>
    <col min="6387" max="6387" width="18" style="80" customWidth="1"/>
    <col min="6388" max="6388" width="12.42578125" style="80" customWidth="1"/>
    <col min="6389" max="6389" width="11.42578125" style="80" customWidth="1"/>
    <col min="6390" max="6390" width="18.7109375" style="80" customWidth="1"/>
    <col min="6391" max="6391" width="11" style="80" customWidth="1"/>
    <col min="6392" max="6392" width="11.85546875" style="80" customWidth="1"/>
    <col min="6393" max="6393" width="11.7109375" style="80" customWidth="1"/>
    <col min="6394" max="6394" width="14.140625" style="80" customWidth="1"/>
    <col min="6395" max="6395" width="11.7109375" style="80" customWidth="1"/>
    <col min="6396" max="6396" width="11" style="80" customWidth="1"/>
    <col min="6397" max="6397" width="12.7109375" style="80" customWidth="1"/>
    <col min="6398" max="6398" width="24.42578125" style="80" customWidth="1"/>
    <col min="6399" max="6639" width="10.85546875" style="80"/>
    <col min="6640" max="6640" width="27" style="80" customWidth="1"/>
    <col min="6641" max="6641" width="18.140625" style="80" customWidth="1"/>
    <col min="6642" max="6642" width="14.42578125" style="80" customWidth="1"/>
    <col min="6643" max="6643" width="18" style="80" customWidth="1"/>
    <col min="6644" max="6644" width="12.42578125" style="80" customWidth="1"/>
    <col min="6645" max="6645" width="11.42578125" style="80" customWidth="1"/>
    <col min="6646" max="6646" width="18.7109375" style="80" customWidth="1"/>
    <col min="6647" max="6647" width="11" style="80" customWidth="1"/>
    <col min="6648" max="6648" width="11.85546875" style="80" customWidth="1"/>
    <col min="6649" max="6649" width="11.7109375" style="80" customWidth="1"/>
    <col min="6650" max="6650" width="14.140625" style="80" customWidth="1"/>
    <col min="6651" max="6651" width="11.7109375" style="80" customWidth="1"/>
    <col min="6652" max="6652" width="11" style="80" customWidth="1"/>
    <col min="6653" max="6653" width="12.7109375" style="80" customWidth="1"/>
    <col min="6654" max="6654" width="24.42578125" style="80" customWidth="1"/>
    <col min="6655" max="6895" width="10.85546875" style="80"/>
    <col min="6896" max="6896" width="27" style="80" customWidth="1"/>
    <col min="6897" max="6897" width="18.140625" style="80" customWidth="1"/>
    <col min="6898" max="6898" width="14.42578125" style="80" customWidth="1"/>
    <col min="6899" max="6899" width="18" style="80" customWidth="1"/>
    <col min="6900" max="6900" width="12.42578125" style="80" customWidth="1"/>
    <col min="6901" max="6901" width="11.42578125" style="80" customWidth="1"/>
    <col min="6902" max="6902" width="18.7109375" style="80" customWidth="1"/>
    <col min="6903" max="6903" width="11" style="80" customWidth="1"/>
    <col min="6904" max="6904" width="11.85546875" style="80" customWidth="1"/>
    <col min="6905" max="6905" width="11.7109375" style="80" customWidth="1"/>
    <col min="6906" max="6906" width="14.140625" style="80" customWidth="1"/>
    <col min="6907" max="6907" width="11.7109375" style="80" customWidth="1"/>
    <col min="6908" max="6908" width="11" style="80" customWidth="1"/>
    <col min="6909" max="6909" width="12.7109375" style="80" customWidth="1"/>
    <col min="6910" max="6910" width="24.42578125" style="80" customWidth="1"/>
    <col min="6911" max="7151" width="10.85546875" style="80"/>
    <col min="7152" max="7152" width="27" style="80" customWidth="1"/>
    <col min="7153" max="7153" width="18.140625" style="80" customWidth="1"/>
    <col min="7154" max="7154" width="14.42578125" style="80" customWidth="1"/>
    <col min="7155" max="7155" width="18" style="80" customWidth="1"/>
    <col min="7156" max="7156" width="12.42578125" style="80" customWidth="1"/>
    <col min="7157" max="7157" width="11.42578125" style="80" customWidth="1"/>
    <col min="7158" max="7158" width="18.7109375" style="80" customWidth="1"/>
    <col min="7159" max="7159" width="11" style="80" customWidth="1"/>
    <col min="7160" max="7160" width="11.85546875" style="80" customWidth="1"/>
    <col min="7161" max="7161" width="11.7109375" style="80" customWidth="1"/>
    <col min="7162" max="7162" width="14.140625" style="80" customWidth="1"/>
    <col min="7163" max="7163" width="11.7109375" style="80" customWidth="1"/>
    <col min="7164" max="7164" width="11" style="80" customWidth="1"/>
    <col min="7165" max="7165" width="12.7109375" style="80" customWidth="1"/>
    <col min="7166" max="7166" width="24.42578125" style="80" customWidth="1"/>
    <col min="7167" max="7407" width="10.85546875" style="80"/>
    <col min="7408" max="7408" width="27" style="80" customWidth="1"/>
    <col min="7409" max="7409" width="18.140625" style="80" customWidth="1"/>
    <col min="7410" max="7410" width="14.42578125" style="80" customWidth="1"/>
    <col min="7411" max="7411" width="18" style="80" customWidth="1"/>
    <col min="7412" max="7412" width="12.42578125" style="80" customWidth="1"/>
    <col min="7413" max="7413" width="11.42578125" style="80" customWidth="1"/>
    <col min="7414" max="7414" width="18.7109375" style="80" customWidth="1"/>
    <col min="7415" max="7415" width="11" style="80" customWidth="1"/>
    <col min="7416" max="7416" width="11.85546875" style="80" customWidth="1"/>
    <col min="7417" max="7417" width="11.7109375" style="80" customWidth="1"/>
    <col min="7418" max="7418" width="14.140625" style="80" customWidth="1"/>
    <col min="7419" max="7419" width="11.7109375" style="80" customWidth="1"/>
    <col min="7420" max="7420" width="11" style="80" customWidth="1"/>
    <col min="7421" max="7421" width="12.7109375" style="80" customWidth="1"/>
    <col min="7422" max="7422" width="24.42578125" style="80" customWidth="1"/>
    <col min="7423" max="7663" width="10.85546875" style="80"/>
    <col min="7664" max="7664" width="27" style="80" customWidth="1"/>
    <col min="7665" max="7665" width="18.140625" style="80" customWidth="1"/>
    <col min="7666" max="7666" width="14.42578125" style="80" customWidth="1"/>
    <col min="7667" max="7667" width="18" style="80" customWidth="1"/>
    <col min="7668" max="7668" width="12.42578125" style="80" customWidth="1"/>
    <col min="7669" max="7669" width="11.42578125" style="80" customWidth="1"/>
    <col min="7670" max="7670" width="18.7109375" style="80" customWidth="1"/>
    <col min="7671" max="7671" width="11" style="80" customWidth="1"/>
    <col min="7672" max="7672" width="11.85546875" style="80" customWidth="1"/>
    <col min="7673" max="7673" width="11.7109375" style="80" customWidth="1"/>
    <col min="7674" max="7674" width="14.140625" style="80" customWidth="1"/>
    <col min="7675" max="7675" width="11.7109375" style="80" customWidth="1"/>
    <col min="7676" max="7676" width="11" style="80" customWidth="1"/>
    <col min="7677" max="7677" width="12.7109375" style="80" customWidth="1"/>
    <col min="7678" max="7678" width="24.42578125" style="80" customWidth="1"/>
    <col min="7679" max="7919" width="10.85546875" style="80"/>
    <col min="7920" max="7920" width="27" style="80" customWidth="1"/>
    <col min="7921" max="7921" width="18.140625" style="80" customWidth="1"/>
    <col min="7922" max="7922" width="14.42578125" style="80" customWidth="1"/>
    <col min="7923" max="7923" width="18" style="80" customWidth="1"/>
    <col min="7924" max="7924" width="12.42578125" style="80" customWidth="1"/>
    <col min="7925" max="7925" width="11.42578125" style="80" customWidth="1"/>
    <col min="7926" max="7926" width="18.7109375" style="80" customWidth="1"/>
    <col min="7927" max="7927" width="11" style="80" customWidth="1"/>
    <col min="7928" max="7928" width="11.85546875" style="80" customWidth="1"/>
    <col min="7929" max="7929" width="11.7109375" style="80" customWidth="1"/>
    <col min="7930" max="7930" width="14.140625" style="80" customWidth="1"/>
    <col min="7931" max="7931" width="11.7109375" style="80" customWidth="1"/>
    <col min="7932" max="7932" width="11" style="80" customWidth="1"/>
    <col min="7933" max="7933" width="12.7109375" style="80" customWidth="1"/>
    <col min="7934" max="7934" width="24.42578125" style="80" customWidth="1"/>
    <col min="7935" max="8175" width="10.85546875" style="80"/>
    <col min="8176" max="8176" width="27" style="80" customWidth="1"/>
    <col min="8177" max="8177" width="18.140625" style="80" customWidth="1"/>
    <col min="8178" max="8178" width="14.42578125" style="80" customWidth="1"/>
    <col min="8179" max="8179" width="18" style="80" customWidth="1"/>
    <col min="8180" max="8180" width="12.42578125" style="80" customWidth="1"/>
    <col min="8181" max="8181" width="11.42578125" style="80" customWidth="1"/>
    <col min="8182" max="8182" width="18.7109375" style="80" customWidth="1"/>
    <col min="8183" max="8183" width="11" style="80" customWidth="1"/>
    <col min="8184" max="8184" width="11.85546875" style="80" customWidth="1"/>
    <col min="8185" max="8185" width="11.7109375" style="80" customWidth="1"/>
    <col min="8186" max="8186" width="14.140625" style="80" customWidth="1"/>
    <col min="8187" max="8187" width="11.7109375" style="80" customWidth="1"/>
    <col min="8188" max="8188" width="11" style="80" customWidth="1"/>
    <col min="8189" max="8189" width="12.7109375" style="80" customWidth="1"/>
    <col min="8190" max="8190" width="24.42578125" style="80" customWidth="1"/>
    <col min="8191" max="8431" width="10.85546875" style="80"/>
    <col min="8432" max="8432" width="27" style="80" customWidth="1"/>
    <col min="8433" max="8433" width="18.140625" style="80" customWidth="1"/>
    <col min="8434" max="8434" width="14.42578125" style="80" customWidth="1"/>
    <col min="8435" max="8435" width="18" style="80" customWidth="1"/>
    <col min="8436" max="8436" width="12.42578125" style="80" customWidth="1"/>
    <col min="8437" max="8437" width="11.42578125" style="80" customWidth="1"/>
    <col min="8438" max="8438" width="18.7109375" style="80" customWidth="1"/>
    <col min="8439" max="8439" width="11" style="80" customWidth="1"/>
    <col min="8440" max="8440" width="11.85546875" style="80" customWidth="1"/>
    <col min="8441" max="8441" width="11.7109375" style="80" customWidth="1"/>
    <col min="8442" max="8442" width="14.140625" style="80" customWidth="1"/>
    <col min="8443" max="8443" width="11.7109375" style="80" customWidth="1"/>
    <col min="8444" max="8444" width="11" style="80" customWidth="1"/>
    <col min="8445" max="8445" width="12.7109375" style="80" customWidth="1"/>
    <col min="8446" max="8446" width="24.42578125" style="80" customWidth="1"/>
    <col min="8447" max="8687" width="10.85546875" style="80"/>
    <col min="8688" max="8688" width="27" style="80" customWidth="1"/>
    <col min="8689" max="8689" width="18.140625" style="80" customWidth="1"/>
    <col min="8690" max="8690" width="14.42578125" style="80" customWidth="1"/>
    <col min="8691" max="8691" width="18" style="80" customWidth="1"/>
    <col min="8692" max="8692" width="12.42578125" style="80" customWidth="1"/>
    <col min="8693" max="8693" width="11.42578125" style="80" customWidth="1"/>
    <col min="8694" max="8694" width="18.7109375" style="80" customWidth="1"/>
    <col min="8695" max="8695" width="11" style="80" customWidth="1"/>
    <col min="8696" max="8696" width="11.85546875" style="80" customWidth="1"/>
    <col min="8697" max="8697" width="11.7109375" style="80" customWidth="1"/>
    <col min="8698" max="8698" width="14.140625" style="80" customWidth="1"/>
    <col min="8699" max="8699" width="11.7109375" style="80" customWidth="1"/>
    <col min="8700" max="8700" width="11" style="80" customWidth="1"/>
    <col min="8701" max="8701" width="12.7109375" style="80" customWidth="1"/>
    <col min="8702" max="8702" width="24.42578125" style="80" customWidth="1"/>
    <col min="8703" max="8943" width="10.85546875" style="80"/>
    <col min="8944" max="8944" width="27" style="80" customWidth="1"/>
    <col min="8945" max="8945" width="18.140625" style="80" customWidth="1"/>
    <col min="8946" max="8946" width="14.42578125" style="80" customWidth="1"/>
    <col min="8947" max="8947" width="18" style="80" customWidth="1"/>
    <col min="8948" max="8948" width="12.42578125" style="80" customWidth="1"/>
    <col min="8949" max="8949" width="11.42578125" style="80" customWidth="1"/>
    <col min="8950" max="8950" width="18.7109375" style="80" customWidth="1"/>
    <col min="8951" max="8951" width="11" style="80" customWidth="1"/>
    <col min="8952" max="8952" width="11.85546875" style="80" customWidth="1"/>
    <col min="8953" max="8953" width="11.7109375" style="80" customWidth="1"/>
    <col min="8954" max="8954" width="14.140625" style="80" customWidth="1"/>
    <col min="8955" max="8955" width="11.7109375" style="80" customWidth="1"/>
    <col min="8956" max="8956" width="11" style="80" customWidth="1"/>
    <col min="8957" max="8957" width="12.7109375" style="80" customWidth="1"/>
    <col min="8958" max="8958" width="24.42578125" style="80" customWidth="1"/>
    <col min="8959" max="9199" width="10.85546875" style="80"/>
    <col min="9200" max="9200" width="27" style="80" customWidth="1"/>
    <col min="9201" max="9201" width="18.140625" style="80" customWidth="1"/>
    <col min="9202" max="9202" width="14.42578125" style="80" customWidth="1"/>
    <col min="9203" max="9203" width="18" style="80" customWidth="1"/>
    <col min="9204" max="9204" width="12.42578125" style="80" customWidth="1"/>
    <col min="9205" max="9205" width="11.42578125" style="80" customWidth="1"/>
    <col min="9206" max="9206" width="18.7109375" style="80" customWidth="1"/>
    <col min="9207" max="9207" width="11" style="80" customWidth="1"/>
    <col min="9208" max="9208" width="11.85546875" style="80" customWidth="1"/>
    <col min="9209" max="9209" width="11.7109375" style="80" customWidth="1"/>
    <col min="9210" max="9210" width="14.140625" style="80" customWidth="1"/>
    <col min="9211" max="9211" width="11.7109375" style="80" customWidth="1"/>
    <col min="9212" max="9212" width="11" style="80" customWidth="1"/>
    <col min="9213" max="9213" width="12.7109375" style="80" customWidth="1"/>
    <col min="9214" max="9214" width="24.42578125" style="80" customWidth="1"/>
    <col min="9215" max="9455" width="10.85546875" style="80"/>
    <col min="9456" max="9456" width="27" style="80" customWidth="1"/>
    <col min="9457" max="9457" width="18.140625" style="80" customWidth="1"/>
    <col min="9458" max="9458" width="14.42578125" style="80" customWidth="1"/>
    <col min="9459" max="9459" width="18" style="80" customWidth="1"/>
    <col min="9460" max="9460" width="12.42578125" style="80" customWidth="1"/>
    <col min="9461" max="9461" width="11.42578125" style="80" customWidth="1"/>
    <col min="9462" max="9462" width="18.7109375" style="80" customWidth="1"/>
    <col min="9463" max="9463" width="11" style="80" customWidth="1"/>
    <col min="9464" max="9464" width="11.85546875" style="80" customWidth="1"/>
    <col min="9465" max="9465" width="11.7109375" style="80" customWidth="1"/>
    <col min="9466" max="9466" width="14.140625" style="80" customWidth="1"/>
    <col min="9467" max="9467" width="11.7109375" style="80" customWidth="1"/>
    <col min="9468" max="9468" width="11" style="80" customWidth="1"/>
    <col min="9469" max="9469" width="12.7109375" style="80" customWidth="1"/>
    <col min="9470" max="9470" width="24.42578125" style="80" customWidth="1"/>
    <col min="9471" max="9711" width="10.85546875" style="80"/>
    <col min="9712" max="9712" width="27" style="80" customWidth="1"/>
    <col min="9713" max="9713" width="18.140625" style="80" customWidth="1"/>
    <col min="9714" max="9714" width="14.42578125" style="80" customWidth="1"/>
    <col min="9715" max="9715" width="18" style="80" customWidth="1"/>
    <col min="9716" max="9716" width="12.42578125" style="80" customWidth="1"/>
    <col min="9717" max="9717" width="11.42578125" style="80" customWidth="1"/>
    <col min="9718" max="9718" width="18.7109375" style="80" customWidth="1"/>
    <col min="9719" max="9719" width="11" style="80" customWidth="1"/>
    <col min="9720" max="9720" width="11.85546875" style="80" customWidth="1"/>
    <col min="9721" max="9721" width="11.7109375" style="80" customWidth="1"/>
    <col min="9722" max="9722" width="14.140625" style="80" customWidth="1"/>
    <col min="9723" max="9723" width="11.7109375" style="80" customWidth="1"/>
    <col min="9724" max="9724" width="11" style="80" customWidth="1"/>
    <col min="9725" max="9725" width="12.7109375" style="80" customWidth="1"/>
    <col min="9726" max="9726" width="24.42578125" style="80" customWidth="1"/>
    <col min="9727" max="9967" width="10.85546875" style="80"/>
    <col min="9968" max="9968" width="27" style="80" customWidth="1"/>
    <col min="9969" max="9969" width="18.140625" style="80" customWidth="1"/>
    <col min="9970" max="9970" width="14.42578125" style="80" customWidth="1"/>
    <col min="9971" max="9971" width="18" style="80" customWidth="1"/>
    <col min="9972" max="9972" width="12.42578125" style="80" customWidth="1"/>
    <col min="9973" max="9973" width="11.42578125" style="80" customWidth="1"/>
    <col min="9974" max="9974" width="18.7109375" style="80" customWidth="1"/>
    <col min="9975" max="9975" width="11" style="80" customWidth="1"/>
    <col min="9976" max="9976" width="11.85546875" style="80" customWidth="1"/>
    <col min="9977" max="9977" width="11.7109375" style="80" customWidth="1"/>
    <col min="9978" max="9978" width="14.140625" style="80" customWidth="1"/>
    <col min="9979" max="9979" width="11.7109375" style="80" customWidth="1"/>
    <col min="9980" max="9980" width="11" style="80" customWidth="1"/>
    <col min="9981" max="9981" width="12.7109375" style="80" customWidth="1"/>
    <col min="9982" max="9982" width="24.42578125" style="80" customWidth="1"/>
    <col min="9983" max="10223" width="10.85546875" style="80"/>
    <col min="10224" max="10224" width="27" style="80" customWidth="1"/>
    <col min="10225" max="10225" width="18.140625" style="80" customWidth="1"/>
    <col min="10226" max="10226" width="14.42578125" style="80" customWidth="1"/>
    <col min="10227" max="10227" width="18" style="80" customWidth="1"/>
    <col min="10228" max="10228" width="12.42578125" style="80" customWidth="1"/>
    <col min="10229" max="10229" width="11.42578125" style="80" customWidth="1"/>
    <col min="10230" max="10230" width="18.7109375" style="80" customWidth="1"/>
    <col min="10231" max="10231" width="11" style="80" customWidth="1"/>
    <col min="10232" max="10232" width="11.85546875" style="80" customWidth="1"/>
    <col min="10233" max="10233" width="11.7109375" style="80" customWidth="1"/>
    <col min="10234" max="10234" width="14.140625" style="80" customWidth="1"/>
    <col min="10235" max="10235" width="11.7109375" style="80" customWidth="1"/>
    <col min="10236" max="10236" width="11" style="80" customWidth="1"/>
    <col min="10237" max="10237" width="12.7109375" style="80" customWidth="1"/>
    <col min="10238" max="10238" width="24.42578125" style="80" customWidth="1"/>
    <col min="10239" max="10479" width="10.85546875" style="80"/>
    <col min="10480" max="10480" width="27" style="80" customWidth="1"/>
    <col min="10481" max="10481" width="18.140625" style="80" customWidth="1"/>
    <col min="10482" max="10482" width="14.42578125" style="80" customWidth="1"/>
    <col min="10483" max="10483" width="18" style="80" customWidth="1"/>
    <col min="10484" max="10484" width="12.42578125" style="80" customWidth="1"/>
    <col min="10485" max="10485" width="11.42578125" style="80" customWidth="1"/>
    <col min="10486" max="10486" width="18.7109375" style="80" customWidth="1"/>
    <col min="10487" max="10487" width="11" style="80" customWidth="1"/>
    <col min="10488" max="10488" width="11.85546875" style="80" customWidth="1"/>
    <col min="10489" max="10489" width="11.7109375" style="80" customWidth="1"/>
    <col min="10490" max="10490" width="14.140625" style="80" customWidth="1"/>
    <col min="10491" max="10491" width="11.7109375" style="80" customWidth="1"/>
    <col min="10492" max="10492" width="11" style="80" customWidth="1"/>
    <col min="10493" max="10493" width="12.7109375" style="80" customWidth="1"/>
    <col min="10494" max="10494" width="24.42578125" style="80" customWidth="1"/>
    <col min="10495" max="10735" width="10.85546875" style="80"/>
    <col min="10736" max="10736" width="27" style="80" customWidth="1"/>
    <col min="10737" max="10737" width="18.140625" style="80" customWidth="1"/>
    <col min="10738" max="10738" width="14.42578125" style="80" customWidth="1"/>
    <col min="10739" max="10739" width="18" style="80" customWidth="1"/>
    <col min="10740" max="10740" width="12.42578125" style="80" customWidth="1"/>
    <col min="10741" max="10741" width="11.42578125" style="80" customWidth="1"/>
    <col min="10742" max="10742" width="18.7109375" style="80" customWidth="1"/>
    <col min="10743" max="10743" width="11" style="80" customWidth="1"/>
    <col min="10744" max="10744" width="11.85546875" style="80" customWidth="1"/>
    <col min="10745" max="10745" width="11.7109375" style="80" customWidth="1"/>
    <col min="10746" max="10746" width="14.140625" style="80" customWidth="1"/>
    <col min="10747" max="10747" width="11.7109375" style="80" customWidth="1"/>
    <col min="10748" max="10748" width="11" style="80" customWidth="1"/>
    <col min="10749" max="10749" width="12.7109375" style="80" customWidth="1"/>
    <col min="10750" max="10750" width="24.42578125" style="80" customWidth="1"/>
    <col min="10751" max="10991" width="10.85546875" style="80"/>
    <col min="10992" max="10992" width="27" style="80" customWidth="1"/>
    <col min="10993" max="10993" width="18.140625" style="80" customWidth="1"/>
    <col min="10994" max="10994" width="14.42578125" style="80" customWidth="1"/>
    <col min="10995" max="10995" width="18" style="80" customWidth="1"/>
    <col min="10996" max="10996" width="12.42578125" style="80" customWidth="1"/>
    <col min="10997" max="10997" width="11.42578125" style="80" customWidth="1"/>
    <col min="10998" max="10998" width="18.7109375" style="80" customWidth="1"/>
    <col min="10999" max="10999" width="11" style="80" customWidth="1"/>
    <col min="11000" max="11000" width="11.85546875" style="80" customWidth="1"/>
    <col min="11001" max="11001" width="11.7109375" style="80" customWidth="1"/>
    <col min="11002" max="11002" width="14.140625" style="80" customWidth="1"/>
    <col min="11003" max="11003" width="11.7109375" style="80" customWidth="1"/>
    <col min="11004" max="11004" width="11" style="80" customWidth="1"/>
    <col min="11005" max="11005" width="12.7109375" style="80" customWidth="1"/>
    <col min="11006" max="11006" width="24.42578125" style="80" customWidth="1"/>
    <col min="11007" max="11247" width="10.85546875" style="80"/>
    <col min="11248" max="11248" width="27" style="80" customWidth="1"/>
    <col min="11249" max="11249" width="18.140625" style="80" customWidth="1"/>
    <col min="11250" max="11250" width="14.42578125" style="80" customWidth="1"/>
    <col min="11251" max="11251" width="18" style="80" customWidth="1"/>
    <col min="11252" max="11252" width="12.42578125" style="80" customWidth="1"/>
    <col min="11253" max="11253" width="11.42578125" style="80" customWidth="1"/>
    <col min="11254" max="11254" width="18.7109375" style="80" customWidth="1"/>
    <col min="11255" max="11255" width="11" style="80" customWidth="1"/>
    <col min="11256" max="11256" width="11.85546875" style="80" customWidth="1"/>
    <col min="11257" max="11257" width="11.7109375" style="80" customWidth="1"/>
    <col min="11258" max="11258" width="14.140625" style="80" customWidth="1"/>
    <col min="11259" max="11259" width="11.7109375" style="80" customWidth="1"/>
    <col min="11260" max="11260" width="11" style="80" customWidth="1"/>
    <col min="11261" max="11261" width="12.7109375" style="80" customWidth="1"/>
    <col min="11262" max="11262" width="24.42578125" style="80" customWidth="1"/>
    <col min="11263" max="11503" width="10.85546875" style="80"/>
    <col min="11504" max="11504" width="27" style="80" customWidth="1"/>
    <col min="11505" max="11505" width="18.140625" style="80" customWidth="1"/>
    <col min="11506" max="11506" width="14.42578125" style="80" customWidth="1"/>
    <col min="11507" max="11507" width="18" style="80" customWidth="1"/>
    <col min="11508" max="11508" width="12.42578125" style="80" customWidth="1"/>
    <col min="11509" max="11509" width="11.42578125" style="80" customWidth="1"/>
    <col min="11510" max="11510" width="18.7109375" style="80" customWidth="1"/>
    <col min="11511" max="11511" width="11" style="80" customWidth="1"/>
    <col min="11512" max="11512" width="11.85546875" style="80" customWidth="1"/>
    <col min="11513" max="11513" width="11.7109375" style="80" customWidth="1"/>
    <col min="11514" max="11514" width="14.140625" style="80" customWidth="1"/>
    <col min="11515" max="11515" width="11.7109375" style="80" customWidth="1"/>
    <col min="11516" max="11516" width="11" style="80" customWidth="1"/>
    <col min="11517" max="11517" width="12.7109375" style="80" customWidth="1"/>
    <col min="11518" max="11518" width="24.42578125" style="80" customWidth="1"/>
    <col min="11519" max="11759" width="10.85546875" style="80"/>
    <col min="11760" max="11760" width="27" style="80" customWidth="1"/>
    <col min="11761" max="11761" width="18.140625" style="80" customWidth="1"/>
    <col min="11762" max="11762" width="14.42578125" style="80" customWidth="1"/>
    <col min="11763" max="11763" width="18" style="80" customWidth="1"/>
    <col min="11764" max="11764" width="12.42578125" style="80" customWidth="1"/>
    <col min="11765" max="11765" width="11.42578125" style="80" customWidth="1"/>
    <col min="11766" max="11766" width="18.7109375" style="80" customWidth="1"/>
    <col min="11767" max="11767" width="11" style="80" customWidth="1"/>
    <col min="11768" max="11768" width="11.85546875" style="80" customWidth="1"/>
    <col min="11769" max="11769" width="11.7109375" style="80" customWidth="1"/>
    <col min="11770" max="11770" width="14.140625" style="80" customWidth="1"/>
    <col min="11771" max="11771" width="11.7109375" style="80" customWidth="1"/>
    <col min="11772" max="11772" width="11" style="80" customWidth="1"/>
    <col min="11773" max="11773" width="12.7109375" style="80" customWidth="1"/>
    <col min="11774" max="11774" width="24.42578125" style="80" customWidth="1"/>
    <col min="11775" max="12015" width="10.85546875" style="80"/>
    <col min="12016" max="12016" width="27" style="80" customWidth="1"/>
    <col min="12017" max="12017" width="18.140625" style="80" customWidth="1"/>
    <col min="12018" max="12018" width="14.42578125" style="80" customWidth="1"/>
    <col min="12019" max="12019" width="18" style="80" customWidth="1"/>
    <col min="12020" max="12020" width="12.42578125" style="80" customWidth="1"/>
    <col min="12021" max="12021" width="11.42578125" style="80" customWidth="1"/>
    <col min="12022" max="12022" width="18.7109375" style="80" customWidth="1"/>
    <col min="12023" max="12023" width="11" style="80" customWidth="1"/>
    <col min="12024" max="12024" width="11.85546875" style="80" customWidth="1"/>
    <col min="12025" max="12025" width="11.7109375" style="80" customWidth="1"/>
    <col min="12026" max="12026" width="14.140625" style="80" customWidth="1"/>
    <col min="12027" max="12027" width="11.7109375" style="80" customWidth="1"/>
    <col min="12028" max="12028" width="11" style="80" customWidth="1"/>
    <col min="12029" max="12029" width="12.7109375" style="80" customWidth="1"/>
    <col min="12030" max="12030" width="24.42578125" style="80" customWidth="1"/>
    <col min="12031" max="12271" width="10.85546875" style="80"/>
    <col min="12272" max="12272" width="27" style="80" customWidth="1"/>
    <col min="12273" max="12273" width="18.140625" style="80" customWidth="1"/>
    <col min="12274" max="12274" width="14.42578125" style="80" customWidth="1"/>
    <col min="12275" max="12275" width="18" style="80" customWidth="1"/>
    <col min="12276" max="12276" width="12.42578125" style="80" customWidth="1"/>
    <col min="12277" max="12277" width="11.42578125" style="80" customWidth="1"/>
    <col min="12278" max="12278" width="18.7109375" style="80" customWidth="1"/>
    <col min="12279" max="12279" width="11" style="80" customWidth="1"/>
    <col min="12280" max="12280" width="11.85546875" style="80" customWidth="1"/>
    <col min="12281" max="12281" width="11.7109375" style="80" customWidth="1"/>
    <col min="12282" max="12282" width="14.140625" style="80" customWidth="1"/>
    <col min="12283" max="12283" width="11.7109375" style="80" customWidth="1"/>
    <col min="12284" max="12284" width="11" style="80" customWidth="1"/>
    <col min="12285" max="12285" width="12.7109375" style="80" customWidth="1"/>
    <col min="12286" max="12286" width="24.42578125" style="80" customWidth="1"/>
    <col min="12287" max="12527" width="10.85546875" style="80"/>
    <col min="12528" max="12528" width="27" style="80" customWidth="1"/>
    <col min="12529" max="12529" width="18.140625" style="80" customWidth="1"/>
    <col min="12530" max="12530" width="14.42578125" style="80" customWidth="1"/>
    <col min="12531" max="12531" width="18" style="80" customWidth="1"/>
    <col min="12532" max="12532" width="12.42578125" style="80" customWidth="1"/>
    <col min="12533" max="12533" width="11.42578125" style="80" customWidth="1"/>
    <col min="12534" max="12534" width="18.7109375" style="80" customWidth="1"/>
    <col min="12535" max="12535" width="11" style="80" customWidth="1"/>
    <col min="12536" max="12536" width="11.85546875" style="80" customWidth="1"/>
    <col min="12537" max="12537" width="11.7109375" style="80" customWidth="1"/>
    <col min="12538" max="12538" width="14.140625" style="80" customWidth="1"/>
    <col min="12539" max="12539" width="11.7109375" style="80" customWidth="1"/>
    <col min="12540" max="12540" width="11" style="80" customWidth="1"/>
    <col min="12541" max="12541" width="12.7109375" style="80" customWidth="1"/>
    <col min="12542" max="12542" width="24.42578125" style="80" customWidth="1"/>
    <col min="12543" max="12783" width="10.85546875" style="80"/>
    <col min="12784" max="12784" width="27" style="80" customWidth="1"/>
    <col min="12785" max="12785" width="18.140625" style="80" customWidth="1"/>
    <col min="12786" max="12786" width="14.42578125" style="80" customWidth="1"/>
    <col min="12787" max="12787" width="18" style="80" customWidth="1"/>
    <col min="12788" max="12788" width="12.42578125" style="80" customWidth="1"/>
    <col min="12789" max="12789" width="11.42578125" style="80" customWidth="1"/>
    <col min="12790" max="12790" width="18.7109375" style="80" customWidth="1"/>
    <col min="12791" max="12791" width="11" style="80" customWidth="1"/>
    <col min="12792" max="12792" width="11.85546875" style="80" customWidth="1"/>
    <col min="12793" max="12793" width="11.7109375" style="80" customWidth="1"/>
    <col min="12794" max="12794" width="14.140625" style="80" customWidth="1"/>
    <col min="12795" max="12795" width="11.7109375" style="80" customWidth="1"/>
    <col min="12796" max="12796" width="11" style="80" customWidth="1"/>
    <col min="12797" max="12797" width="12.7109375" style="80" customWidth="1"/>
    <col min="12798" max="12798" width="24.42578125" style="80" customWidth="1"/>
    <col min="12799" max="13039" width="10.85546875" style="80"/>
    <col min="13040" max="13040" width="27" style="80" customWidth="1"/>
    <col min="13041" max="13041" width="18.140625" style="80" customWidth="1"/>
    <col min="13042" max="13042" width="14.42578125" style="80" customWidth="1"/>
    <col min="13043" max="13043" width="18" style="80" customWidth="1"/>
    <col min="13044" max="13044" width="12.42578125" style="80" customWidth="1"/>
    <col min="13045" max="13045" width="11.42578125" style="80" customWidth="1"/>
    <col min="13046" max="13046" width="18.7109375" style="80" customWidth="1"/>
    <col min="13047" max="13047" width="11" style="80" customWidth="1"/>
    <col min="13048" max="13048" width="11.85546875" style="80" customWidth="1"/>
    <col min="13049" max="13049" width="11.7109375" style="80" customWidth="1"/>
    <col min="13050" max="13050" width="14.140625" style="80" customWidth="1"/>
    <col min="13051" max="13051" width="11.7109375" style="80" customWidth="1"/>
    <col min="13052" max="13052" width="11" style="80" customWidth="1"/>
    <col min="13053" max="13053" width="12.7109375" style="80" customWidth="1"/>
    <col min="13054" max="13054" width="24.42578125" style="80" customWidth="1"/>
    <col min="13055" max="13295" width="10.85546875" style="80"/>
    <col min="13296" max="13296" width="27" style="80" customWidth="1"/>
    <col min="13297" max="13297" width="18.140625" style="80" customWidth="1"/>
    <col min="13298" max="13298" width="14.42578125" style="80" customWidth="1"/>
    <col min="13299" max="13299" width="18" style="80" customWidth="1"/>
    <col min="13300" max="13300" width="12.42578125" style="80" customWidth="1"/>
    <col min="13301" max="13301" width="11.42578125" style="80" customWidth="1"/>
    <col min="13302" max="13302" width="18.7109375" style="80" customWidth="1"/>
    <col min="13303" max="13303" width="11" style="80" customWidth="1"/>
    <col min="13304" max="13304" width="11.85546875" style="80" customWidth="1"/>
    <col min="13305" max="13305" width="11.7109375" style="80" customWidth="1"/>
    <col min="13306" max="13306" width="14.140625" style="80" customWidth="1"/>
    <col min="13307" max="13307" width="11.7109375" style="80" customWidth="1"/>
    <col min="13308" max="13308" width="11" style="80" customWidth="1"/>
    <col min="13309" max="13309" width="12.7109375" style="80" customWidth="1"/>
    <col min="13310" max="13310" width="24.42578125" style="80" customWidth="1"/>
    <col min="13311" max="13551" width="10.85546875" style="80"/>
    <col min="13552" max="13552" width="27" style="80" customWidth="1"/>
    <col min="13553" max="13553" width="18.140625" style="80" customWidth="1"/>
    <col min="13554" max="13554" width="14.42578125" style="80" customWidth="1"/>
    <col min="13555" max="13555" width="18" style="80" customWidth="1"/>
    <col min="13556" max="13556" width="12.42578125" style="80" customWidth="1"/>
    <col min="13557" max="13557" width="11.42578125" style="80" customWidth="1"/>
    <col min="13558" max="13558" width="18.7109375" style="80" customWidth="1"/>
    <col min="13559" max="13559" width="11" style="80" customWidth="1"/>
    <col min="13560" max="13560" width="11.85546875" style="80" customWidth="1"/>
    <col min="13561" max="13561" width="11.7109375" style="80" customWidth="1"/>
    <col min="13562" max="13562" width="14.140625" style="80" customWidth="1"/>
    <col min="13563" max="13563" width="11.7109375" style="80" customWidth="1"/>
    <col min="13564" max="13564" width="11" style="80" customWidth="1"/>
    <col min="13565" max="13565" width="12.7109375" style="80" customWidth="1"/>
    <col min="13566" max="13566" width="24.42578125" style="80" customWidth="1"/>
    <col min="13567" max="13807" width="10.85546875" style="80"/>
    <col min="13808" max="13808" width="27" style="80" customWidth="1"/>
    <col min="13809" max="13809" width="18.140625" style="80" customWidth="1"/>
    <col min="13810" max="13810" width="14.42578125" style="80" customWidth="1"/>
    <col min="13811" max="13811" width="18" style="80" customWidth="1"/>
    <col min="13812" max="13812" width="12.42578125" style="80" customWidth="1"/>
    <col min="13813" max="13813" width="11.42578125" style="80" customWidth="1"/>
    <col min="13814" max="13814" width="18.7109375" style="80" customWidth="1"/>
    <col min="13815" max="13815" width="11" style="80" customWidth="1"/>
    <col min="13816" max="13816" width="11.85546875" style="80" customWidth="1"/>
    <col min="13817" max="13817" width="11.7109375" style="80" customWidth="1"/>
    <col min="13818" max="13818" width="14.140625" style="80" customWidth="1"/>
    <col min="13819" max="13819" width="11.7109375" style="80" customWidth="1"/>
    <col min="13820" max="13820" width="11" style="80" customWidth="1"/>
    <col min="13821" max="13821" width="12.7109375" style="80" customWidth="1"/>
    <col min="13822" max="13822" width="24.42578125" style="80" customWidth="1"/>
    <col min="13823" max="14063" width="10.85546875" style="80"/>
    <col min="14064" max="14064" width="27" style="80" customWidth="1"/>
    <col min="14065" max="14065" width="18.140625" style="80" customWidth="1"/>
    <col min="14066" max="14066" width="14.42578125" style="80" customWidth="1"/>
    <col min="14067" max="14067" width="18" style="80" customWidth="1"/>
    <col min="14068" max="14068" width="12.42578125" style="80" customWidth="1"/>
    <col min="14069" max="14069" width="11.42578125" style="80" customWidth="1"/>
    <col min="14070" max="14070" width="18.7109375" style="80" customWidth="1"/>
    <col min="14071" max="14071" width="11" style="80" customWidth="1"/>
    <col min="14072" max="14072" width="11.85546875" style="80" customWidth="1"/>
    <col min="14073" max="14073" width="11.7109375" style="80" customWidth="1"/>
    <col min="14074" max="14074" width="14.140625" style="80" customWidth="1"/>
    <col min="14075" max="14075" width="11.7109375" style="80" customWidth="1"/>
    <col min="14076" max="14076" width="11" style="80" customWidth="1"/>
    <col min="14077" max="14077" width="12.7109375" style="80" customWidth="1"/>
    <col min="14078" max="14078" width="24.42578125" style="80" customWidth="1"/>
    <col min="14079" max="14319" width="10.85546875" style="80"/>
    <col min="14320" max="14320" width="27" style="80" customWidth="1"/>
    <col min="14321" max="14321" width="18.140625" style="80" customWidth="1"/>
    <col min="14322" max="14322" width="14.42578125" style="80" customWidth="1"/>
    <col min="14323" max="14323" width="18" style="80" customWidth="1"/>
    <col min="14324" max="14324" width="12.42578125" style="80" customWidth="1"/>
    <col min="14325" max="14325" width="11.42578125" style="80" customWidth="1"/>
    <col min="14326" max="14326" width="18.7109375" style="80" customWidth="1"/>
    <col min="14327" max="14327" width="11" style="80" customWidth="1"/>
    <col min="14328" max="14328" width="11.85546875" style="80" customWidth="1"/>
    <col min="14329" max="14329" width="11.7109375" style="80" customWidth="1"/>
    <col min="14330" max="14330" width="14.140625" style="80" customWidth="1"/>
    <col min="14331" max="14331" width="11.7109375" style="80" customWidth="1"/>
    <col min="14332" max="14332" width="11" style="80" customWidth="1"/>
    <col min="14333" max="14333" width="12.7109375" style="80" customWidth="1"/>
    <col min="14334" max="14334" width="24.42578125" style="80" customWidth="1"/>
    <col min="14335" max="14575" width="10.85546875" style="80"/>
    <col min="14576" max="14576" width="27" style="80" customWidth="1"/>
    <col min="14577" max="14577" width="18.140625" style="80" customWidth="1"/>
    <col min="14578" max="14578" width="14.42578125" style="80" customWidth="1"/>
    <col min="14579" max="14579" width="18" style="80" customWidth="1"/>
    <col min="14580" max="14580" width="12.42578125" style="80" customWidth="1"/>
    <col min="14581" max="14581" width="11.42578125" style="80" customWidth="1"/>
    <col min="14582" max="14582" width="18.7109375" style="80" customWidth="1"/>
    <col min="14583" max="14583" width="11" style="80" customWidth="1"/>
    <col min="14584" max="14584" width="11.85546875" style="80" customWidth="1"/>
    <col min="14585" max="14585" width="11.7109375" style="80" customWidth="1"/>
    <col min="14586" max="14586" width="14.140625" style="80" customWidth="1"/>
    <col min="14587" max="14587" width="11.7109375" style="80" customWidth="1"/>
    <col min="14588" max="14588" width="11" style="80" customWidth="1"/>
    <col min="14589" max="14589" width="12.7109375" style="80" customWidth="1"/>
    <col min="14590" max="14590" width="24.42578125" style="80" customWidth="1"/>
    <col min="14591" max="14831" width="10.85546875" style="80"/>
    <col min="14832" max="14832" width="27" style="80" customWidth="1"/>
    <col min="14833" max="14833" width="18.140625" style="80" customWidth="1"/>
    <col min="14834" max="14834" width="14.42578125" style="80" customWidth="1"/>
    <col min="14835" max="14835" width="18" style="80" customWidth="1"/>
    <col min="14836" max="14836" width="12.42578125" style="80" customWidth="1"/>
    <col min="14837" max="14837" width="11.42578125" style="80" customWidth="1"/>
    <col min="14838" max="14838" width="18.7109375" style="80" customWidth="1"/>
    <col min="14839" max="14839" width="11" style="80" customWidth="1"/>
    <col min="14840" max="14840" width="11.85546875" style="80" customWidth="1"/>
    <col min="14841" max="14841" width="11.7109375" style="80" customWidth="1"/>
    <col min="14842" max="14842" width="14.140625" style="80" customWidth="1"/>
    <col min="14843" max="14843" width="11.7109375" style="80" customWidth="1"/>
    <col min="14844" max="14844" width="11" style="80" customWidth="1"/>
    <col min="14845" max="14845" width="12.7109375" style="80" customWidth="1"/>
    <col min="14846" max="14846" width="24.42578125" style="80" customWidth="1"/>
    <col min="14847" max="15087" width="10.85546875" style="80"/>
    <col min="15088" max="15088" width="27" style="80" customWidth="1"/>
    <col min="15089" max="15089" width="18.140625" style="80" customWidth="1"/>
    <col min="15090" max="15090" width="14.42578125" style="80" customWidth="1"/>
    <col min="15091" max="15091" width="18" style="80" customWidth="1"/>
    <col min="15092" max="15092" width="12.42578125" style="80" customWidth="1"/>
    <col min="15093" max="15093" width="11.42578125" style="80" customWidth="1"/>
    <col min="15094" max="15094" width="18.7109375" style="80" customWidth="1"/>
    <col min="15095" max="15095" width="11" style="80" customWidth="1"/>
    <col min="15096" max="15096" width="11.85546875" style="80" customWidth="1"/>
    <col min="15097" max="15097" width="11.7109375" style="80" customWidth="1"/>
    <col min="15098" max="15098" width="14.140625" style="80" customWidth="1"/>
    <col min="15099" max="15099" width="11.7109375" style="80" customWidth="1"/>
    <col min="15100" max="15100" width="11" style="80" customWidth="1"/>
    <col min="15101" max="15101" width="12.7109375" style="80" customWidth="1"/>
    <col min="15102" max="15102" width="24.42578125" style="80" customWidth="1"/>
    <col min="15103" max="15343" width="10.85546875" style="80"/>
    <col min="15344" max="15344" width="27" style="80" customWidth="1"/>
    <col min="15345" max="15345" width="18.140625" style="80" customWidth="1"/>
    <col min="15346" max="15346" width="14.42578125" style="80" customWidth="1"/>
    <col min="15347" max="15347" width="18" style="80" customWidth="1"/>
    <col min="15348" max="15348" width="12.42578125" style="80" customWidth="1"/>
    <col min="15349" max="15349" width="11.42578125" style="80" customWidth="1"/>
    <col min="15350" max="15350" width="18.7109375" style="80" customWidth="1"/>
    <col min="15351" max="15351" width="11" style="80" customWidth="1"/>
    <col min="15352" max="15352" width="11.85546875" style="80" customWidth="1"/>
    <col min="15353" max="15353" width="11.7109375" style="80" customWidth="1"/>
    <col min="15354" max="15354" width="14.140625" style="80" customWidth="1"/>
    <col min="15355" max="15355" width="11.7109375" style="80" customWidth="1"/>
    <col min="15356" max="15356" width="11" style="80" customWidth="1"/>
    <col min="15357" max="15357" width="12.7109375" style="80" customWidth="1"/>
    <col min="15358" max="15358" width="24.42578125" style="80" customWidth="1"/>
    <col min="15359" max="15599" width="10.85546875" style="80"/>
    <col min="15600" max="15600" width="27" style="80" customWidth="1"/>
    <col min="15601" max="15601" width="18.140625" style="80" customWidth="1"/>
    <col min="15602" max="15602" width="14.42578125" style="80" customWidth="1"/>
    <col min="15603" max="15603" width="18" style="80" customWidth="1"/>
    <col min="15604" max="15604" width="12.42578125" style="80" customWidth="1"/>
    <col min="15605" max="15605" width="11.42578125" style="80" customWidth="1"/>
    <col min="15606" max="15606" width="18.7109375" style="80" customWidth="1"/>
    <col min="15607" max="15607" width="11" style="80" customWidth="1"/>
    <col min="15608" max="15608" width="11.85546875" style="80" customWidth="1"/>
    <col min="15609" max="15609" width="11.7109375" style="80" customWidth="1"/>
    <col min="15610" max="15610" width="14.140625" style="80" customWidth="1"/>
    <col min="15611" max="15611" width="11.7109375" style="80" customWidth="1"/>
    <col min="15612" max="15612" width="11" style="80" customWidth="1"/>
    <col min="15613" max="15613" width="12.7109375" style="80" customWidth="1"/>
    <col min="15614" max="15614" width="24.42578125" style="80" customWidth="1"/>
    <col min="15615" max="15855" width="10.85546875" style="80"/>
    <col min="15856" max="15856" width="27" style="80" customWidth="1"/>
    <col min="15857" max="15857" width="18.140625" style="80" customWidth="1"/>
    <col min="15858" max="15858" width="14.42578125" style="80" customWidth="1"/>
    <col min="15859" max="15859" width="18" style="80" customWidth="1"/>
    <col min="15860" max="15860" width="12.42578125" style="80" customWidth="1"/>
    <col min="15861" max="15861" width="11.42578125" style="80" customWidth="1"/>
    <col min="15862" max="15862" width="18.7109375" style="80" customWidth="1"/>
    <col min="15863" max="15863" width="11" style="80" customWidth="1"/>
    <col min="15864" max="15864" width="11.85546875" style="80" customWidth="1"/>
    <col min="15865" max="15865" width="11.7109375" style="80" customWidth="1"/>
    <col min="15866" max="15866" width="14.140625" style="80" customWidth="1"/>
    <col min="15867" max="15867" width="11.7109375" style="80" customWidth="1"/>
    <col min="15868" max="15868" width="11" style="80" customWidth="1"/>
    <col min="15869" max="15869" width="12.7109375" style="80" customWidth="1"/>
    <col min="15870" max="15870" width="24.42578125" style="80" customWidth="1"/>
    <col min="15871" max="16111" width="10.85546875" style="80"/>
    <col min="16112" max="16112" width="27" style="80" customWidth="1"/>
    <col min="16113" max="16113" width="18.140625" style="80" customWidth="1"/>
    <col min="16114" max="16114" width="14.42578125" style="80" customWidth="1"/>
    <col min="16115" max="16115" width="18" style="80" customWidth="1"/>
    <col min="16116" max="16116" width="12.42578125" style="80" customWidth="1"/>
    <col min="16117" max="16117" width="11.42578125" style="80" customWidth="1"/>
    <col min="16118" max="16118" width="18.7109375" style="80" customWidth="1"/>
    <col min="16119" max="16119" width="11" style="80" customWidth="1"/>
    <col min="16120" max="16120" width="11.85546875" style="80" customWidth="1"/>
    <col min="16121" max="16121" width="11.7109375" style="80" customWidth="1"/>
    <col min="16122" max="16122" width="14.140625" style="80" customWidth="1"/>
    <col min="16123" max="16123" width="11.7109375" style="80" customWidth="1"/>
    <col min="16124" max="16124" width="11" style="80" customWidth="1"/>
    <col min="16125" max="16125" width="12.7109375" style="80" customWidth="1"/>
    <col min="16126" max="16126" width="24.42578125" style="80" customWidth="1"/>
    <col min="16127" max="16384" width="10.85546875" style="80"/>
  </cols>
  <sheetData>
    <row r="1" spans="1:5" s="67" customFormat="1" ht="20.25" customHeight="1" thickTop="1">
      <c r="A1" s="63"/>
      <c r="B1" s="64"/>
      <c r="C1" s="65"/>
      <c r="D1" s="65"/>
      <c r="E1" s="66"/>
    </row>
    <row r="2" spans="1:5" s="67" customFormat="1">
      <c r="A2" s="68"/>
      <c r="B2" s="69"/>
      <c r="C2" s="65"/>
      <c r="D2" s="65"/>
      <c r="E2" s="66"/>
    </row>
    <row r="3" spans="1:5" s="67" customFormat="1">
      <c r="A3" s="68"/>
      <c r="B3" s="69"/>
      <c r="C3" s="65"/>
      <c r="D3" s="65"/>
      <c r="E3" s="66"/>
    </row>
    <row r="4" spans="1:5" s="67" customFormat="1">
      <c r="A4" s="68"/>
      <c r="B4" s="69"/>
      <c r="C4" s="65"/>
      <c r="D4" s="65"/>
      <c r="E4" s="66"/>
    </row>
    <row r="5" spans="1:5" s="67" customFormat="1" ht="12.75" customHeight="1">
      <c r="A5" s="68"/>
      <c r="B5" s="69"/>
      <c r="C5" s="65"/>
      <c r="D5" s="65"/>
      <c r="E5" s="66"/>
    </row>
    <row r="6" spans="1:5" s="67" customFormat="1" ht="22.5" customHeight="1">
      <c r="A6" s="70"/>
      <c r="B6" s="71"/>
      <c r="C6" s="65"/>
      <c r="D6" s="65"/>
      <c r="E6" s="66"/>
    </row>
    <row r="7" spans="1:5" s="67" customFormat="1" ht="12">
      <c r="A7" s="70"/>
      <c r="B7" s="72"/>
      <c r="C7" s="65"/>
      <c r="D7" s="65"/>
      <c r="E7" s="66"/>
    </row>
    <row r="8" spans="1:5" s="67" customFormat="1" ht="7.5" customHeight="1">
      <c r="A8" s="73"/>
      <c r="B8" s="74"/>
      <c r="C8" s="65"/>
      <c r="D8" s="65"/>
      <c r="E8" s="66"/>
    </row>
    <row r="9" spans="1:5" s="79" customFormat="1" ht="48" customHeight="1">
      <c r="A9" s="75" t="s">
        <v>149</v>
      </c>
      <c r="B9" s="76" t="str">
        <f>'[37]Budget ERP'!B6</f>
        <v>Corporate HR &amp; GA</v>
      </c>
      <c r="C9" s="77"/>
      <c r="D9" s="77"/>
      <c r="E9" s="78"/>
    </row>
    <row r="10" spans="1:5" ht="25.5" customHeight="1">
      <c r="C10" s="627" t="s">
        <v>150</v>
      </c>
      <c r="D10" s="627"/>
    </row>
    <row r="11" spans="1:5" s="79" customFormat="1" ht="48" customHeight="1">
      <c r="A11" s="82" t="s">
        <v>151</v>
      </c>
      <c r="B11" s="83" t="s">
        <v>152</v>
      </c>
      <c r="C11" s="84" t="s">
        <v>153</v>
      </c>
      <c r="D11" s="85" t="s">
        <v>154</v>
      </c>
      <c r="E11" s="78"/>
    </row>
    <row r="12" spans="1:5">
      <c r="A12" s="80" t="s">
        <v>29</v>
      </c>
      <c r="B12" s="81">
        <v>4500550</v>
      </c>
      <c r="C12" s="86">
        <v>44100000</v>
      </c>
      <c r="D12" s="86">
        <v>30000000</v>
      </c>
    </row>
    <row r="13" spans="1:5">
      <c r="A13" s="80" t="s">
        <v>90</v>
      </c>
      <c r="B13" s="81">
        <v>170571459</v>
      </c>
      <c r="C13" s="86">
        <v>161000000</v>
      </c>
      <c r="D13" s="86">
        <f>B13</f>
        <v>170571459</v>
      </c>
    </row>
    <row r="14" spans="1:5">
      <c r="A14" s="80" t="s">
        <v>20</v>
      </c>
      <c r="B14" s="81">
        <v>70000000</v>
      </c>
      <c r="C14" s="86">
        <v>69000000</v>
      </c>
      <c r="D14" s="86">
        <f>30000000*3</f>
        <v>90000000</v>
      </c>
      <c r="E14" s="80" t="s">
        <v>155</v>
      </c>
    </row>
    <row r="15" spans="1:5">
      <c r="A15" s="80" t="s">
        <v>38</v>
      </c>
      <c r="B15" s="81">
        <v>8000000</v>
      </c>
      <c r="C15" s="86">
        <v>25830000</v>
      </c>
      <c r="D15" s="86">
        <v>15000000</v>
      </c>
    </row>
    <row r="16" spans="1:5">
      <c r="A16" s="80" t="s">
        <v>37</v>
      </c>
      <c r="B16" s="81">
        <v>500000</v>
      </c>
      <c r="C16" s="86">
        <v>770000</v>
      </c>
      <c r="D16" s="86">
        <f>B16</f>
        <v>500000</v>
      </c>
    </row>
    <row r="17" spans="1:4">
      <c r="A17" s="80" t="s">
        <v>34</v>
      </c>
      <c r="B17" s="81">
        <v>6000000</v>
      </c>
      <c r="C17" s="86">
        <v>10850000</v>
      </c>
      <c r="D17" s="86">
        <v>9000000</v>
      </c>
    </row>
    <row r="18" spans="1:4">
      <c r="A18" s="80" t="s">
        <v>98</v>
      </c>
      <c r="B18" s="81">
        <v>1000000</v>
      </c>
      <c r="C18" s="86">
        <v>10500000</v>
      </c>
      <c r="D18" s="86">
        <f>B18</f>
        <v>1000000</v>
      </c>
    </row>
    <row r="19" spans="1:4">
      <c r="A19" s="80" t="s">
        <v>32</v>
      </c>
      <c r="B19" s="81">
        <v>17000000</v>
      </c>
      <c r="C19" s="86">
        <v>25550000</v>
      </c>
      <c r="D19" s="86">
        <v>20000000</v>
      </c>
    </row>
    <row r="20" spans="1:4">
      <c r="A20" s="80" t="s">
        <v>33</v>
      </c>
      <c r="B20" s="81">
        <v>7600000</v>
      </c>
      <c r="C20" s="86">
        <v>11550000</v>
      </c>
      <c r="D20" s="86">
        <v>8000000</v>
      </c>
    </row>
    <row r="21" spans="1:4">
      <c r="A21" s="80" t="s">
        <v>76</v>
      </c>
      <c r="B21" s="81">
        <v>2620616570.6666665</v>
      </c>
      <c r="C21" s="86">
        <v>1400000000</v>
      </c>
      <c r="D21" s="86">
        <v>1400000000</v>
      </c>
    </row>
    <row r="22" spans="1:4">
      <c r="A22" s="80" t="s">
        <v>88</v>
      </c>
      <c r="B22" s="81">
        <v>96000000</v>
      </c>
      <c r="C22" s="86">
        <v>50400000</v>
      </c>
      <c r="D22" s="86">
        <f>B22</f>
        <v>96000000</v>
      </c>
    </row>
    <row r="23" spans="1:4">
      <c r="A23" s="80" t="s">
        <v>92</v>
      </c>
      <c r="B23" s="81">
        <v>265462253</v>
      </c>
      <c r="C23" s="86">
        <v>140000000</v>
      </c>
      <c r="D23" s="86">
        <v>140000000</v>
      </c>
    </row>
    <row r="24" spans="1:4">
      <c r="A24" s="80" t="s">
        <v>36</v>
      </c>
      <c r="B24" s="81">
        <v>500000</v>
      </c>
      <c r="C24" s="86">
        <v>630000</v>
      </c>
      <c r="D24" s="86">
        <f>B24</f>
        <v>500000</v>
      </c>
    </row>
    <row r="25" spans="1:4">
      <c r="A25" s="80" t="s">
        <v>51</v>
      </c>
      <c r="B25" s="81">
        <v>5500000</v>
      </c>
      <c r="C25" s="86">
        <v>9450000</v>
      </c>
      <c r="D25" s="86">
        <v>8000000</v>
      </c>
    </row>
    <row r="26" spans="1:4">
      <c r="A26" s="80" t="s">
        <v>96</v>
      </c>
      <c r="B26" s="81">
        <v>5000000</v>
      </c>
      <c r="C26" s="86">
        <v>15000000</v>
      </c>
      <c r="D26" s="86">
        <f>B26</f>
        <v>5000000</v>
      </c>
    </row>
    <row r="27" spans="1:4">
      <c r="A27" s="80" t="s">
        <v>54</v>
      </c>
      <c r="B27" s="81">
        <v>5000000</v>
      </c>
      <c r="C27" s="86">
        <v>46200000</v>
      </c>
      <c r="D27" s="86">
        <f>B27</f>
        <v>5000000</v>
      </c>
    </row>
    <row r="28" spans="1:4">
      <c r="A28" s="80" t="s">
        <v>141</v>
      </c>
      <c r="C28" s="86">
        <v>35000000</v>
      </c>
    </row>
    <row r="29" spans="1:4">
      <c r="A29" s="80" t="s">
        <v>145</v>
      </c>
      <c r="C29" s="86">
        <v>2520000</v>
      </c>
    </row>
    <row r="31" spans="1:4">
      <c r="B31" s="86">
        <f>SUM(B12:B30)</f>
        <v>3283250832.6666665</v>
      </c>
      <c r="C31" s="86">
        <f>SUM(C12:C30)</f>
        <v>2058350000</v>
      </c>
      <c r="D31" s="86">
        <f>SUM(D12:D30)</f>
        <v>1998571459</v>
      </c>
    </row>
  </sheetData>
  <mergeCells count="1">
    <mergeCell ref="C10:D10"/>
  </mergeCells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86"/>
  <sheetViews>
    <sheetView topLeftCell="A28" workbookViewId="0">
      <selection activeCell="C39" sqref="C39"/>
    </sheetView>
  </sheetViews>
  <sheetFormatPr defaultRowHeight="15"/>
  <cols>
    <col min="1" max="1" width="9.140625" style="93"/>
    <col min="2" max="2" width="11.28515625" style="160" bestFit="1" customWidth="1"/>
    <col min="3" max="3" width="7.7109375" style="160" customWidth="1"/>
    <col min="4" max="4" width="33.28515625" style="160" customWidth="1"/>
    <col min="5" max="5" width="26.85546875" style="160" customWidth="1"/>
    <col min="6" max="6" width="30" style="160" customWidth="1"/>
    <col min="7" max="8" width="16.140625" style="155" customWidth="1"/>
    <col min="9" max="10" width="16.140625" style="91" customWidth="1"/>
    <col min="11" max="11" width="9.140625" style="91" customWidth="1"/>
    <col min="12" max="13" width="16.140625" style="91" customWidth="1"/>
    <col min="14" max="14" width="12" style="91" customWidth="1"/>
    <col min="15" max="15" width="16.140625" style="92" bestFit="1" customWidth="1"/>
    <col min="16" max="17" width="16.140625" style="91" bestFit="1" customWidth="1"/>
    <col min="18" max="18" width="16.140625" style="91" hidden="1" customWidth="1"/>
    <col min="19" max="19" width="20" style="91" bestFit="1" customWidth="1"/>
    <col min="20" max="20" width="9.140625" style="91" bestFit="1" customWidth="1"/>
    <col min="21" max="21" width="16.140625" style="91" customWidth="1"/>
    <col min="22" max="22" width="16.140625" style="91" bestFit="1" customWidth="1"/>
    <col min="23" max="23" width="12" style="91" customWidth="1"/>
    <col min="24" max="24" width="16.140625" style="91" bestFit="1" customWidth="1"/>
    <col min="25" max="25" width="12" style="91" customWidth="1"/>
    <col min="26" max="26" width="19.28515625" style="91" bestFit="1" customWidth="1"/>
    <col min="27" max="27" width="10.85546875" style="111" customWidth="1"/>
    <col min="28" max="28" width="11.140625" style="111" customWidth="1"/>
    <col min="29" max="29" width="43.5703125" style="111" bestFit="1" customWidth="1"/>
    <col min="30" max="32" width="9.140625" style="93"/>
    <col min="33" max="33" width="27.140625" style="93" bestFit="1" customWidth="1"/>
    <col min="34" max="34" width="50" style="93" bestFit="1" customWidth="1"/>
    <col min="35" max="253" width="9.140625" style="93"/>
    <col min="254" max="254" width="11.28515625" style="93" bestFit="1" customWidth="1"/>
    <col min="255" max="255" width="30.28515625" style="93" bestFit="1" customWidth="1"/>
    <col min="256" max="256" width="0" style="93" hidden="1" customWidth="1"/>
    <col min="257" max="257" width="30" style="93" customWidth="1"/>
    <col min="258" max="258" width="0" style="93" hidden="1" customWidth="1"/>
    <col min="259" max="261" width="16.140625" style="93" bestFit="1" customWidth="1"/>
    <col min="262" max="262" width="9.140625" style="93" bestFit="1" customWidth="1"/>
    <col min="263" max="263" width="0" style="93" hidden="1" customWidth="1"/>
    <col min="264" max="264" width="16.140625" style="93" bestFit="1" customWidth="1"/>
    <col min="265" max="265" width="12" style="93" customWidth="1"/>
    <col min="266" max="266" width="16.140625" style="93" bestFit="1" customWidth="1"/>
    <col min="267" max="267" width="12" style="93" customWidth="1"/>
    <col min="268" max="268" width="19.28515625" style="93" bestFit="1" customWidth="1"/>
    <col min="269" max="269" width="10.85546875" style="93" customWidth="1"/>
    <col min="270" max="270" width="11.140625" style="93" customWidth="1"/>
    <col min="271" max="271" width="43.5703125" style="93" bestFit="1" customWidth="1"/>
    <col min="272" max="274" width="9.140625" style="93"/>
    <col min="275" max="275" width="27.140625" style="93" bestFit="1" customWidth="1"/>
    <col min="276" max="276" width="50" style="93" bestFit="1" customWidth="1"/>
    <col min="277" max="277" width="12" style="93" bestFit="1" customWidth="1"/>
    <col min="278" max="280" width="9.140625" style="93"/>
    <col min="281" max="281" width="91" style="93" customWidth="1"/>
    <col min="282" max="282" width="12.28515625" style="93" customWidth="1"/>
    <col min="283" max="283" width="15" style="93" bestFit="1" customWidth="1"/>
    <col min="284" max="509" width="9.140625" style="93"/>
    <col min="510" max="510" width="11.28515625" style="93" bestFit="1" customWidth="1"/>
    <col min="511" max="511" width="30.28515625" style="93" bestFit="1" customWidth="1"/>
    <col min="512" max="512" width="0" style="93" hidden="1" customWidth="1"/>
    <col min="513" max="513" width="30" style="93" customWidth="1"/>
    <col min="514" max="514" width="0" style="93" hidden="1" customWidth="1"/>
    <col min="515" max="517" width="16.140625" style="93" bestFit="1" customWidth="1"/>
    <col min="518" max="518" width="9.140625" style="93" bestFit="1" customWidth="1"/>
    <col min="519" max="519" width="0" style="93" hidden="1" customWidth="1"/>
    <col min="520" max="520" width="16.140625" style="93" bestFit="1" customWidth="1"/>
    <col min="521" max="521" width="12" style="93" customWidth="1"/>
    <col min="522" max="522" width="16.140625" style="93" bestFit="1" customWidth="1"/>
    <col min="523" max="523" width="12" style="93" customWidth="1"/>
    <col min="524" max="524" width="19.28515625" style="93" bestFit="1" customWidth="1"/>
    <col min="525" max="525" width="10.85546875" style="93" customWidth="1"/>
    <col min="526" max="526" width="11.140625" style="93" customWidth="1"/>
    <col min="527" max="527" width="43.5703125" style="93" bestFit="1" customWidth="1"/>
    <col min="528" max="530" width="9.140625" style="93"/>
    <col min="531" max="531" width="27.140625" style="93" bestFit="1" customWidth="1"/>
    <col min="532" max="532" width="50" style="93" bestFit="1" customWidth="1"/>
    <col min="533" max="533" width="12" style="93" bestFit="1" customWidth="1"/>
    <col min="534" max="536" width="9.140625" style="93"/>
    <col min="537" max="537" width="91" style="93" customWidth="1"/>
    <col min="538" max="538" width="12.28515625" style="93" customWidth="1"/>
    <col min="539" max="539" width="15" style="93" bestFit="1" customWidth="1"/>
    <col min="540" max="765" width="9.140625" style="93"/>
    <col min="766" max="766" width="11.28515625" style="93" bestFit="1" customWidth="1"/>
    <col min="767" max="767" width="30.28515625" style="93" bestFit="1" customWidth="1"/>
    <col min="768" max="768" width="0" style="93" hidden="1" customWidth="1"/>
    <col min="769" max="769" width="30" style="93" customWidth="1"/>
    <col min="770" max="770" width="0" style="93" hidden="1" customWidth="1"/>
    <col min="771" max="773" width="16.140625" style="93" bestFit="1" customWidth="1"/>
    <col min="774" max="774" width="9.140625" style="93" bestFit="1" customWidth="1"/>
    <col min="775" max="775" width="0" style="93" hidden="1" customWidth="1"/>
    <col min="776" max="776" width="16.140625" style="93" bestFit="1" customWidth="1"/>
    <col min="777" max="777" width="12" style="93" customWidth="1"/>
    <col min="778" max="778" width="16.140625" style="93" bestFit="1" customWidth="1"/>
    <col min="779" max="779" width="12" style="93" customWidth="1"/>
    <col min="780" max="780" width="19.28515625" style="93" bestFit="1" customWidth="1"/>
    <col min="781" max="781" width="10.85546875" style="93" customWidth="1"/>
    <col min="782" max="782" width="11.140625" style="93" customWidth="1"/>
    <col min="783" max="783" width="43.5703125" style="93" bestFit="1" customWidth="1"/>
    <col min="784" max="786" width="9.140625" style="93"/>
    <col min="787" max="787" width="27.140625" style="93" bestFit="1" customWidth="1"/>
    <col min="788" max="788" width="50" style="93" bestFit="1" customWidth="1"/>
    <col min="789" max="789" width="12" style="93" bestFit="1" customWidth="1"/>
    <col min="790" max="792" width="9.140625" style="93"/>
    <col min="793" max="793" width="91" style="93" customWidth="1"/>
    <col min="794" max="794" width="12.28515625" style="93" customWidth="1"/>
    <col min="795" max="795" width="15" style="93" bestFit="1" customWidth="1"/>
    <col min="796" max="1021" width="9.140625" style="93"/>
    <col min="1022" max="1022" width="11.28515625" style="93" bestFit="1" customWidth="1"/>
    <col min="1023" max="1023" width="30.28515625" style="93" bestFit="1" customWidth="1"/>
    <col min="1024" max="1024" width="0" style="93" hidden="1" customWidth="1"/>
    <col min="1025" max="1025" width="30" style="93" customWidth="1"/>
    <col min="1026" max="1026" width="0" style="93" hidden="1" customWidth="1"/>
    <col min="1027" max="1029" width="16.140625" style="93" bestFit="1" customWidth="1"/>
    <col min="1030" max="1030" width="9.140625" style="93" bestFit="1" customWidth="1"/>
    <col min="1031" max="1031" width="0" style="93" hidden="1" customWidth="1"/>
    <col min="1032" max="1032" width="16.140625" style="93" bestFit="1" customWidth="1"/>
    <col min="1033" max="1033" width="12" style="93" customWidth="1"/>
    <col min="1034" max="1034" width="16.140625" style="93" bestFit="1" customWidth="1"/>
    <col min="1035" max="1035" width="12" style="93" customWidth="1"/>
    <col min="1036" max="1036" width="19.28515625" style="93" bestFit="1" customWidth="1"/>
    <col min="1037" max="1037" width="10.85546875" style="93" customWidth="1"/>
    <col min="1038" max="1038" width="11.140625" style="93" customWidth="1"/>
    <col min="1039" max="1039" width="43.5703125" style="93" bestFit="1" customWidth="1"/>
    <col min="1040" max="1042" width="9.140625" style="93"/>
    <col min="1043" max="1043" width="27.140625" style="93" bestFit="1" customWidth="1"/>
    <col min="1044" max="1044" width="50" style="93" bestFit="1" customWidth="1"/>
    <col min="1045" max="1045" width="12" style="93" bestFit="1" customWidth="1"/>
    <col min="1046" max="1048" width="9.140625" style="93"/>
    <col min="1049" max="1049" width="91" style="93" customWidth="1"/>
    <col min="1050" max="1050" width="12.28515625" style="93" customWidth="1"/>
    <col min="1051" max="1051" width="15" style="93" bestFit="1" customWidth="1"/>
    <col min="1052" max="1277" width="9.140625" style="93"/>
    <col min="1278" max="1278" width="11.28515625" style="93" bestFit="1" customWidth="1"/>
    <col min="1279" max="1279" width="30.28515625" style="93" bestFit="1" customWidth="1"/>
    <col min="1280" max="1280" width="0" style="93" hidden="1" customWidth="1"/>
    <col min="1281" max="1281" width="30" style="93" customWidth="1"/>
    <col min="1282" max="1282" width="0" style="93" hidden="1" customWidth="1"/>
    <col min="1283" max="1285" width="16.140625" style="93" bestFit="1" customWidth="1"/>
    <col min="1286" max="1286" width="9.140625" style="93" bestFit="1" customWidth="1"/>
    <col min="1287" max="1287" width="0" style="93" hidden="1" customWidth="1"/>
    <col min="1288" max="1288" width="16.140625" style="93" bestFit="1" customWidth="1"/>
    <col min="1289" max="1289" width="12" style="93" customWidth="1"/>
    <col min="1290" max="1290" width="16.140625" style="93" bestFit="1" customWidth="1"/>
    <col min="1291" max="1291" width="12" style="93" customWidth="1"/>
    <col min="1292" max="1292" width="19.28515625" style="93" bestFit="1" customWidth="1"/>
    <col min="1293" max="1293" width="10.85546875" style="93" customWidth="1"/>
    <col min="1294" max="1294" width="11.140625" style="93" customWidth="1"/>
    <col min="1295" max="1295" width="43.5703125" style="93" bestFit="1" customWidth="1"/>
    <col min="1296" max="1298" width="9.140625" style="93"/>
    <col min="1299" max="1299" width="27.140625" style="93" bestFit="1" customWidth="1"/>
    <col min="1300" max="1300" width="50" style="93" bestFit="1" customWidth="1"/>
    <col min="1301" max="1301" width="12" style="93" bestFit="1" customWidth="1"/>
    <col min="1302" max="1304" width="9.140625" style="93"/>
    <col min="1305" max="1305" width="91" style="93" customWidth="1"/>
    <col min="1306" max="1306" width="12.28515625" style="93" customWidth="1"/>
    <col min="1307" max="1307" width="15" style="93" bestFit="1" customWidth="1"/>
    <col min="1308" max="1533" width="9.140625" style="93"/>
    <col min="1534" max="1534" width="11.28515625" style="93" bestFit="1" customWidth="1"/>
    <col min="1535" max="1535" width="30.28515625" style="93" bestFit="1" customWidth="1"/>
    <col min="1536" max="1536" width="0" style="93" hidden="1" customWidth="1"/>
    <col min="1537" max="1537" width="30" style="93" customWidth="1"/>
    <col min="1538" max="1538" width="0" style="93" hidden="1" customWidth="1"/>
    <col min="1539" max="1541" width="16.140625" style="93" bestFit="1" customWidth="1"/>
    <col min="1542" max="1542" width="9.140625" style="93" bestFit="1" customWidth="1"/>
    <col min="1543" max="1543" width="0" style="93" hidden="1" customWidth="1"/>
    <col min="1544" max="1544" width="16.140625" style="93" bestFit="1" customWidth="1"/>
    <col min="1545" max="1545" width="12" style="93" customWidth="1"/>
    <col min="1546" max="1546" width="16.140625" style="93" bestFit="1" customWidth="1"/>
    <col min="1547" max="1547" width="12" style="93" customWidth="1"/>
    <col min="1548" max="1548" width="19.28515625" style="93" bestFit="1" customWidth="1"/>
    <col min="1549" max="1549" width="10.85546875" style="93" customWidth="1"/>
    <col min="1550" max="1550" width="11.140625" style="93" customWidth="1"/>
    <col min="1551" max="1551" width="43.5703125" style="93" bestFit="1" customWidth="1"/>
    <col min="1552" max="1554" width="9.140625" style="93"/>
    <col min="1555" max="1555" width="27.140625" style="93" bestFit="1" customWidth="1"/>
    <col min="1556" max="1556" width="50" style="93" bestFit="1" customWidth="1"/>
    <col min="1557" max="1557" width="12" style="93" bestFit="1" customWidth="1"/>
    <col min="1558" max="1560" width="9.140625" style="93"/>
    <col min="1561" max="1561" width="91" style="93" customWidth="1"/>
    <col min="1562" max="1562" width="12.28515625" style="93" customWidth="1"/>
    <col min="1563" max="1563" width="15" style="93" bestFit="1" customWidth="1"/>
    <col min="1564" max="1789" width="9.140625" style="93"/>
    <col min="1790" max="1790" width="11.28515625" style="93" bestFit="1" customWidth="1"/>
    <col min="1791" max="1791" width="30.28515625" style="93" bestFit="1" customWidth="1"/>
    <col min="1792" max="1792" width="0" style="93" hidden="1" customWidth="1"/>
    <col min="1793" max="1793" width="30" style="93" customWidth="1"/>
    <col min="1794" max="1794" width="0" style="93" hidden="1" customWidth="1"/>
    <col min="1795" max="1797" width="16.140625" style="93" bestFit="1" customWidth="1"/>
    <col min="1798" max="1798" width="9.140625" style="93" bestFit="1" customWidth="1"/>
    <col min="1799" max="1799" width="0" style="93" hidden="1" customWidth="1"/>
    <col min="1800" max="1800" width="16.140625" style="93" bestFit="1" customWidth="1"/>
    <col min="1801" max="1801" width="12" style="93" customWidth="1"/>
    <col min="1802" max="1802" width="16.140625" style="93" bestFit="1" customWidth="1"/>
    <col min="1803" max="1803" width="12" style="93" customWidth="1"/>
    <col min="1804" max="1804" width="19.28515625" style="93" bestFit="1" customWidth="1"/>
    <col min="1805" max="1805" width="10.85546875" style="93" customWidth="1"/>
    <col min="1806" max="1806" width="11.140625" style="93" customWidth="1"/>
    <col min="1807" max="1807" width="43.5703125" style="93" bestFit="1" customWidth="1"/>
    <col min="1808" max="1810" width="9.140625" style="93"/>
    <col min="1811" max="1811" width="27.140625" style="93" bestFit="1" customWidth="1"/>
    <col min="1812" max="1812" width="50" style="93" bestFit="1" customWidth="1"/>
    <col min="1813" max="1813" width="12" style="93" bestFit="1" customWidth="1"/>
    <col min="1814" max="1816" width="9.140625" style="93"/>
    <col min="1817" max="1817" width="91" style="93" customWidth="1"/>
    <col min="1818" max="1818" width="12.28515625" style="93" customWidth="1"/>
    <col min="1819" max="1819" width="15" style="93" bestFit="1" customWidth="1"/>
    <col min="1820" max="2045" width="9.140625" style="93"/>
    <col min="2046" max="2046" width="11.28515625" style="93" bestFit="1" customWidth="1"/>
    <col min="2047" max="2047" width="30.28515625" style="93" bestFit="1" customWidth="1"/>
    <col min="2048" max="2048" width="0" style="93" hidden="1" customWidth="1"/>
    <col min="2049" max="2049" width="30" style="93" customWidth="1"/>
    <col min="2050" max="2050" width="0" style="93" hidden="1" customWidth="1"/>
    <col min="2051" max="2053" width="16.140625" style="93" bestFit="1" customWidth="1"/>
    <col min="2054" max="2054" width="9.140625" style="93" bestFit="1" customWidth="1"/>
    <col min="2055" max="2055" width="0" style="93" hidden="1" customWidth="1"/>
    <col min="2056" max="2056" width="16.140625" style="93" bestFit="1" customWidth="1"/>
    <col min="2057" max="2057" width="12" style="93" customWidth="1"/>
    <col min="2058" max="2058" width="16.140625" style="93" bestFit="1" customWidth="1"/>
    <col min="2059" max="2059" width="12" style="93" customWidth="1"/>
    <col min="2060" max="2060" width="19.28515625" style="93" bestFit="1" customWidth="1"/>
    <col min="2061" max="2061" width="10.85546875" style="93" customWidth="1"/>
    <col min="2062" max="2062" width="11.140625" style="93" customWidth="1"/>
    <col min="2063" max="2063" width="43.5703125" style="93" bestFit="1" customWidth="1"/>
    <col min="2064" max="2066" width="9.140625" style="93"/>
    <col min="2067" max="2067" width="27.140625" style="93" bestFit="1" customWidth="1"/>
    <col min="2068" max="2068" width="50" style="93" bestFit="1" customWidth="1"/>
    <col min="2069" max="2069" width="12" style="93" bestFit="1" customWidth="1"/>
    <col min="2070" max="2072" width="9.140625" style="93"/>
    <col min="2073" max="2073" width="91" style="93" customWidth="1"/>
    <col min="2074" max="2074" width="12.28515625" style="93" customWidth="1"/>
    <col min="2075" max="2075" width="15" style="93" bestFit="1" customWidth="1"/>
    <col min="2076" max="2301" width="9.140625" style="93"/>
    <col min="2302" max="2302" width="11.28515625" style="93" bestFit="1" customWidth="1"/>
    <col min="2303" max="2303" width="30.28515625" style="93" bestFit="1" customWidth="1"/>
    <col min="2304" max="2304" width="0" style="93" hidden="1" customWidth="1"/>
    <col min="2305" max="2305" width="30" style="93" customWidth="1"/>
    <col min="2306" max="2306" width="0" style="93" hidden="1" customWidth="1"/>
    <col min="2307" max="2309" width="16.140625" style="93" bestFit="1" customWidth="1"/>
    <col min="2310" max="2310" width="9.140625" style="93" bestFit="1" customWidth="1"/>
    <col min="2311" max="2311" width="0" style="93" hidden="1" customWidth="1"/>
    <col min="2312" max="2312" width="16.140625" style="93" bestFit="1" customWidth="1"/>
    <col min="2313" max="2313" width="12" style="93" customWidth="1"/>
    <col min="2314" max="2314" width="16.140625" style="93" bestFit="1" customWidth="1"/>
    <col min="2315" max="2315" width="12" style="93" customWidth="1"/>
    <col min="2316" max="2316" width="19.28515625" style="93" bestFit="1" customWidth="1"/>
    <col min="2317" max="2317" width="10.85546875" style="93" customWidth="1"/>
    <col min="2318" max="2318" width="11.140625" style="93" customWidth="1"/>
    <col min="2319" max="2319" width="43.5703125" style="93" bestFit="1" customWidth="1"/>
    <col min="2320" max="2322" width="9.140625" style="93"/>
    <col min="2323" max="2323" width="27.140625" style="93" bestFit="1" customWidth="1"/>
    <col min="2324" max="2324" width="50" style="93" bestFit="1" customWidth="1"/>
    <col min="2325" max="2325" width="12" style="93" bestFit="1" customWidth="1"/>
    <col min="2326" max="2328" width="9.140625" style="93"/>
    <col min="2329" max="2329" width="91" style="93" customWidth="1"/>
    <col min="2330" max="2330" width="12.28515625" style="93" customWidth="1"/>
    <col min="2331" max="2331" width="15" style="93" bestFit="1" customWidth="1"/>
    <col min="2332" max="2557" width="9.140625" style="93"/>
    <col min="2558" max="2558" width="11.28515625" style="93" bestFit="1" customWidth="1"/>
    <col min="2559" max="2559" width="30.28515625" style="93" bestFit="1" customWidth="1"/>
    <col min="2560" max="2560" width="0" style="93" hidden="1" customWidth="1"/>
    <col min="2561" max="2561" width="30" style="93" customWidth="1"/>
    <col min="2562" max="2562" width="0" style="93" hidden="1" customWidth="1"/>
    <col min="2563" max="2565" width="16.140625" style="93" bestFit="1" customWidth="1"/>
    <col min="2566" max="2566" width="9.140625" style="93" bestFit="1" customWidth="1"/>
    <col min="2567" max="2567" width="0" style="93" hidden="1" customWidth="1"/>
    <col min="2568" max="2568" width="16.140625" style="93" bestFit="1" customWidth="1"/>
    <col min="2569" max="2569" width="12" style="93" customWidth="1"/>
    <col min="2570" max="2570" width="16.140625" style="93" bestFit="1" customWidth="1"/>
    <col min="2571" max="2571" width="12" style="93" customWidth="1"/>
    <col min="2572" max="2572" width="19.28515625" style="93" bestFit="1" customWidth="1"/>
    <col min="2573" max="2573" width="10.85546875" style="93" customWidth="1"/>
    <col min="2574" max="2574" width="11.140625" style="93" customWidth="1"/>
    <col min="2575" max="2575" width="43.5703125" style="93" bestFit="1" customWidth="1"/>
    <col min="2576" max="2578" width="9.140625" style="93"/>
    <col min="2579" max="2579" width="27.140625" style="93" bestFit="1" customWidth="1"/>
    <col min="2580" max="2580" width="50" style="93" bestFit="1" customWidth="1"/>
    <col min="2581" max="2581" width="12" style="93" bestFit="1" customWidth="1"/>
    <col min="2582" max="2584" width="9.140625" style="93"/>
    <col min="2585" max="2585" width="91" style="93" customWidth="1"/>
    <col min="2586" max="2586" width="12.28515625" style="93" customWidth="1"/>
    <col min="2587" max="2587" width="15" style="93" bestFit="1" customWidth="1"/>
    <col min="2588" max="2813" width="9.140625" style="93"/>
    <col min="2814" max="2814" width="11.28515625" style="93" bestFit="1" customWidth="1"/>
    <col min="2815" max="2815" width="30.28515625" style="93" bestFit="1" customWidth="1"/>
    <col min="2816" max="2816" width="0" style="93" hidden="1" customWidth="1"/>
    <col min="2817" max="2817" width="30" style="93" customWidth="1"/>
    <col min="2818" max="2818" width="0" style="93" hidden="1" customWidth="1"/>
    <col min="2819" max="2821" width="16.140625" style="93" bestFit="1" customWidth="1"/>
    <col min="2822" max="2822" width="9.140625" style="93" bestFit="1" customWidth="1"/>
    <col min="2823" max="2823" width="0" style="93" hidden="1" customWidth="1"/>
    <col min="2824" max="2824" width="16.140625" style="93" bestFit="1" customWidth="1"/>
    <col min="2825" max="2825" width="12" style="93" customWidth="1"/>
    <col min="2826" max="2826" width="16.140625" style="93" bestFit="1" customWidth="1"/>
    <col min="2827" max="2827" width="12" style="93" customWidth="1"/>
    <col min="2828" max="2828" width="19.28515625" style="93" bestFit="1" customWidth="1"/>
    <col min="2829" max="2829" width="10.85546875" style="93" customWidth="1"/>
    <col min="2830" max="2830" width="11.140625" style="93" customWidth="1"/>
    <col min="2831" max="2831" width="43.5703125" style="93" bestFit="1" customWidth="1"/>
    <col min="2832" max="2834" width="9.140625" style="93"/>
    <col min="2835" max="2835" width="27.140625" style="93" bestFit="1" customWidth="1"/>
    <col min="2836" max="2836" width="50" style="93" bestFit="1" customWidth="1"/>
    <col min="2837" max="2837" width="12" style="93" bestFit="1" customWidth="1"/>
    <col min="2838" max="2840" width="9.140625" style="93"/>
    <col min="2841" max="2841" width="91" style="93" customWidth="1"/>
    <col min="2842" max="2842" width="12.28515625" style="93" customWidth="1"/>
    <col min="2843" max="2843" width="15" style="93" bestFit="1" customWidth="1"/>
    <col min="2844" max="3069" width="9.140625" style="93"/>
    <col min="3070" max="3070" width="11.28515625" style="93" bestFit="1" customWidth="1"/>
    <col min="3071" max="3071" width="30.28515625" style="93" bestFit="1" customWidth="1"/>
    <col min="3072" max="3072" width="0" style="93" hidden="1" customWidth="1"/>
    <col min="3073" max="3073" width="30" style="93" customWidth="1"/>
    <col min="3074" max="3074" width="0" style="93" hidden="1" customWidth="1"/>
    <col min="3075" max="3077" width="16.140625" style="93" bestFit="1" customWidth="1"/>
    <col min="3078" max="3078" width="9.140625" style="93" bestFit="1" customWidth="1"/>
    <col min="3079" max="3079" width="0" style="93" hidden="1" customWidth="1"/>
    <col min="3080" max="3080" width="16.140625" style="93" bestFit="1" customWidth="1"/>
    <col min="3081" max="3081" width="12" style="93" customWidth="1"/>
    <col min="3082" max="3082" width="16.140625" style="93" bestFit="1" customWidth="1"/>
    <col min="3083" max="3083" width="12" style="93" customWidth="1"/>
    <col min="3084" max="3084" width="19.28515625" style="93" bestFit="1" customWidth="1"/>
    <col min="3085" max="3085" width="10.85546875" style="93" customWidth="1"/>
    <col min="3086" max="3086" width="11.140625" style="93" customWidth="1"/>
    <col min="3087" max="3087" width="43.5703125" style="93" bestFit="1" customWidth="1"/>
    <col min="3088" max="3090" width="9.140625" style="93"/>
    <col min="3091" max="3091" width="27.140625" style="93" bestFit="1" customWidth="1"/>
    <col min="3092" max="3092" width="50" style="93" bestFit="1" customWidth="1"/>
    <col min="3093" max="3093" width="12" style="93" bestFit="1" customWidth="1"/>
    <col min="3094" max="3096" width="9.140625" style="93"/>
    <col min="3097" max="3097" width="91" style="93" customWidth="1"/>
    <col min="3098" max="3098" width="12.28515625" style="93" customWidth="1"/>
    <col min="3099" max="3099" width="15" style="93" bestFit="1" customWidth="1"/>
    <col min="3100" max="3325" width="9.140625" style="93"/>
    <col min="3326" max="3326" width="11.28515625" style="93" bestFit="1" customWidth="1"/>
    <col min="3327" max="3327" width="30.28515625" style="93" bestFit="1" customWidth="1"/>
    <col min="3328" max="3328" width="0" style="93" hidden="1" customWidth="1"/>
    <col min="3329" max="3329" width="30" style="93" customWidth="1"/>
    <col min="3330" max="3330" width="0" style="93" hidden="1" customWidth="1"/>
    <col min="3331" max="3333" width="16.140625" style="93" bestFit="1" customWidth="1"/>
    <col min="3334" max="3334" width="9.140625" style="93" bestFit="1" customWidth="1"/>
    <col min="3335" max="3335" width="0" style="93" hidden="1" customWidth="1"/>
    <col min="3336" max="3336" width="16.140625" style="93" bestFit="1" customWidth="1"/>
    <col min="3337" max="3337" width="12" style="93" customWidth="1"/>
    <col min="3338" max="3338" width="16.140625" style="93" bestFit="1" customWidth="1"/>
    <col min="3339" max="3339" width="12" style="93" customWidth="1"/>
    <col min="3340" max="3340" width="19.28515625" style="93" bestFit="1" customWidth="1"/>
    <col min="3341" max="3341" width="10.85546875" style="93" customWidth="1"/>
    <col min="3342" max="3342" width="11.140625" style="93" customWidth="1"/>
    <col min="3343" max="3343" width="43.5703125" style="93" bestFit="1" customWidth="1"/>
    <col min="3344" max="3346" width="9.140625" style="93"/>
    <col min="3347" max="3347" width="27.140625" style="93" bestFit="1" customWidth="1"/>
    <col min="3348" max="3348" width="50" style="93" bestFit="1" customWidth="1"/>
    <col min="3349" max="3349" width="12" style="93" bestFit="1" customWidth="1"/>
    <col min="3350" max="3352" width="9.140625" style="93"/>
    <col min="3353" max="3353" width="91" style="93" customWidth="1"/>
    <col min="3354" max="3354" width="12.28515625" style="93" customWidth="1"/>
    <col min="3355" max="3355" width="15" style="93" bestFit="1" customWidth="1"/>
    <col min="3356" max="3581" width="9.140625" style="93"/>
    <col min="3582" max="3582" width="11.28515625" style="93" bestFit="1" customWidth="1"/>
    <col min="3583" max="3583" width="30.28515625" style="93" bestFit="1" customWidth="1"/>
    <col min="3584" max="3584" width="0" style="93" hidden="1" customWidth="1"/>
    <col min="3585" max="3585" width="30" style="93" customWidth="1"/>
    <col min="3586" max="3586" width="0" style="93" hidden="1" customWidth="1"/>
    <col min="3587" max="3589" width="16.140625" style="93" bestFit="1" customWidth="1"/>
    <col min="3590" max="3590" width="9.140625" style="93" bestFit="1" customWidth="1"/>
    <col min="3591" max="3591" width="0" style="93" hidden="1" customWidth="1"/>
    <col min="3592" max="3592" width="16.140625" style="93" bestFit="1" customWidth="1"/>
    <col min="3593" max="3593" width="12" style="93" customWidth="1"/>
    <col min="3594" max="3594" width="16.140625" style="93" bestFit="1" customWidth="1"/>
    <col min="3595" max="3595" width="12" style="93" customWidth="1"/>
    <col min="3596" max="3596" width="19.28515625" style="93" bestFit="1" customWidth="1"/>
    <col min="3597" max="3597" width="10.85546875" style="93" customWidth="1"/>
    <col min="3598" max="3598" width="11.140625" style="93" customWidth="1"/>
    <col min="3599" max="3599" width="43.5703125" style="93" bestFit="1" customWidth="1"/>
    <col min="3600" max="3602" width="9.140625" style="93"/>
    <col min="3603" max="3603" width="27.140625" style="93" bestFit="1" customWidth="1"/>
    <col min="3604" max="3604" width="50" style="93" bestFit="1" customWidth="1"/>
    <col min="3605" max="3605" width="12" style="93" bestFit="1" customWidth="1"/>
    <col min="3606" max="3608" width="9.140625" style="93"/>
    <col min="3609" max="3609" width="91" style="93" customWidth="1"/>
    <col min="3610" max="3610" width="12.28515625" style="93" customWidth="1"/>
    <col min="3611" max="3611" width="15" style="93" bestFit="1" customWidth="1"/>
    <col min="3612" max="3837" width="9.140625" style="93"/>
    <col min="3838" max="3838" width="11.28515625" style="93" bestFit="1" customWidth="1"/>
    <col min="3839" max="3839" width="30.28515625" style="93" bestFit="1" customWidth="1"/>
    <col min="3840" max="3840" width="0" style="93" hidden="1" customWidth="1"/>
    <col min="3841" max="3841" width="30" style="93" customWidth="1"/>
    <col min="3842" max="3842" width="0" style="93" hidden="1" customWidth="1"/>
    <col min="3843" max="3845" width="16.140625" style="93" bestFit="1" customWidth="1"/>
    <col min="3846" max="3846" width="9.140625" style="93" bestFit="1" customWidth="1"/>
    <col min="3847" max="3847" width="0" style="93" hidden="1" customWidth="1"/>
    <col min="3848" max="3848" width="16.140625" style="93" bestFit="1" customWidth="1"/>
    <col min="3849" max="3849" width="12" style="93" customWidth="1"/>
    <col min="3850" max="3850" width="16.140625" style="93" bestFit="1" customWidth="1"/>
    <col min="3851" max="3851" width="12" style="93" customWidth="1"/>
    <col min="3852" max="3852" width="19.28515625" style="93" bestFit="1" customWidth="1"/>
    <col min="3853" max="3853" width="10.85546875" style="93" customWidth="1"/>
    <col min="3854" max="3854" width="11.140625" style="93" customWidth="1"/>
    <col min="3855" max="3855" width="43.5703125" style="93" bestFit="1" customWidth="1"/>
    <col min="3856" max="3858" width="9.140625" style="93"/>
    <col min="3859" max="3859" width="27.140625" style="93" bestFit="1" customWidth="1"/>
    <col min="3860" max="3860" width="50" style="93" bestFit="1" customWidth="1"/>
    <col min="3861" max="3861" width="12" style="93" bestFit="1" customWidth="1"/>
    <col min="3862" max="3864" width="9.140625" style="93"/>
    <col min="3865" max="3865" width="91" style="93" customWidth="1"/>
    <col min="3866" max="3866" width="12.28515625" style="93" customWidth="1"/>
    <col min="3867" max="3867" width="15" style="93" bestFit="1" customWidth="1"/>
    <col min="3868" max="4093" width="9.140625" style="93"/>
    <col min="4094" max="4094" width="11.28515625" style="93" bestFit="1" customWidth="1"/>
    <col min="4095" max="4095" width="30.28515625" style="93" bestFit="1" customWidth="1"/>
    <col min="4096" max="4096" width="0" style="93" hidden="1" customWidth="1"/>
    <col min="4097" max="4097" width="30" style="93" customWidth="1"/>
    <col min="4098" max="4098" width="0" style="93" hidden="1" customWidth="1"/>
    <col min="4099" max="4101" width="16.140625" style="93" bestFit="1" customWidth="1"/>
    <col min="4102" max="4102" width="9.140625" style="93" bestFit="1" customWidth="1"/>
    <col min="4103" max="4103" width="0" style="93" hidden="1" customWidth="1"/>
    <col min="4104" max="4104" width="16.140625" style="93" bestFit="1" customWidth="1"/>
    <col min="4105" max="4105" width="12" style="93" customWidth="1"/>
    <col min="4106" max="4106" width="16.140625" style="93" bestFit="1" customWidth="1"/>
    <col min="4107" max="4107" width="12" style="93" customWidth="1"/>
    <col min="4108" max="4108" width="19.28515625" style="93" bestFit="1" customWidth="1"/>
    <col min="4109" max="4109" width="10.85546875" style="93" customWidth="1"/>
    <col min="4110" max="4110" width="11.140625" style="93" customWidth="1"/>
    <col min="4111" max="4111" width="43.5703125" style="93" bestFit="1" customWidth="1"/>
    <col min="4112" max="4114" width="9.140625" style="93"/>
    <col min="4115" max="4115" width="27.140625" style="93" bestFit="1" customWidth="1"/>
    <col min="4116" max="4116" width="50" style="93" bestFit="1" customWidth="1"/>
    <col min="4117" max="4117" width="12" style="93" bestFit="1" customWidth="1"/>
    <col min="4118" max="4120" width="9.140625" style="93"/>
    <col min="4121" max="4121" width="91" style="93" customWidth="1"/>
    <col min="4122" max="4122" width="12.28515625" style="93" customWidth="1"/>
    <col min="4123" max="4123" width="15" style="93" bestFit="1" customWidth="1"/>
    <col min="4124" max="4349" width="9.140625" style="93"/>
    <col min="4350" max="4350" width="11.28515625" style="93" bestFit="1" customWidth="1"/>
    <col min="4351" max="4351" width="30.28515625" style="93" bestFit="1" customWidth="1"/>
    <col min="4352" max="4352" width="0" style="93" hidden="1" customWidth="1"/>
    <col min="4353" max="4353" width="30" style="93" customWidth="1"/>
    <col min="4354" max="4354" width="0" style="93" hidden="1" customWidth="1"/>
    <col min="4355" max="4357" width="16.140625" style="93" bestFit="1" customWidth="1"/>
    <col min="4358" max="4358" width="9.140625" style="93" bestFit="1" customWidth="1"/>
    <col min="4359" max="4359" width="0" style="93" hidden="1" customWidth="1"/>
    <col min="4360" max="4360" width="16.140625" style="93" bestFit="1" customWidth="1"/>
    <col min="4361" max="4361" width="12" style="93" customWidth="1"/>
    <col min="4362" max="4362" width="16.140625" style="93" bestFit="1" customWidth="1"/>
    <col min="4363" max="4363" width="12" style="93" customWidth="1"/>
    <col min="4364" max="4364" width="19.28515625" style="93" bestFit="1" customWidth="1"/>
    <col min="4365" max="4365" width="10.85546875" style="93" customWidth="1"/>
    <col min="4366" max="4366" width="11.140625" style="93" customWidth="1"/>
    <col min="4367" max="4367" width="43.5703125" style="93" bestFit="1" customWidth="1"/>
    <col min="4368" max="4370" width="9.140625" style="93"/>
    <col min="4371" max="4371" width="27.140625" style="93" bestFit="1" customWidth="1"/>
    <col min="4372" max="4372" width="50" style="93" bestFit="1" customWidth="1"/>
    <col min="4373" max="4373" width="12" style="93" bestFit="1" customWidth="1"/>
    <col min="4374" max="4376" width="9.140625" style="93"/>
    <col min="4377" max="4377" width="91" style="93" customWidth="1"/>
    <col min="4378" max="4378" width="12.28515625" style="93" customWidth="1"/>
    <col min="4379" max="4379" width="15" style="93" bestFit="1" customWidth="1"/>
    <col min="4380" max="4605" width="9.140625" style="93"/>
    <col min="4606" max="4606" width="11.28515625" style="93" bestFit="1" customWidth="1"/>
    <col min="4607" max="4607" width="30.28515625" style="93" bestFit="1" customWidth="1"/>
    <col min="4608" max="4608" width="0" style="93" hidden="1" customWidth="1"/>
    <col min="4609" max="4609" width="30" style="93" customWidth="1"/>
    <col min="4610" max="4610" width="0" style="93" hidden="1" customWidth="1"/>
    <col min="4611" max="4613" width="16.140625" style="93" bestFit="1" customWidth="1"/>
    <col min="4614" max="4614" width="9.140625" style="93" bestFit="1" customWidth="1"/>
    <col min="4615" max="4615" width="0" style="93" hidden="1" customWidth="1"/>
    <col min="4616" max="4616" width="16.140625" style="93" bestFit="1" customWidth="1"/>
    <col min="4617" max="4617" width="12" style="93" customWidth="1"/>
    <col min="4618" max="4618" width="16.140625" style="93" bestFit="1" customWidth="1"/>
    <col min="4619" max="4619" width="12" style="93" customWidth="1"/>
    <col min="4620" max="4620" width="19.28515625" style="93" bestFit="1" customWidth="1"/>
    <col min="4621" max="4621" width="10.85546875" style="93" customWidth="1"/>
    <col min="4622" max="4622" width="11.140625" style="93" customWidth="1"/>
    <col min="4623" max="4623" width="43.5703125" style="93" bestFit="1" customWidth="1"/>
    <col min="4624" max="4626" width="9.140625" style="93"/>
    <col min="4627" max="4627" width="27.140625" style="93" bestFit="1" customWidth="1"/>
    <col min="4628" max="4628" width="50" style="93" bestFit="1" customWidth="1"/>
    <col min="4629" max="4629" width="12" style="93" bestFit="1" customWidth="1"/>
    <col min="4630" max="4632" width="9.140625" style="93"/>
    <col min="4633" max="4633" width="91" style="93" customWidth="1"/>
    <col min="4634" max="4634" width="12.28515625" style="93" customWidth="1"/>
    <col min="4635" max="4635" width="15" style="93" bestFit="1" customWidth="1"/>
    <col min="4636" max="4861" width="9.140625" style="93"/>
    <col min="4862" max="4862" width="11.28515625" style="93" bestFit="1" customWidth="1"/>
    <col min="4863" max="4863" width="30.28515625" style="93" bestFit="1" customWidth="1"/>
    <col min="4864" max="4864" width="0" style="93" hidden="1" customWidth="1"/>
    <col min="4865" max="4865" width="30" style="93" customWidth="1"/>
    <col min="4866" max="4866" width="0" style="93" hidden="1" customWidth="1"/>
    <col min="4867" max="4869" width="16.140625" style="93" bestFit="1" customWidth="1"/>
    <col min="4870" max="4870" width="9.140625" style="93" bestFit="1" customWidth="1"/>
    <col min="4871" max="4871" width="0" style="93" hidden="1" customWidth="1"/>
    <col min="4872" max="4872" width="16.140625" style="93" bestFit="1" customWidth="1"/>
    <col min="4873" max="4873" width="12" style="93" customWidth="1"/>
    <col min="4874" max="4874" width="16.140625" style="93" bestFit="1" customWidth="1"/>
    <col min="4875" max="4875" width="12" style="93" customWidth="1"/>
    <col min="4876" max="4876" width="19.28515625" style="93" bestFit="1" customWidth="1"/>
    <col min="4877" max="4877" width="10.85546875" style="93" customWidth="1"/>
    <col min="4878" max="4878" width="11.140625" style="93" customWidth="1"/>
    <col min="4879" max="4879" width="43.5703125" style="93" bestFit="1" customWidth="1"/>
    <col min="4880" max="4882" width="9.140625" style="93"/>
    <col min="4883" max="4883" width="27.140625" style="93" bestFit="1" customWidth="1"/>
    <col min="4884" max="4884" width="50" style="93" bestFit="1" customWidth="1"/>
    <col min="4885" max="4885" width="12" style="93" bestFit="1" customWidth="1"/>
    <col min="4886" max="4888" width="9.140625" style="93"/>
    <col min="4889" max="4889" width="91" style="93" customWidth="1"/>
    <col min="4890" max="4890" width="12.28515625" style="93" customWidth="1"/>
    <col min="4891" max="4891" width="15" style="93" bestFit="1" customWidth="1"/>
    <col min="4892" max="5117" width="9.140625" style="93"/>
    <col min="5118" max="5118" width="11.28515625" style="93" bestFit="1" customWidth="1"/>
    <col min="5119" max="5119" width="30.28515625" style="93" bestFit="1" customWidth="1"/>
    <col min="5120" max="5120" width="0" style="93" hidden="1" customWidth="1"/>
    <col min="5121" max="5121" width="30" style="93" customWidth="1"/>
    <col min="5122" max="5122" width="0" style="93" hidden="1" customWidth="1"/>
    <col min="5123" max="5125" width="16.140625" style="93" bestFit="1" customWidth="1"/>
    <col min="5126" max="5126" width="9.140625" style="93" bestFit="1" customWidth="1"/>
    <col min="5127" max="5127" width="0" style="93" hidden="1" customWidth="1"/>
    <col min="5128" max="5128" width="16.140625" style="93" bestFit="1" customWidth="1"/>
    <col min="5129" max="5129" width="12" style="93" customWidth="1"/>
    <col min="5130" max="5130" width="16.140625" style="93" bestFit="1" customWidth="1"/>
    <col min="5131" max="5131" width="12" style="93" customWidth="1"/>
    <col min="5132" max="5132" width="19.28515625" style="93" bestFit="1" customWidth="1"/>
    <col min="5133" max="5133" width="10.85546875" style="93" customWidth="1"/>
    <col min="5134" max="5134" width="11.140625" style="93" customWidth="1"/>
    <col min="5135" max="5135" width="43.5703125" style="93" bestFit="1" customWidth="1"/>
    <col min="5136" max="5138" width="9.140625" style="93"/>
    <col min="5139" max="5139" width="27.140625" style="93" bestFit="1" customWidth="1"/>
    <col min="5140" max="5140" width="50" style="93" bestFit="1" customWidth="1"/>
    <col min="5141" max="5141" width="12" style="93" bestFit="1" customWidth="1"/>
    <col min="5142" max="5144" width="9.140625" style="93"/>
    <col min="5145" max="5145" width="91" style="93" customWidth="1"/>
    <col min="5146" max="5146" width="12.28515625" style="93" customWidth="1"/>
    <col min="5147" max="5147" width="15" style="93" bestFit="1" customWidth="1"/>
    <col min="5148" max="5373" width="9.140625" style="93"/>
    <col min="5374" max="5374" width="11.28515625" style="93" bestFit="1" customWidth="1"/>
    <col min="5375" max="5375" width="30.28515625" style="93" bestFit="1" customWidth="1"/>
    <col min="5376" max="5376" width="0" style="93" hidden="1" customWidth="1"/>
    <col min="5377" max="5377" width="30" style="93" customWidth="1"/>
    <col min="5378" max="5378" width="0" style="93" hidden="1" customWidth="1"/>
    <col min="5379" max="5381" width="16.140625" style="93" bestFit="1" customWidth="1"/>
    <col min="5382" max="5382" width="9.140625" style="93" bestFit="1" customWidth="1"/>
    <col min="5383" max="5383" width="0" style="93" hidden="1" customWidth="1"/>
    <col min="5384" max="5384" width="16.140625" style="93" bestFit="1" customWidth="1"/>
    <col min="5385" max="5385" width="12" style="93" customWidth="1"/>
    <col min="5386" max="5386" width="16.140625" style="93" bestFit="1" customWidth="1"/>
    <col min="5387" max="5387" width="12" style="93" customWidth="1"/>
    <col min="5388" max="5388" width="19.28515625" style="93" bestFit="1" customWidth="1"/>
    <col min="5389" max="5389" width="10.85546875" style="93" customWidth="1"/>
    <col min="5390" max="5390" width="11.140625" style="93" customWidth="1"/>
    <col min="5391" max="5391" width="43.5703125" style="93" bestFit="1" customWidth="1"/>
    <col min="5392" max="5394" width="9.140625" style="93"/>
    <col min="5395" max="5395" width="27.140625" style="93" bestFit="1" customWidth="1"/>
    <col min="5396" max="5396" width="50" style="93" bestFit="1" customWidth="1"/>
    <col min="5397" max="5397" width="12" style="93" bestFit="1" customWidth="1"/>
    <col min="5398" max="5400" width="9.140625" style="93"/>
    <col min="5401" max="5401" width="91" style="93" customWidth="1"/>
    <col min="5402" max="5402" width="12.28515625" style="93" customWidth="1"/>
    <col min="5403" max="5403" width="15" style="93" bestFit="1" customWidth="1"/>
    <col min="5404" max="5629" width="9.140625" style="93"/>
    <col min="5630" max="5630" width="11.28515625" style="93" bestFit="1" customWidth="1"/>
    <col min="5631" max="5631" width="30.28515625" style="93" bestFit="1" customWidth="1"/>
    <col min="5632" max="5632" width="0" style="93" hidden="1" customWidth="1"/>
    <col min="5633" max="5633" width="30" style="93" customWidth="1"/>
    <col min="5634" max="5634" width="0" style="93" hidden="1" customWidth="1"/>
    <col min="5635" max="5637" width="16.140625" style="93" bestFit="1" customWidth="1"/>
    <col min="5638" max="5638" width="9.140625" style="93" bestFit="1" customWidth="1"/>
    <col min="5639" max="5639" width="0" style="93" hidden="1" customWidth="1"/>
    <col min="5640" max="5640" width="16.140625" style="93" bestFit="1" customWidth="1"/>
    <col min="5641" max="5641" width="12" style="93" customWidth="1"/>
    <col min="5642" max="5642" width="16.140625" style="93" bestFit="1" customWidth="1"/>
    <col min="5643" max="5643" width="12" style="93" customWidth="1"/>
    <col min="5644" max="5644" width="19.28515625" style="93" bestFit="1" customWidth="1"/>
    <col min="5645" max="5645" width="10.85546875" style="93" customWidth="1"/>
    <col min="5646" max="5646" width="11.140625" style="93" customWidth="1"/>
    <col min="5647" max="5647" width="43.5703125" style="93" bestFit="1" customWidth="1"/>
    <col min="5648" max="5650" width="9.140625" style="93"/>
    <col min="5651" max="5651" width="27.140625" style="93" bestFit="1" customWidth="1"/>
    <col min="5652" max="5652" width="50" style="93" bestFit="1" customWidth="1"/>
    <col min="5653" max="5653" width="12" style="93" bestFit="1" customWidth="1"/>
    <col min="5654" max="5656" width="9.140625" style="93"/>
    <col min="5657" max="5657" width="91" style="93" customWidth="1"/>
    <col min="5658" max="5658" width="12.28515625" style="93" customWidth="1"/>
    <col min="5659" max="5659" width="15" style="93" bestFit="1" customWidth="1"/>
    <col min="5660" max="5885" width="9.140625" style="93"/>
    <col min="5886" max="5886" width="11.28515625" style="93" bestFit="1" customWidth="1"/>
    <col min="5887" max="5887" width="30.28515625" style="93" bestFit="1" customWidth="1"/>
    <col min="5888" max="5888" width="0" style="93" hidden="1" customWidth="1"/>
    <col min="5889" max="5889" width="30" style="93" customWidth="1"/>
    <col min="5890" max="5890" width="0" style="93" hidden="1" customWidth="1"/>
    <col min="5891" max="5893" width="16.140625" style="93" bestFit="1" customWidth="1"/>
    <col min="5894" max="5894" width="9.140625" style="93" bestFit="1" customWidth="1"/>
    <col min="5895" max="5895" width="0" style="93" hidden="1" customWidth="1"/>
    <col min="5896" max="5896" width="16.140625" style="93" bestFit="1" customWidth="1"/>
    <col min="5897" max="5897" width="12" style="93" customWidth="1"/>
    <col min="5898" max="5898" width="16.140625" style="93" bestFit="1" customWidth="1"/>
    <col min="5899" max="5899" width="12" style="93" customWidth="1"/>
    <col min="5900" max="5900" width="19.28515625" style="93" bestFit="1" customWidth="1"/>
    <col min="5901" max="5901" width="10.85546875" style="93" customWidth="1"/>
    <col min="5902" max="5902" width="11.140625" style="93" customWidth="1"/>
    <col min="5903" max="5903" width="43.5703125" style="93" bestFit="1" customWidth="1"/>
    <col min="5904" max="5906" width="9.140625" style="93"/>
    <col min="5907" max="5907" width="27.140625" style="93" bestFit="1" customWidth="1"/>
    <col min="5908" max="5908" width="50" style="93" bestFit="1" customWidth="1"/>
    <col min="5909" max="5909" width="12" style="93" bestFit="1" customWidth="1"/>
    <col min="5910" max="5912" width="9.140625" style="93"/>
    <col min="5913" max="5913" width="91" style="93" customWidth="1"/>
    <col min="5914" max="5914" width="12.28515625" style="93" customWidth="1"/>
    <col min="5915" max="5915" width="15" style="93" bestFit="1" customWidth="1"/>
    <col min="5916" max="6141" width="9.140625" style="93"/>
    <col min="6142" max="6142" width="11.28515625" style="93" bestFit="1" customWidth="1"/>
    <col min="6143" max="6143" width="30.28515625" style="93" bestFit="1" customWidth="1"/>
    <col min="6144" max="6144" width="0" style="93" hidden="1" customWidth="1"/>
    <col min="6145" max="6145" width="30" style="93" customWidth="1"/>
    <col min="6146" max="6146" width="0" style="93" hidden="1" customWidth="1"/>
    <col min="6147" max="6149" width="16.140625" style="93" bestFit="1" customWidth="1"/>
    <col min="6150" max="6150" width="9.140625" style="93" bestFit="1" customWidth="1"/>
    <col min="6151" max="6151" width="0" style="93" hidden="1" customWidth="1"/>
    <col min="6152" max="6152" width="16.140625" style="93" bestFit="1" customWidth="1"/>
    <col min="6153" max="6153" width="12" style="93" customWidth="1"/>
    <col min="6154" max="6154" width="16.140625" style="93" bestFit="1" customWidth="1"/>
    <col min="6155" max="6155" width="12" style="93" customWidth="1"/>
    <col min="6156" max="6156" width="19.28515625" style="93" bestFit="1" customWidth="1"/>
    <col min="6157" max="6157" width="10.85546875" style="93" customWidth="1"/>
    <col min="6158" max="6158" width="11.140625" style="93" customWidth="1"/>
    <col min="6159" max="6159" width="43.5703125" style="93" bestFit="1" customWidth="1"/>
    <col min="6160" max="6162" width="9.140625" style="93"/>
    <col min="6163" max="6163" width="27.140625" style="93" bestFit="1" customWidth="1"/>
    <col min="6164" max="6164" width="50" style="93" bestFit="1" customWidth="1"/>
    <col min="6165" max="6165" width="12" style="93" bestFit="1" customWidth="1"/>
    <col min="6166" max="6168" width="9.140625" style="93"/>
    <col min="6169" max="6169" width="91" style="93" customWidth="1"/>
    <col min="6170" max="6170" width="12.28515625" style="93" customWidth="1"/>
    <col min="6171" max="6171" width="15" style="93" bestFit="1" customWidth="1"/>
    <col min="6172" max="6397" width="9.140625" style="93"/>
    <col min="6398" max="6398" width="11.28515625" style="93" bestFit="1" customWidth="1"/>
    <col min="6399" max="6399" width="30.28515625" style="93" bestFit="1" customWidth="1"/>
    <col min="6400" max="6400" width="0" style="93" hidden="1" customWidth="1"/>
    <col min="6401" max="6401" width="30" style="93" customWidth="1"/>
    <col min="6402" max="6402" width="0" style="93" hidden="1" customWidth="1"/>
    <col min="6403" max="6405" width="16.140625" style="93" bestFit="1" customWidth="1"/>
    <col min="6406" max="6406" width="9.140625" style="93" bestFit="1" customWidth="1"/>
    <col min="6407" max="6407" width="0" style="93" hidden="1" customWidth="1"/>
    <col min="6408" max="6408" width="16.140625" style="93" bestFit="1" customWidth="1"/>
    <col min="6409" max="6409" width="12" style="93" customWidth="1"/>
    <col min="6410" max="6410" width="16.140625" style="93" bestFit="1" customWidth="1"/>
    <col min="6411" max="6411" width="12" style="93" customWidth="1"/>
    <col min="6412" max="6412" width="19.28515625" style="93" bestFit="1" customWidth="1"/>
    <col min="6413" max="6413" width="10.85546875" style="93" customWidth="1"/>
    <col min="6414" max="6414" width="11.140625" style="93" customWidth="1"/>
    <col min="6415" max="6415" width="43.5703125" style="93" bestFit="1" customWidth="1"/>
    <col min="6416" max="6418" width="9.140625" style="93"/>
    <col min="6419" max="6419" width="27.140625" style="93" bestFit="1" customWidth="1"/>
    <col min="6420" max="6420" width="50" style="93" bestFit="1" customWidth="1"/>
    <col min="6421" max="6421" width="12" style="93" bestFit="1" customWidth="1"/>
    <col min="6422" max="6424" width="9.140625" style="93"/>
    <col min="6425" max="6425" width="91" style="93" customWidth="1"/>
    <col min="6426" max="6426" width="12.28515625" style="93" customWidth="1"/>
    <col min="6427" max="6427" width="15" style="93" bestFit="1" customWidth="1"/>
    <col min="6428" max="6653" width="9.140625" style="93"/>
    <col min="6654" max="6654" width="11.28515625" style="93" bestFit="1" customWidth="1"/>
    <col min="6655" max="6655" width="30.28515625" style="93" bestFit="1" customWidth="1"/>
    <col min="6656" max="6656" width="0" style="93" hidden="1" customWidth="1"/>
    <col min="6657" max="6657" width="30" style="93" customWidth="1"/>
    <col min="6658" max="6658" width="0" style="93" hidden="1" customWidth="1"/>
    <col min="6659" max="6661" width="16.140625" style="93" bestFit="1" customWidth="1"/>
    <col min="6662" max="6662" width="9.140625" style="93" bestFit="1" customWidth="1"/>
    <col min="6663" max="6663" width="0" style="93" hidden="1" customWidth="1"/>
    <col min="6664" max="6664" width="16.140625" style="93" bestFit="1" customWidth="1"/>
    <col min="6665" max="6665" width="12" style="93" customWidth="1"/>
    <col min="6666" max="6666" width="16.140625" style="93" bestFit="1" customWidth="1"/>
    <col min="6667" max="6667" width="12" style="93" customWidth="1"/>
    <col min="6668" max="6668" width="19.28515625" style="93" bestFit="1" customWidth="1"/>
    <col min="6669" max="6669" width="10.85546875" style="93" customWidth="1"/>
    <col min="6670" max="6670" width="11.140625" style="93" customWidth="1"/>
    <col min="6671" max="6671" width="43.5703125" style="93" bestFit="1" customWidth="1"/>
    <col min="6672" max="6674" width="9.140625" style="93"/>
    <col min="6675" max="6675" width="27.140625" style="93" bestFit="1" customWidth="1"/>
    <col min="6676" max="6676" width="50" style="93" bestFit="1" customWidth="1"/>
    <col min="6677" max="6677" width="12" style="93" bestFit="1" customWidth="1"/>
    <col min="6678" max="6680" width="9.140625" style="93"/>
    <col min="6681" max="6681" width="91" style="93" customWidth="1"/>
    <col min="6682" max="6682" width="12.28515625" style="93" customWidth="1"/>
    <col min="6683" max="6683" width="15" style="93" bestFit="1" customWidth="1"/>
    <col min="6684" max="6909" width="9.140625" style="93"/>
    <col min="6910" max="6910" width="11.28515625" style="93" bestFit="1" customWidth="1"/>
    <col min="6911" max="6911" width="30.28515625" style="93" bestFit="1" customWidth="1"/>
    <col min="6912" max="6912" width="0" style="93" hidden="1" customWidth="1"/>
    <col min="6913" max="6913" width="30" style="93" customWidth="1"/>
    <col min="6914" max="6914" width="0" style="93" hidden="1" customWidth="1"/>
    <col min="6915" max="6917" width="16.140625" style="93" bestFit="1" customWidth="1"/>
    <col min="6918" max="6918" width="9.140625" style="93" bestFit="1" customWidth="1"/>
    <col min="6919" max="6919" width="0" style="93" hidden="1" customWidth="1"/>
    <col min="6920" max="6920" width="16.140625" style="93" bestFit="1" customWidth="1"/>
    <col min="6921" max="6921" width="12" style="93" customWidth="1"/>
    <col min="6922" max="6922" width="16.140625" style="93" bestFit="1" customWidth="1"/>
    <col min="6923" max="6923" width="12" style="93" customWidth="1"/>
    <col min="6924" max="6924" width="19.28515625" style="93" bestFit="1" customWidth="1"/>
    <col min="6925" max="6925" width="10.85546875" style="93" customWidth="1"/>
    <col min="6926" max="6926" width="11.140625" style="93" customWidth="1"/>
    <col min="6927" max="6927" width="43.5703125" style="93" bestFit="1" customWidth="1"/>
    <col min="6928" max="6930" width="9.140625" style="93"/>
    <col min="6931" max="6931" width="27.140625" style="93" bestFit="1" customWidth="1"/>
    <col min="6932" max="6932" width="50" style="93" bestFit="1" customWidth="1"/>
    <col min="6933" max="6933" width="12" style="93" bestFit="1" customWidth="1"/>
    <col min="6934" max="6936" width="9.140625" style="93"/>
    <col min="6937" max="6937" width="91" style="93" customWidth="1"/>
    <col min="6938" max="6938" width="12.28515625" style="93" customWidth="1"/>
    <col min="6939" max="6939" width="15" style="93" bestFit="1" customWidth="1"/>
    <col min="6940" max="7165" width="9.140625" style="93"/>
    <col min="7166" max="7166" width="11.28515625" style="93" bestFit="1" customWidth="1"/>
    <col min="7167" max="7167" width="30.28515625" style="93" bestFit="1" customWidth="1"/>
    <col min="7168" max="7168" width="0" style="93" hidden="1" customWidth="1"/>
    <col min="7169" max="7169" width="30" style="93" customWidth="1"/>
    <col min="7170" max="7170" width="0" style="93" hidden="1" customWidth="1"/>
    <col min="7171" max="7173" width="16.140625" style="93" bestFit="1" customWidth="1"/>
    <col min="7174" max="7174" width="9.140625" style="93" bestFit="1" customWidth="1"/>
    <col min="7175" max="7175" width="0" style="93" hidden="1" customWidth="1"/>
    <col min="7176" max="7176" width="16.140625" style="93" bestFit="1" customWidth="1"/>
    <col min="7177" max="7177" width="12" style="93" customWidth="1"/>
    <col min="7178" max="7178" width="16.140625" style="93" bestFit="1" customWidth="1"/>
    <col min="7179" max="7179" width="12" style="93" customWidth="1"/>
    <col min="7180" max="7180" width="19.28515625" style="93" bestFit="1" customWidth="1"/>
    <col min="7181" max="7181" width="10.85546875" style="93" customWidth="1"/>
    <col min="7182" max="7182" width="11.140625" style="93" customWidth="1"/>
    <col min="7183" max="7183" width="43.5703125" style="93" bestFit="1" customWidth="1"/>
    <col min="7184" max="7186" width="9.140625" style="93"/>
    <col min="7187" max="7187" width="27.140625" style="93" bestFit="1" customWidth="1"/>
    <col min="7188" max="7188" width="50" style="93" bestFit="1" customWidth="1"/>
    <col min="7189" max="7189" width="12" style="93" bestFit="1" customWidth="1"/>
    <col min="7190" max="7192" width="9.140625" style="93"/>
    <col min="7193" max="7193" width="91" style="93" customWidth="1"/>
    <col min="7194" max="7194" width="12.28515625" style="93" customWidth="1"/>
    <col min="7195" max="7195" width="15" style="93" bestFit="1" customWidth="1"/>
    <col min="7196" max="7421" width="9.140625" style="93"/>
    <col min="7422" max="7422" width="11.28515625" style="93" bestFit="1" customWidth="1"/>
    <col min="7423" max="7423" width="30.28515625" style="93" bestFit="1" customWidth="1"/>
    <col min="7424" max="7424" width="0" style="93" hidden="1" customWidth="1"/>
    <col min="7425" max="7425" width="30" style="93" customWidth="1"/>
    <col min="7426" max="7426" width="0" style="93" hidden="1" customWidth="1"/>
    <col min="7427" max="7429" width="16.140625" style="93" bestFit="1" customWidth="1"/>
    <col min="7430" max="7430" width="9.140625" style="93" bestFit="1" customWidth="1"/>
    <col min="7431" max="7431" width="0" style="93" hidden="1" customWidth="1"/>
    <col min="7432" max="7432" width="16.140625" style="93" bestFit="1" customWidth="1"/>
    <col min="7433" max="7433" width="12" style="93" customWidth="1"/>
    <col min="7434" max="7434" width="16.140625" style="93" bestFit="1" customWidth="1"/>
    <col min="7435" max="7435" width="12" style="93" customWidth="1"/>
    <col min="7436" max="7436" width="19.28515625" style="93" bestFit="1" customWidth="1"/>
    <col min="7437" max="7437" width="10.85546875" style="93" customWidth="1"/>
    <col min="7438" max="7438" width="11.140625" style="93" customWidth="1"/>
    <col min="7439" max="7439" width="43.5703125" style="93" bestFit="1" customWidth="1"/>
    <col min="7440" max="7442" width="9.140625" style="93"/>
    <col min="7443" max="7443" width="27.140625" style="93" bestFit="1" customWidth="1"/>
    <col min="7444" max="7444" width="50" style="93" bestFit="1" customWidth="1"/>
    <col min="7445" max="7445" width="12" style="93" bestFit="1" customWidth="1"/>
    <col min="7446" max="7448" width="9.140625" style="93"/>
    <col min="7449" max="7449" width="91" style="93" customWidth="1"/>
    <col min="7450" max="7450" width="12.28515625" style="93" customWidth="1"/>
    <col min="7451" max="7451" width="15" style="93" bestFit="1" customWidth="1"/>
    <col min="7452" max="7677" width="9.140625" style="93"/>
    <col min="7678" max="7678" width="11.28515625" style="93" bestFit="1" customWidth="1"/>
    <col min="7679" max="7679" width="30.28515625" style="93" bestFit="1" customWidth="1"/>
    <col min="7680" max="7680" width="0" style="93" hidden="1" customWidth="1"/>
    <col min="7681" max="7681" width="30" style="93" customWidth="1"/>
    <col min="7682" max="7682" width="0" style="93" hidden="1" customWidth="1"/>
    <col min="7683" max="7685" width="16.140625" style="93" bestFit="1" customWidth="1"/>
    <col min="7686" max="7686" width="9.140625" style="93" bestFit="1" customWidth="1"/>
    <col min="7687" max="7687" width="0" style="93" hidden="1" customWidth="1"/>
    <col min="7688" max="7688" width="16.140625" style="93" bestFit="1" customWidth="1"/>
    <col min="7689" max="7689" width="12" style="93" customWidth="1"/>
    <col min="7690" max="7690" width="16.140625" style="93" bestFit="1" customWidth="1"/>
    <col min="7691" max="7691" width="12" style="93" customWidth="1"/>
    <col min="7692" max="7692" width="19.28515625" style="93" bestFit="1" customWidth="1"/>
    <col min="7693" max="7693" width="10.85546875" style="93" customWidth="1"/>
    <col min="7694" max="7694" width="11.140625" style="93" customWidth="1"/>
    <col min="7695" max="7695" width="43.5703125" style="93" bestFit="1" customWidth="1"/>
    <col min="7696" max="7698" width="9.140625" style="93"/>
    <col min="7699" max="7699" width="27.140625" style="93" bestFit="1" customWidth="1"/>
    <col min="7700" max="7700" width="50" style="93" bestFit="1" customWidth="1"/>
    <col min="7701" max="7701" width="12" style="93" bestFit="1" customWidth="1"/>
    <col min="7702" max="7704" width="9.140625" style="93"/>
    <col min="7705" max="7705" width="91" style="93" customWidth="1"/>
    <col min="7706" max="7706" width="12.28515625" style="93" customWidth="1"/>
    <col min="7707" max="7707" width="15" style="93" bestFit="1" customWidth="1"/>
    <col min="7708" max="7933" width="9.140625" style="93"/>
    <col min="7934" max="7934" width="11.28515625" style="93" bestFit="1" customWidth="1"/>
    <col min="7935" max="7935" width="30.28515625" style="93" bestFit="1" customWidth="1"/>
    <col min="7936" max="7936" width="0" style="93" hidden="1" customWidth="1"/>
    <col min="7937" max="7937" width="30" style="93" customWidth="1"/>
    <col min="7938" max="7938" width="0" style="93" hidden="1" customWidth="1"/>
    <col min="7939" max="7941" width="16.140625" style="93" bestFit="1" customWidth="1"/>
    <col min="7942" max="7942" width="9.140625" style="93" bestFit="1" customWidth="1"/>
    <col min="7943" max="7943" width="0" style="93" hidden="1" customWidth="1"/>
    <col min="7944" max="7944" width="16.140625" style="93" bestFit="1" customWidth="1"/>
    <col min="7945" max="7945" width="12" style="93" customWidth="1"/>
    <col min="7946" max="7946" width="16.140625" style="93" bestFit="1" customWidth="1"/>
    <col min="7947" max="7947" width="12" style="93" customWidth="1"/>
    <col min="7948" max="7948" width="19.28515625" style="93" bestFit="1" customWidth="1"/>
    <col min="7949" max="7949" width="10.85546875" style="93" customWidth="1"/>
    <col min="7950" max="7950" width="11.140625" style="93" customWidth="1"/>
    <col min="7951" max="7951" width="43.5703125" style="93" bestFit="1" customWidth="1"/>
    <col min="7952" max="7954" width="9.140625" style="93"/>
    <col min="7955" max="7955" width="27.140625" style="93" bestFit="1" customWidth="1"/>
    <col min="7956" max="7956" width="50" style="93" bestFit="1" customWidth="1"/>
    <col min="7957" max="7957" width="12" style="93" bestFit="1" customWidth="1"/>
    <col min="7958" max="7960" width="9.140625" style="93"/>
    <col min="7961" max="7961" width="91" style="93" customWidth="1"/>
    <col min="7962" max="7962" width="12.28515625" style="93" customWidth="1"/>
    <col min="7963" max="7963" width="15" style="93" bestFit="1" customWidth="1"/>
    <col min="7964" max="8189" width="9.140625" style="93"/>
    <col min="8190" max="8190" width="11.28515625" style="93" bestFit="1" customWidth="1"/>
    <col min="8191" max="8191" width="30.28515625" style="93" bestFit="1" customWidth="1"/>
    <col min="8192" max="8192" width="0" style="93" hidden="1" customWidth="1"/>
    <col min="8193" max="8193" width="30" style="93" customWidth="1"/>
    <col min="8194" max="8194" width="0" style="93" hidden="1" customWidth="1"/>
    <col min="8195" max="8197" width="16.140625" style="93" bestFit="1" customWidth="1"/>
    <col min="8198" max="8198" width="9.140625" style="93" bestFit="1" customWidth="1"/>
    <col min="8199" max="8199" width="0" style="93" hidden="1" customWidth="1"/>
    <col min="8200" max="8200" width="16.140625" style="93" bestFit="1" customWidth="1"/>
    <col min="8201" max="8201" width="12" style="93" customWidth="1"/>
    <col min="8202" max="8202" width="16.140625" style="93" bestFit="1" customWidth="1"/>
    <col min="8203" max="8203" width="12" style="93" customWidth="1"/>
    <col min="8204" max="8204" width="19.28515625" style="93" bestFit="1" customWidth="1"/>
    <col min="8205" max="8205" width="10.85546875" style="93" customWidth="1"/>
    <col min="8206" max="8206" width="11.140625" style="93" customWidth="1"/>
    <col min="8207" max="8207" width="43.5703125" style="93" bestFit="1" customWidth="1"/>
    <col min="8208" max="8210" width="9.140625" style="93"/>
    <col min="8211" max="8211" width="27.140625" style="93" bestFit="1" customWidth="1"/>
    <col min="8212" max="8212" width="50" style="93" bestFit="1" customWidth="1"/>
    <col min="8213" max="8213" width="12" style="93" bestFit="1" customWidth="1"/>
    <col min="8214" max="8216" width="9.140625" style="93"/>
    <col min="8217" max="8217" width="91" style="93" customWidth="1"/>
    <col min="8218" max="8218" width="12.28515625" style="93" customWidth="1"/>
    <col min="8219" max="8219" width="15" style="93" bestFit="1" customWidth="1"/>
    <col min="8220" max="8445" width="9.140625" style="93"/>
    <col min="8446" max="8446" width="11.28515625" style="93" bestFit="1" customWidth="1"/>
    <col min="8447" max="8447" width="30.28515625" style="93" bestFit="1" customWidth="1"/>
    <col min="8448" max="8448" width="0" style="93" hidden="1" customWidth="1"/>
    <col min="8449" max="8449" width="30" style="93" customWidth="1"/>
    <col min="8450" max="8450" width="0" style="93" hidden="1" customWidth="1"/>
    <col min="8451" max="8453" width="16.140625" style="93" bestFit="1" customWidth="1"/>
    <col min="8454" max="8454" width="9.140625" style="93" bestFit="1" customWidth="1"/>
    <col min="8455" max="8455" width="0" style="93" hidden="1" customWidth="1"/>
    <col min="8456" max="8456" width="16.140625" style="93" bestFit="1" customWidth="1"/>
    <col min="8457" max="8457" width="12" style="93" customWidth="1"/>
    <col min="8458" max="8458" width="16.140625" style="93" bestFit="1" customWidth="1"/>
    <col min="8459" max="8459" width="12" style="93" customWidth="1"/>
    <col min="8460" max="8460" width="19.28515625" style="93" bestFit="1" customWidth="1"/>
    <col min="8461" max="8461" width="10.85546875" style="93" customWidth="1"/>
    <col min="8462" max="8462" width="11.140625" style="93" customWidth="1"/>
    <col min="8463" max="8463" width="43.5703125" style="93" bestFit="1" customWidth="1"/>
    <col min="8464" max="8466" width="9.140625" style="93"/>
    <col min="8467" max="8467" width="27.140625" style="93" bestFit="1" customWidth="1"/>
    <col min="8468" max="8468" width="50" style="93" bestFit="1" customWidth="1"/>
    <col min="8469" max="8469" width="12" style="93" bestFit="1" customWidth="1"/>
    <col min="8470" max="8472" width="9.140625" style="93"/>
    <col min="8473" max="8473" width="91" style="93" customWidth="1"/>
    <col min="8474" max="8474" width="12.28515625" style="93" customWidth="1"/>
    <col min="8475" max="8475" width="15" style="93" bestFit="1" customWidth="1"/>
    <col min="8476" max="8701" width="9.140625" style="93"/>
    <col min="8702" max="8702" width="11.28515625" style="93" bestFit="1" customWidth="1"/>
    <col min="8703" max="8703" width="30.28515625" style="93" bestFit="1" customWidth="1"/>
    <col min="8704" max="8704" width="0" style="93" hidden="1" customWidth="1"/>
    <col min="8705" max="8705" width="30" style="93" customWidth="1"/>
    <col min="8706" max="8706" width="0" style="93" hidden="1" customWidth="1"/>
    <col min="8707" max="8709" width="16.140625" style="93" bestFit="1" customWidth="1"/>
    <col min="8710" max="8710" width="9.140625" style="93" bestFit="1" customWidth="1"/>
    <col min="8711" max="8711" width="0" style="93" hidden="1" customWidth="1"/>
    <col min="8712" max="8712" width="16.140625" style="93" bestFit="1" customWidth="1"/>
    <col min="8713" max="8713" width="12" style="93" customWidth="1"/>
    <col min="8714" max="8714" width="16.140625" style="93" bestFit="1" customWidth="1"/>
    <col min="8715" max="8715" width="12" style="93" customWidth="1"/>
    <col min="8716" max="8716" width="19.28515625" style="93" bestFit="1" customWidth="1"/>
    <col min="8717" max="8717" width="10.85546875" style="93" customWidth="1"/>
    <col min="8718" max="8718" width="11.140625" style="93" customWidth="1"/>
    <col min="8719" max="8719" width="43.5703125" style="93" bestFit="1" customWidth="1"/>
    <col min="8720" max="8722" width="9.140625" style="93"/>
    <col min="8723" max="8723" width="27.140625" style="93" bestFit="1" customWidth="1"/>
    <col min="8724" max="8724" width="50" style="93" bestFit="1" customWidth="1"/>
    <col min="8725" max="8725" width="12" style="93" bestFit="1" customWidth="1"/>
    <col min="8726" max="8728" width="9.140625" style="93"/>
    <col min="8729" max="8729" width="91" style="93" customWidth="1"/>
    <col min="8730" max="8730" width="12.28515625" style="93" customWidth="1"/>
    <col min="8731" max="8731" width="15" style="93" bestFit="1" customWidth="1"/>
    <col min="8732" max="8957" width="9.140625" style="93"/>
    <col min="8958" max="8958" width="11.28515625" style="93" bestFit="1" customWidth="1"/>
    <col min="8959" max="8959" width="30.28515625" style="93" bestFit="1" customWidth="1"/>
    <col min="8960" max="8960" width="0" style="93" hidden="1" customWidth="1"/>
    <col min="8961" max="8961" width="30" style="93" customWidth="1"/>
    <col min="8962" max="8962" width="0" style="93" hidden="1" customWidth="1"/>
    <col min="8963" max="8965" width="16.140625" style="93" bestFit="1" customWidth="1"/>
    <col min="8966" max="8966" width="9.140625" style="93" bestFit="1" customWidth="1"/>
    <col min="8967" max="8967" width="0" style="93" hidden="1" customWidth="1"/>
    <col min="8968" max="8968" width="16.140625" style="93" bestFit="1" customWidth="1"/>
    <col min="8969" max="8969" width="12" style="93" customWidth="1"/>
    <col min="8970" max="8970" width="16.140625" style="93" bestFit="1" customWidth="1"/>
    <col min="8971" max="8971" width="12" style="93" customWidth="1"/>
    <col min="8972" max="8972" width="19.28515625" style="93" bestFit="1" customWidth="1"/>
    <col min="8973" max="8973" width="10.85546875" style="93" customWidth="1"/>
    <col min="8974" max="8974" width="11.140625" style="93" customWidth="1"/>
    <col min="8975" max="8975" width="43.5703125" style="93" bestFit="1" customWidth="1"/>
    <col min="8976" max="8978" width="9.140625" style="93"/>
    <col min="8979" max="8979" width="27.140625" style="93" bestFit="1" customWidth="1"/>
    <col min="8980" max="8980" width="50" style="93" bestFit="1" customWidth="1"/>
    <col min="8981" max="8981" width="12" style="93" bestFit="1" customWidth="1"/>
    <col min="8982" max="8984" width="9.140625" style="93"/>
    <col min="8985" max="8985" width="91" style="93" customWidth="1"/>
    <col min="8986" max="8986" width="12.28515625" style="93" customWidth="1"/>
    <col min="8987" max="8987" width="15" style="93" bestFit="1" customWidth="1"/>
    <col min="8988" max="9213" width="9.140625" style="93"/>
    <col min="9214" max="9214" width="11.28515625" style="93" bestFit="1" customWidth="1"/>
    <col min="9215" max="9215" width="30.28515625" style="93" bestFit="1" customWidth="1"/>
    <col min="9216" max="9216" width="0" style="93" hidden="1" customWidth="1"/>
    <col min="9217" max="9217" width="30" style="93" customWidth="1"/>
    <col min="9218" max="9218" width="0" style="93" hidden="1" customWidth="1"/>
    <col min="9219" max="9221" width="16.140625" style="93" bestFit="1" customWidth="1"/>
    <col min="9222" max="9222" width="9.140625" style="93" bestFit="1" customWidth="1"/>
    <col min="9223" max="9223" width="0" style="93" hidden="1" customWidth="1"/>
    <col min="9224" max="9224" width="16.140625" style="93" bestFit="1" customWidth="1"/>
    <col min="9225" max="9225" width="12" style="93" customWidth="1"/>
    <col min="9226" max="9226" width="16.140625" style="93" bestFit="1" customWidth="1"/>
    <col min="9227" max="9227" width="12" style="93" customWidth="1"/>
    <col min="9228" max="9228" width="19.28515625" style="93" bestFit="1" customWidth="1"/>
    <col min="9229" max="9229" width="10.85546875" style="93" customWidth="1"/>
    <col min="9230" max="9230" width="11.140625" style="93" customWidth="1"/>
    <col min="9231" max="9231" width="43.5703125" style="93" bestFit="1" customWidth="1"/>
    <col min="9232" max="9234" width="9.140625" style="93"/>
    <col min="9235" max="9235" width="27.140625" style="93" bestFit="1" customWidth="1"/>
    <col min="9236" max="9236" width="50" style="93" bestFit="1" customWidth="1"/>
    <col min="9237" max="9237" width="12" style="93" bestFit="1" customWidth="1"/>
    <col min="9238" max="9240" width="9.140625" style="93"/>
    <col min="9241" max="9241" width="91" style="93" customWidth="1"/>
    <col min="9242" max="9242" width="12.28515625" style="93" customWidth="1"/>
    <col min="9243" max="9243" width="15" style="93" bestFit="1" customWidth="1"/>
    <col min="9244" max="9469" width="9.140625" style="93"/>
    <col min="9470" max="9470" width="11.28515625" style="93" bestFit="1" customWidth="1"/>
    <col min="9471" max="9471" width="30.28515625" style="93" bestFit="1" customWidth="1"/>
    <col min="9472" max="9472" width="0" style="93" hidden="1" customWidth="1"/>
    <col min="9473" max="9473" width="30" style="93" customWidth="1"/>
    <col min="9474" max="9474" width="0" style="93" hidden="1" customWidth="1"/>
    <col min="9475" max="9477" width="16.140625" style="93" bestFit="1" customWidth="1"/>
    <col min="9478" max="9478" width="9.140625" style="93" bestFit="1" customWidth="1"/>
    <col min="9479" max="9479" width="0" style="93" hidden="1" customWidth="1"/>
    <col min="9480" max="9480" width="16.140625" style="93" bestFit="1" customWidth="1"/>
    <col min="9481" max="9481" width="12" style="93" customWidth="1"/>
    <col min="9482" max="9482" width="16.140625" style="93" bestFit="1" customWidth="1"/>
    <col min="9483" max="9483" width="12" style="93" customWidth="1"/>
    <col min="9484" max="9484" width="19.28515625" style="93" bestFit="1" customWidth="1"/>
    <col min="9485" max="9485" width="10.85546875" style="93" customWidth="1"/>
    <col min="9486" max="9486" width="11.140625" style="93" customWidth="1"/>
    <col min="9487" max="9487" width="43.5703125" style="93" bestFit="1" customWidth="1"/>
    <col min="9488" max="9490" width="9.140625" style="93"/>
    <col min="9491" max="9491" width="27.140625" style="93" bestFit="1" customWidth="1"/>
    <col min="9492" max="9492" width="50" style="93" bestFit="1" customWidth="1"/>
    <col min="9493" max="9493" width="12" style="93" bestFit="1" customWidth="1"/>
    <col min="9494" max="9496" width="9.140625" style="93"/>
    <col min="9497" max="9497" width="91" style="93" customWidth="1"/>
    <col min="9498" max="9498" width="12.28515625" style="93" customWidth="1"/>
    <col min="9499" max="9499" width="15" style="93" bestFit="1" customWidth="1"/>
    <col min="9500" max="9725" width="9.140625" style="93"/>
    <col min="9726" max="9726" width="11.28515625" style="93" bestFit="1" customWidth="1"/>
    <col min="9727" max="9727" width="30.28515625" style="93" bestFit="1" customWidth="1"/>
    <col min="9728" max="9728" width="0" style="93" hidden="1" customWidth="1"/>
    <col min="9729" max="9729" width="30" style="93" customWidth="1"/>
    <col min="9730" max="9730" width="0" style="93" hidden="1" customWidth="1"/>
    <col min="9731" max="9733" width="16.140625" style="93" bestFit="1" customWidth="1"/>
    <col min="9734" max="9734" width="9.140625" style="93" bestFit="1" customWidth="1"/>
    <col min="9735" max="9735" width="0" style="93" hidden="1" customWidth="1"/>
    <col min="9736" max="9736" width="16.140625" style="93" bestFit="1" customWidth="1"/>
    <col min="9737" max="9737" width="12" style="93" customWidth="1"/>
    <col min="9738" max="9738" width="16.140625" style="93" bestFit="1" customWidth="1"/>
    <col min="9739" max="9739" width="12" style="93" customWidth="1"/>
    <col min="9740" max="9740" width="19.28515625" style="93" bestFit="1" customWidth="1"/>
    <col min="9741" max="9741" width="10.85546875" style="93" customWidth="1"/>
    <col min="9742" max="9742" width="11.140625" style="93" customWidth="1"/>
    <col min="9743" max="9743" width="43.5703125" style="93" bestFit="1" customWidth="1"/>
    <col min="9744" max="9746" width="9.140625" style="93"/>
    <col min="9747" max="9747" width="27.140625" style="93" bestFit="1" customWidth="1"/>
    <col min="9748" max="9748" width="50" style="93" bestFit="1" customWidth="1"/>
    <col min="9749" max="9749" width="12" style="93" bestFit="1" customWidth="1"/>
    <col min="9750" max="9752" width="9.140625" style="93"/>
    <col min="9753" max="9753" width="91" style="93" customWidth="1"/>
    <col min="9754" max="9754" width="12.28515625" style="93" customWidth="1"/>
    <col min="9755" max="9755" width="15" style="93" bestFit="1" customWidth="1"/>
    <col min="9756" max="9981" width="9.140625" style="93"/>
    <col min="9982" max="9982" width="11.28515625" style="93" bestFit="1" customWidth="1"/>
    <col min="9983" max="9983" width="30.28515625" style="93" bestFit="1" customWidth="1"/>
    <col min="9984" max="9984" width="0" style="93" hidden="1" customWidth="1"/>
    <col min="9985" max="9985" width="30" style="93" customWidth="1"/>
    <col min="9986" max="9986" width="0" style="93" hidden="1" customWidth="1"/>
    <col min="9987" max="9989" width="16.140625" style="93" bestFit="1" customWidth="1"/>
    <col min="9990" max="9990" width="9.140625" style="93" bestFit="1" customWidth="1"/>
    <col min="9991" max="9991" width="0" style="93" hidden="1" customWidth="1"/>
    <col min="9992" max="9992" width="16.140625" style="93" bestFit="1" customWidth="1"/>
    <col min="9993" max="9993" width="12" style="93" customWidth="1"/>
    <col min="9994" max="9994" width="16.140625" style="93" bestFit="1" customWidth="1"/>
    <col min="9995" max="9995" width="12" style="93" customWidth="1"/>
    <col min="9996" max="9996" width="19.28515625" style="93" bestFit="1" customWidth="1"/>
    <col min="9997" max="9997" width="10.85546875" style="93" customWidth="1"/>
    <col min="9998" max="9998" width="11.140625" style="93" customWidth="1"/>
    <col min="9999" max="9999" width="43.5703125" style="93" bestFit="1" customWidth="1"/>
    <col min="10000" max="10002" width="9.140625" style="93"/>
    <col min="10003" max="10003" width="27.140625" style="93" bestFit="1" customWidth="1"/>
    <col min="10004" max="10004" width="50" style="93" bestFit="1" customWidth="1"/>
    <col min="10005" max="10005" width="12" style="93" bestFit="1" customWidth="1"/>
    <col min="10006" max="10008" width="9.140625" style="93"/>
    <col min="10009" max="10009" width="91" style="93" customWidth="1"/>
    <col min="10010" max="10010" width="12.28515625" style="93" customWidth="1"/>
    <col min="10011" max="10011" width="15" style="93" bestFit="1" customWidth="1"/>
    <col min="10012" max="10237" width="9.140625" style="93"/>
    <col min="10238" max="10238" width="11.28515625" style="93" bestFit="1" customWidth="1"/>
    <col min="10239" max="10239" width="30.28515625" style="93" bestFit="1" customWidth="1"/>
    <col min="10240" max="10240" width="0" style="93" hidden="1" customWidth="1"/>
    <col min="10241" max="10241" width="30" style="93" customWidth="1"/>
    <col min="10242" max="10242" width="0" style="93" hidden="1" customWidth="1"/>
    <col min="10243" max="10245" width="16.140625" style="93" bestFit="1" customWidth="1"/>
    <col min="10246" max="10246" width="9.140625" style="93" bestFit="1" customWidth="1"/>
    <col min="10247" max="10247" width="0" style="93" hidden="1" customWidth="1"/>
    <col min="10248" max="10248" width="16.140625" style="93" bestFit="1" customWidth="1"/>
    <col min="10249" max="10249" width="12" style="93" customWidth="1"/>
    <col min="10250" max="10250" width="16.140625" style="93" bestFit="1" customWidth="1"/>
    <col min="10251" max="10251" width="12" style="93" customWidth="1"/>
    <col min="10252" max="10252" width="19.28515625" style="93" bestFit="1" customWidth="1"/>
    <col min="10253" max="10253" width="10.85546875" style="93" customWidth="1"/>
    <col min="10254" max="10254" width="11.140625" style="93" customWidth="1"/>
    <col min="10255" max="10255" width="43.5703125" style="93" bestFit="1" customWidth="1"/>
    <col min="10256" max="10258" width="9.140625" style="93"/>
    <col min="10259" max="10259" width="27.140625" style="93" bestFit="1" customWidth="1"/>
    <col min="10260" max="10260" width="50" style="93" bestFit="1" customWidth="1"/>
    <col min="10261" max="10261" width="12" style="93" bestFit="1" customWidth="1"/>
    <col min="10262" max="10264" width="9.140625" style="93"/>
    <col min="10265" max="10265" width="91" style="93" customWidth="1"/>
    <col min="10266" max="10266" width="12.28515625" style="93" customWidth="1"/>
    <col min="10267" max="10267" width="15" style="93" bestFit="1" customWidth="1"/>
    <col min="10268" max="10493" width="9.140625" style="93"/>
    <col min="10494" max="10494" width="11.28515625" style="93" bestFit="1" customWidth="1"/>
    <col min="10495" max="10495" width="30.28515625" style="93" bestFit="1" customWidth="1"/>
    <col min="10496" max="10496" width="0" style="93" hidden="1" customWidth="1"/>
    <col min="10497" max="10497" width="30" style="93" customWidth="1"/>
    <col min="10498" max="10498" width="0" style="93" hidden="1" customWidth="1"/>
    <col min="10499" max="10501" width="16.140625" style="93" bestFit="1" customWidth="1"/>
    <col min="10502" max="10502" width="9.140625" style="93" bestFit="1" customWidth="1"/>
    <col min="10503" max="10503" width="0" style="93" hidden="1" customWidth="1"/>
    <col min="10504" max="10504" width="16.140625" style="93" bestFit="1" customWidth="1"/>
    <col min="10505" max="10505" width="12" style="93" customWidth="1"/>
    <col min="10506" max="10506" width="16.140625" style="93" bestFit="1" customWidth="1"/>
    <col min="10507" max="10507" width="12" style="93" customWidth="1"/>
    <col min="10508" max="10508" width="19.28515625" style="93" bestFit="1" customWidth="1"/>
    <col min="10509" max="10509" width="10.85546875" style="93" customWidth="1"/>
    <col min="10510" max="10510" width="11.140625" style="93" customWidth="1"/>
    <col min="10511" max="10511" width="43.5703125" style="93" bestFit="1" customWidth="1"/>
    <col min="10512" max="10514" width="9.140625" style="93"/>
    <col min="10515" max="10515" width="27.140625" style="93" bestFit="1" customWidth="1"/>
    <col min="10516" max="10516" width="50" style="93" bestFit="1" customWidth="1"/>
    <col min="10517" max="10517" width="12" style="93" bestFit="1" customWidth="1"/>
    <col min="10518" max="10520" width="9.140625" style="93"/>
    <col min="10521" max="10521" width="91" style="93" customWidth="1"/>
    <col min="10522" max="10522" width="12.28515625" style="93" customWidth="1"/>
    <col min="10523" max="10523" width="15" style="93" bestFit="1" customWidth="1"/>
    <col min="10524" max="10749" width="9.140625" style="93"/>
    <col min="10750" max="10750" width="11.28515625" style="93" bestFit="1" customWidth="1"/>
    <col min="10751" max="10751" width="30.28515625" style="93" bestFit="1" customWidth="1"/>
    <col min="10752" max="10752" width="0" style="93" hidden="1" customWidth="1"/>
    <col min="10753" max="10753" width="30" style="93" customWidth="1"/>
    <col min="10754" max="10754" width="0" style="93" hidden="1" customWidth="1"/>
    <col min="10755" max="10757" width="16.140625" style="93" bestFit="1" customWidth="1"/>
    <col min="10758" max="10758" width="9.140625" style="93" bestFit="1" customWidth="1"/>
    <col min="10759" max="10759" width="0" style="93" hidden="1" customWidth="1"/>
    <col min="10760" max="10760" width="16.140625" style="93" bestFit="1" customWidth="1"/>
    <col min="10761" max="10761" width="12" style="93" customWidth="1"/>
    <col min="10762" max="10762" width="16.140625" style="93" bestFit="1" customWidth="1"/>
    <col min="10763" max="10763" width="12" style="93" customWidth="1"/>
    <col min="10764" max="10764" width="19.28515625" style="93" bestFit="1" customWidth="1"/>
    <col min="10765" max="10765" width="10.85546875" style="93" customWidth="1"/>
    <col min="10766" max="10766" width="11.140625" style="93" customWidth="1"/>
    <col min="10767" max="10767" width="43.5703125" style="93" bestFit="1" customWidth="1"/>
    <col min="10768" max="10770" width="9.140625" style="93"/>
    <col min="10771" max="10771" width="27.140625" style="93" bestFit="1" customWidth="1"/>
    <col min="10772" max="10772" width="50" style="93" bestFit="1" customWidth="1"/>
    <col min="10773" max="10773" width="12" style="93" bestFit="1" customWidth="1"/>
    <col min="10774" max="10776" width="9.140625" style="93"/>
    <col min="10777" max="10777" width="91" style="93" customWidth="1"/>
    <col min="10778" max="10778" width="12.28515625" style="93" customWidth="1"/>
    <col min="10779" max="10779" width="15" style="93" bestFit="1" customWidth="1"/>
    <col min="10780" max="11005" width="9.140625" style="93"/>
    <col min="11006" max="11006" width="11.28515625" style="93" bestFit="1" customWidth="1"/>
    <col min="11007" max="11007" width="30.28515625" style="93" bestFit="1" customWidth="1"/>
    <col min="11008" max="11008" width="0" style="93" hidden="1" customWidth="1"/>
    <col min="11009" max="11009" width="30" style="93" customWidth="1"/>
    <col min="11010" max="11010" width="0" style="93" hidden="1" customWidth="1"/>
    <col min="11011" max="11013" width="16.140625" style="93" bestFit="1" customWidth="1"/>
    <col min="11014" max="11014" width="9.140625" style="93" bestFit="1" customWidth="1"/>
    <col min="11015" max="11015" width="0" style="93" hidden="1" customWidth="1"/>
    <col min="11016" max="11016" width="16.140625" style="93" bestFit="1" customWidth="1"/>
    <col min="11017" max="11017" width="12" style="93" customWidth="1"/>
    <col min="11018" max="11018" width="16.140625" style="93" bestFit="1" customWidth="1"/>
    <col min="11019" max="11019" width="12" style="93" customWidth="1"/>
    <col min="11020" max="11020" width="19.28515625" style="93" bestFit="1" customWidth="1"/>
    <col min="11021" max="11021" width="10.85546875" style="93" customWidth="1"/>
    <col min="11022" max="11022" width="11.140625" style="93" customWidth="1"/>
    <col min="11023" max="11023" width="43.5703125" style="93" bestFit="1" customWidth="1"/>
    <col min="11024" max="11026" width="9.140625" style="93"/>
    <col min="11027" max="11027" width="27.140625" style="93" bestFit="1" customWidth="1"/>
    <col min="11028" max="11028" width="50" style="93" bestFit="1" customWidth="1"/>
    <col min="11029" max="11029" width="12" style="93" bestFit="1" customWidth="1"/>
    <col min="11030" max="11032" width="9.140625" style="93"/>
    <col min="11033" max="11033" width="91" style="93" customWidth="1"/>
    <col min="11034" max="11034" width="12.28515625" style="93" customWidth="1"/>
    <col min="11035" max="11035" width="15" style="93" bestFit="1" customWidth="1"/>
    <col min="11036" max="11261" width="9.140625" style="93"/>
    <col min="11262" max="11262" width="11.28515625" style="93" bestFit="1" customWidth="1"/>
    <col min="11263" max="11263" width="30.28515625" style="93" bestFit="1" customWidth="1"/>
    <col min="11264" max="11264" width="0" style="93" hidden="1" customWidth="1"/>
    <col min="11265" max="11265" width="30" style="93" customWidth="1"/>
    <col min="11266" max="11266" width="0" style="93" hidden="1" customWidth="1"/>
    <col min="11267" max="11269" width="16.140625" style="93" bestFit="1" customWidth="1"/>
    <col min="11270" max="11270" width="9.140625" style="93" bestFit="1" customWidth="1"/>
    <col min="11271" max="11271" width="0" style="93" hidden="1" customWidth="1"/>
    <col min="11272" max="11272" width="16.140625" style="93" bestFit="1" customWidth="1"/>
    <col min="11273" max="11273" width="12" style="93" customWidth="1"/>
    <col min="11274" max="11274" width="16.140625" style="93" bestFit="1" customWidth="1"/>
    <col min="11275" max="11275" width="12" style="93" customWidth="1"/>
    <col min="11276" max="11276" width="19.28515625" style="93" bestFit="1" customWidth="1"/>
    <col min="11277" max="11277" width="10.85546875" style="93" customWidth="1"/>
    <col min="11278" max="11278" width="11.140625" style="93" customWidth="1"/>
    <col min="11279" max="11279" width="43.5703125" style="93" bestFit="1" customWidth="1"/>
    <col min="11280" max="11282" width="9.140625" style="93"/>
    <col min="11283" max="11283" width="27.140625" style="93" bestFit="1" customWidth="1"/>
    <col min="11284" max="11284" width="50" style="93" bestFit="1" customWidth="1"/>
    <col min="11285" max="11285" width="12" style="93" bestFit="1" customWidth="1"/>
    <col min="11286" max="11288" width="9.140625" style="93"/>
    <col min="11289" max="11289" width="91" style="93" customWidth="1"/>
    <col min="11290" max="11290" width="12.28515625" style="93" customWidth="1"/>
    <col min="11291" max="11291" width="15" style="93" bestFit="1" customWidth="1"/>
    <col min="11292" max="11517" width="9.140625" style="93"/>
    <col min="11518" max="11518" width="11.28515625" style="93" bestFit="1" customWidth="1"/>
    <col min="11519" max="11519" width="30.28515625" style="93" bestFit="1" customWidth="1"/>
    <col min="11520" max="11520" width="0" style="93" hidden="1" customWidth="1"/>
    <col min="11521" max="11521" width="30" style="93" customWidth="1"/>
    <col min="11522" max="11522" width="0" style="93" hidden="1" customWidth="1"/>
    <col min="11523" max="11525" width="16.140625" style="93" bestFit="1" customWidth="1"/>
    <col min="11526" max="11526" width="9.140625" style="93" bestFit="1" customWidth="1"/>
    <col min="11527" max="11527" width="0" style="93" hidden="1" customWidth="1"/>
    <col min="11528" max="11528" width="16.140625" style="93" bestFit="1" customWidth="1"/>
    <col min="11529" max="11529" width="12" style="93" customWidth="1"/>
    <col min="11530" max="11530" width="16.140625" style="93" bestFit="1" customWidth="1"/>
    <col min="11531" max="11531" width="12" style="93" customWidth="1"/>
    <col min="11532" max="11532" width="19.28515625" style="93" bestFit="1" customWidth="1"/>
    <col min="11533" max="11533" width="10.85546875" style="93" customWidth="1"/>
    <col min="11534" max="11534" width="11.140625" style="93" customWidth="1"/>
    <col min="11535" max="11535" width="43.5703125" style="93" bestFit="1" customWidth="1"/>
    <col min="11536" max="11538" width="9.140625" style="93"/>
    <col min="11539" max="11539" width="27.140625" style="93" bestFit="1" customWidth="1"/>
    <col min="11540" max="11540" width="50" style="93" bestFit="1" customWidth="1"/>
    <col min="11541" max="11541" width="12" style="93" bestFit="1" customWidth="1"/>
    <col min="11542" max="11544" width="9.140625" style="93"/>
    <col min="11545" max="11545" width="91" style="93" customWidth="1"/>
    <col min="11546" max="11546" width="12.28515625" style="93" customWidth="1"/>
    <col min="11547" max="11547" width="15" style="93" bestFit="1" customWidth="1"/>
    <col min="11548" max="11773" width="9.140625" style="93"/>
    <col min="11774" max="11774" width="11.28515625" style="93" bestFit="1" customWidth="1"/>
    <col min="11775" max="11775" width="30.28515625" style="93" bestFit="1" customWidth="1"/>
    <col min="11776" max="11776" width="0" style="93" hidden="1" customWidth="1"/>
    <col min="11777" max="11777" width="30" style="93" customWidth="1"/>
    <col min="11778" max="11778" width="0" style="93" hidden="1" customWidth="1"/>
    <col min="11779" max="11781" width="16.140625" style="93" bestFit="1" customWidth="1"/>
    <col min="11782" max="11782" width="9.140625" style="93" bestFit="1" customWidth="1"/>
    <col min="11783" max="11783" width="0" style="93" hidden="1" customWidth="1"/>
    <col min="11784" max="11784" width="16.140625" style="93" bestFit="1" customWidth="1"/>
    <col min="11785" max="11785" width="12" style="93" customWidth="1"/>
    <col min="11786" max="11786" width="16.140625" style="93" bestFit="1" customWidth="1"/>
    <col min="11787" max="11787" width="12" style="93" customWidth="1"/>
    <col min="11788" max="11788" width="19.28515625" style="93" bestFit="1" customWidth="1"/>
    <col min="11789" max="11789" width="10.85546875" style="93" customWidth="1"/>
    <col min="11790" max="11790" width="11.140625" style="93" customWidth="1"/>
    <col min="11791" max="11791" width="43.5703125" style="93" bestFit="1" customWidth="1"/>
    <col min="11792" max="11794" width="9.140625" style="93"/>
    <col min="11795" max="11795" width="27.140625" style="93" bestFit="1" customWidth="1"/>
    <col min="11796" max="11796" width="50" style="93" bestFit="1" customWidth="1"/>
    <col min="11797" max="11797" width="12" style="93" bestFit="1" customWidth="1"/>
    <col min="11798" max="11800" width="9.140625" style="93"/>
    <col min="11801" max="11801" width="91" style="93" customWidth="1"/>
    <col min="11802" max="11802" width="12.28515625" style="93" customWidth="1"/>
    <col min="11803" max="11803" width="15" style="93" bestFit="1" customWidth="1"/>
    <col min="11804" max="12029" width="9.140625" style="93"/>
    <col min="12030" max="12030" width="11.28515625" style="93" bestFit="1" customWidth="1"/>
    <col min="12031" max="12031" width="30.28515625" style="93" bestFit="1" customWidth="1"/>
    <col min="12032" max="12032" width="0" style="93" hidden="1" customWidth="1"/>
    <col min="12033" max="12033" width="30" style="93" customWidth="1"/>
    <col min="12034" max="12034" width="0" style="93" hidden="1" customWidth="1"/>
    <col min="12035" max="12037" width="16.140625" style="93" bestFit="1" customWidth="1"/>
    <col min="12038" max="12038" width="9.140625" style="93" bestFit="1" customWidth="1"/>
    <col min="12039" max="12039" width="0" style="93" hidden="1" customWidth="1"/>
    <col min="12040" max="12040" width="16.140625" style="93" bestFit="1" customWidth="1"/>
    <col min="12041" max="12041" width="12" style="93" customWidth="1"/>
    <col min="12042" max="12042" width="16.140625" style="93" bestFit="1" customWidth="1"/>
    <col min="12043" max="12043" width="12" style="93" customWidth="1"/>
    <col min="12044" max="12044" width="19.28515625" style="93" bestFit="1" customWidth="1"/>
    <col min="12045" max="12045" width="10.85546875" style="93" customWidth="1"/>
    <col min="12046" max="12046" width="11.140625" style="93" customWidth="1"/>
    <col min="12047" max="12047" width="43.5703125" style="93" bestFit="1" customWidth="1"/>
    <col min="12048" max="12050" width="9.140625" style="93"/>
    <col min="12051" max="12051" width="27.140625" style="93" bestFit="1" customWidth="1"/>
    <col min="12052" max="12052" width="50" style="93" bestFit="1" customWidth="1"/>
    <col min="12053" max="12053" width="12" style="93" bestFit="1" customWidth="1"/>
    <col min="12054" max="12056" width="9.140625" style="93"/>
    <col min="12057" max="12057" width="91" style="93" customWidth="1"/>
    <col min="12058" max="12058" width="12.28515625" style="93" customWidth="1"/>
    <col min="12059" max="12059" width="15" style="93" bestFit="1" customWidth="1"/>
    <col min="12060" max="12285" width="9.140625" style="93"/>
    <col min="12286" max="12286" width="11.28515625" style="93" bestFit="1" customWidth="1"/>
    <col min="12287" max="12287" width="30.28515625" style="93" bestFit="1" customWidth="1"/>
    <col min="12288" max="12288" width="0" style="93" hidden="1" customWidth="1"/>
    <col min="12289" max="12289" width="30" style="93" customWidth="1"/>
    <col min="12290" max="12290" width="0" style="93" hidden="1" customWidth="1"/>
    <col min="12291" max="12293" width="16.140625" style="93" bestFit="1" customWidth="1"/>
    <col min="12294" max="12294" width="9.140625" style="93" bestFit="1" customWidth="1"/>
    <col min="12295" max="12295" width="0" style="93" hidden="1" customWidth="1"/>
    <col min="12296" max="12296" width="16.140625" style="93" bestFit="1" customWidth="1"/>
    <col min="12297" max="12297" width="12" style="93" customWidth="1"/>
    <col min="12298" max="12298" width="16.140625" style="93" bestFit="1" customWidth="1"/>
    <col min="12299" max="12299" width="12" style="93" customWidth="1"/>
    <col min="12300" max="12300" width="19.28515625" style="93" bestFit="1" customWidth="1"/>
    <col min="12301" max="12301" width="10.85546875" style="93" customWidth="1"/>
    <col min="12302" max="12302" width="11.140625" style="93" customWidth="1"/>
    <col min="12303" max="12303" width="43.5703125" style="93" bestFit="1" customWidth="1"/>
    <col min="12304" max="12306" width="9.140625" style="93"/>
    <col min="12307" max="12307" width="27.140625" style="93" bestFit="1" customWidth="1"/>
    <col min="12308" max="12308" width="50" style="93" bestFit="1" customWidth="1"/>
    <col min="12309" max="12309" width="12" style="93" bestFit="1" customWidth="1"/>
    <col min="12310" max="12312" width="9.140625" style="93"/>
    <col min="12313" max="12313" width="91" style="93" customWidth="1"/>
    <col min="12314" max="12314" width="12.28515625" style="93" customWidth="1"/>
    <col min="12315" max="12315" width="15" style="93" bestFit="1" customWidth="1"/>
    <col min="12316" max="12541" width="9.140625" style="93"/>
    <col min="12542" max="12542" width="11.28515625" style="93" bestFit="1" customWidth="1"/>
    <col min="12543" max="12543" width="30.28515625" style="93" bestFit="1" customWidth="1"/>
    <col min="12544" max="12544" width="0" style="93" hidden="1" customWidth="1"/>
    <col min="12545" max="12545" width="30" style="93" customWidth="1"/>
    <col min="12546" max="12546" width="0" style="93" hidden="1" customWidth="1"/>
    <col min="12547" max="12549" width="16.140625" style="93" bestFit="1" customWidth="1"/>
    <col min="12550" max="12550" width="9.140625" style="93" bestFit="1" customWidth="1"/>
    <col min="12551" max="12551" width="0" style="93" hidden="1" customWidth="1"/>
    <col min="12552" max="12552" width="16.140625" style="93" bestFit="1" customWidth="1"/>
    <col min="12553" max="12553" width="12" style="93" customWidth="1"/>
    <col min="12554" max="12554" width="16.140625" style="93" bestFit="1" customWidth="1"/>
    <col min="12555" max="12555" width="12" style="93" customWidth="1"/>
    <col min="12556" max="12556" width="19.28515625" style="93" bestFit="1" customWidth="1"/>
    <col min="12557" max="12557" width="10.85546875" style="93" customWidth="1"/>
    <col min="12558" max="12558" width="11.140625" style="93" customWidth="1"/>
    <col min="12559" max="12559" width="43.5703125" style="93" bestFit="1" customWidth="1"/>
    <col min="12560" max="12562" width="9.140625" style="93"/>
    <col min="12563" max="12563" width="27.140625" style="93" bestFit="1" customWidth="1"/>
    <col min="12564" max="12564" width="50" style="93" bestFit="1" customWidth="1"/>
    <col min="12565" max="12565" width="12" style="93" bestFit="1" customWidth="1"/>
    <col min="12566" max="12568" width="9.140625" style="93"/>
    <col min="12569" max="12569" width="91" style="93" customWidth="1"/>
    <col min="12570" max="12570" width="12.28515625" style="93" customWidth="1"/>
    <col min="12571" max="12571" width="15" style="93" bestFit="1" customWidth="1"/>
    <col min="12572" max="12797" width="9.140625" style="93"/>
    <col min="12798" max="12798" width="11.28515625" style="93" bestFit="1" customWidth="1"/>
    <col min="12799" max="12799" width="30.28515625" style="93" bestFit="1" customWidth="1"/>
    <col min="12800" max="12800" width="0" style="93" hidden="1" customWidth="1"/>
    <col min="12801" max="12801" width="30" style="93" customWidth="1"/>
    <col min="12802" max="12802" width="0" style="93" hidden="1" customWidth="1"/>
    <col min="12803" max="12805" width="16.140625" style="93" bestFit="1" customWidth="1"/>
    <col min="12806" max="12806" width="9.140625" style="93" bestFit="1" customWidth="1"/>
    <col min="12807" max="12807" width="0" style="93" hidden="1" customWidth="1"/>
    <col min="12808" max="12808" width="16.140625" style="93" bestFit="1" customWidth="1"/>
    <col min="12809" max="12809" width="12" style="93" customWidth="1"/>
    <col min="12810" max="12810" width="16.140625" style="93" bestFit="1" customWidth="1"/>
    <col min="12811" max="12811" width="12" style="93" customWidth="1"/>
    <col min="12812" max="12812" width="19.28515625" style="93" bestFit="1" customWidth="1"/>
    <col min="12813" max="12813" width="10.85546875" style="93" customWidth="1"/>
    <col min="12814" max="12814" width="11.140625" style="93" customWidth="1"/>
    <col min="12815" max="12815" width="43.5703125" style="93" bestFit="1" customWidth="1"/>
    <col min="12816" max="12818" width="9.140625" style="93"/>
    <col min="12819" max="12819" width="27.140625" style="93" bestFit="1" customWidth="1"/>
    <col min="12820" max="12820" width="50" style="93" bestFit="1" customWidth="1"/>
    <col min="12821" max="12821" width="12" style="93" bestFit="1" customWidth="1"/>
    <col min="12822" max="12824" width="9.140625" style="93"/>
    <col min="12825" max="12825" width="91" style="93" customWidth="1"/>
    <col min="12826" max="12826" width="12.28515625" style="93" customWidth="1"/>
    <col min="12827" max="12827" width="15" style="93" bestFit="1" customWidth="1"/>
    <col min="12828" max="13053" width="9.140625" style="93"/>
    <col min="13054" max="13054" width="11.28515625" style="93" bestFit="1" customWidth="1"/>
    <col min="13055" max="13055" width="30.28515625" style="93" bestFit="1" customWidth="1"/>
    <col min="13056" max="13056" width="0" style="93" hidden="1" customWidth="1"/>
    <col min="13057" max="13057" width="30" style="93" customWidth="1"/>
    <col min="13058" max="13058" width="0" style="93" hidden="1" customWidth="1"/>
    <col min="13059" max="13061" width="16.140625" style="93" bestFit="1" customWidth="1"/>
    <col min="13062" max="13062" width="9.140625" style="93" bestFit="1" customWidth="1"/>
    <col min="13063" max="13063" width="0" style="93" hidden="1" customWidth="1"/>
    <col min="13064" max="13064" width="16.140625" style="93" bestFit="1" customWidth="1"/>
    <col min="13065" max="13065" width="12" style="93" customWidth="1"/>
    <col min="13066" max="13066" width="16.140625" style="93" bestFit="1" customWidth="1"/>
    <col min="13067" max="13067" width="12" style="93" customWidth="1"/>
    <col min="13068" max="13068" width="19.28515625" style="93" bestFit="1" customWidth="1"/>
    <col min="13069" max="13069" width="10.85546875" style="93" customWidth="1"/>
    <col min="13070" max="13070" width="11.140625" style="93" customWidth="1"/>
    <col min="13071" max="13071" width="43.5703125" style="93" bestFit="1" customWidth="1"/>
    <col min="13072" max="13074" width="9.140625" style="93"/>
    <col min="13075" max="13075" width="27.140625" style="93" bestFit="1" customWidth="1"/>
    <col min="13076" max="13076" width="50" style="93" bestFit="1" customWidth="1"/>
    <col min="13077" max="13077" width="12" style="93" bestFit="1" customWidth="1"/>
    <col min="13078" max="13080" width="9.140625" style="93"/>
    <col min="13081" max="13081" width="91" style="93" customWidth="1"/>
    <col min="13082" max="13082" width="12.28515625" style="93" customWidth="1"/>
    <col min="13083" max="13083" width="15" style="93" bestFit="1" customWidth="1"/>
    <col min="13084" max="13309" width="9.140625" style="93"/>
    <col min="13310" max="13310" width="11.28515625" style="93" bestFit="1" customWidth="1"/>
    <col min="13311" max="13311" width="30.28515625" style="93" bestFit="1" customWidth="1"/>
    <col min="13312" max="13312" width="0" style="93" hidden="1" customWidth="1"/>
    <col min="13313" max="13313" width="30" style="93" customWidth="1"/>
    <col min="13314" max="13314" width="0" style="93" hidden="1" customWidth="1"/>
    <col min="13315" max="13317" width="16.140625" style="93" bestFit="1" customWidth="1"/>
    <col min="13318" max="13318" width="9.140625" style="93" bestFit="1" customWidth="1"/>
    <col min="13319" max="13319" width="0" style="93" hidden="1" customWidth="1"/>
    <col min="13320" max="13320" width="16.140625" style="93" bestFit="1" customWidth="1"/>
    <col min="13321" max="13321" width="12" style="93" customWidth="1"/>
    <col min="13322" max="13322" width="16.140625" style="93" bestFit="1" customWidth="1"/>
    <col min="13323" max="13323" width="12" style="93" customWidth="1"/>
    <col min="13324" max="13324" width="19.28515625" style="93" bestFit="1" customWidth="1"/>
    <col min="13325" max="13325" width="10.85546875" style="93" customWidth="1"/>
    <col min="13326" max="13326" width="11.140625" style="93" customWidth="1"/>
    <col min="13327" max="13327" width="43.5703125" style="93" bestFit="1" customWidth="1"/>
    <col min="13328" max="13330" width="9.140625" style="93"/>
    <col min="13331" max="13331" width="27.140625" style="93" bestFit="1" customWidth="1"/>
    <col min="13332" max="13332" width="50" style="93" bestFit="1" customWidth="1"/>
    <col min="13333" max="13333" width="12" style="93" bestFit="1" customWidth="1"/>
    <col min="13334" max="13336" width="9.140625" style="93"/>
    <col min="13337" max="13337" width="91" style="93" customWidth="1"/>
    <col min="13338" max="13338" width="12.28515625" style="93" customWidth="1"/>
    <col min="13339" max="13339" width="15" style="93" bestFit="1" customWidth="1"/>
    <col min="13340" max="13565" width="9.140625" style="93"/>
    <col min="13566" max="13566" width="11.28515625" style="93" bestFit="1" customWidth="1"/>
    <col min="13567" max="13567" width="30.28515625" style="93" bestFit="1" customWidth="1"/>
    <col min="13568" max="13568" width="0" style="93" hidden="1" customWidth="1"/>
    <col min="13569" max="13569" width="30" style="93" customWidth="1"/>
    <col min="13570" max="13570" width="0" style="93" hidden="1" customWidth="1"/>
    <col min="13571" max="13573" width="16.140625" style="93" bestFit="1" customWidth="1"/>
    <col min="13574" max="13574" width="9.140625" style="93" bestFit="1" customWidth="1"/>
    <col min="13575" max="13575" width="0" style="93" hidden="1" customWidth="1"/>
    <col min="13576" max="13576" width="16.140625" style="93" bestFit="1" customWidth="1"/>
    <col min="13577" max="13577" width="12" style="93" customWidth="1"/>
    <col min="13578" max="13578" width="16.140625" style="93" bestFit="1" customWidth="1"/>
    <col min="13579" max="13579" width="12" style="93" customWidth="1"/>
    <col min="13580" max="13580" width="19.28515625" style="93" bestFit="1" customWidth="1"/>
    <col min="13581" max="13581" width="10.85546875" style="93" customWidth="1"/>
    <col min="13582" max="13582" width="11.140625" style="93" customWidth="1"/>
    <col min="13583" max="13583" width="43.5703125" style="93" bestFit="1" customWidth="1"/>
    <col min="13584" max="13586" width="9.140625" style="93"/>
    <col min="13587" max="13587" width="27.140625" style="93" bestFit="1" customWidth="1"/>
    <col min="13588" max="13588" width="50" style="93" bestFit="1" customWidth="1"/>
    <col min="13589" max="13589" width="12" style="93" bestFit="1" customWidth="1"/>
    <col min="13590" max="13592" width="9.140625" style="93"/>
    <col min="13593" max="13593" width="91" style="93" customWidth="1"/>
    <col min="13594" max="13594" width="12.28515625" style="93" customWidth="1"/>
    <col min="13595" max="13595" width="15" style="93" bestFit="1" customWidth="1"/>
    <col min="13596" max="13821" width="9.140625" style="93"/>
    <col min="13822" max="13822" width="11.28515625" style="93" bestFit="1" customWidth="1"/>
    <col min="13823" max="13823" width="30.28515625" style="93" bestFit="1" customWidth="1"/>
    <col min="13824" max="13824" width="0" style="93" hidden="1" customWidth="1"/>
    <col min="13825" max="13825" width="30" style="93" customWidth="1"/>
    <col min="13826" max="13826" width="0" style="93" hidden="1" customWidth="1"/>
    <col min="13827" max="13829" width="16.140625" style="93" bestFit="1" customWidth="1"/>
    <col min="13830" max="13830" width="9.140625" style="93" bestFit="1" customWidth="1"/>
    <col min="13831" max="13831" width="0" style="93" hidden="1" customWidth="1"/>
    <col min="13832" max="13832" width="16.140625" style="93" bestFit="1" customWidth="1"/>
    <col min="13833" max="13833" width="12" style="93" customWidth="1"/>
    <col min="13834" max="13834" width="16.140625" style="93" bestFit="1" customWidth="1"/>
    <col min="13835" max="13835" width="12" style="93" customWidth="1"/>
    <col min="13836" max="13836" width="19.28515625" style="93" bestFit="1" customWidth="1"/>
    <col min="13837" max="13837" width="10.85546875" style="93" customWidth="1"/>
    <col min="13838" max="13838" width="11.140625" style="93" customWidth="1"/>
    <col min="13839" max="13839" width="43.5703125" style="93" bestFit="1" customWidth="1"/>
    <col min="13840" max="13842" width="9.140625" style="93"/>
    <col min="13843" max="13843" width="27.140625" style="93" bestFit="1" customWidth="1"/>
    <col min="13844" max="13844" width="50" style="93" bestFit="1" customWidth="1"/>
    <col min="13845" max="13845" width="12" style="93" bestFit="1" customWidth="1"/>
    <col min="13846" max="13848" width="9.140625" style="93"/>
    <col min="13849" max="13849" width="91" style="93" customWidth="1"/>
    <col min="13850" max="13850" width="12.28515625" style="93" customWidth="1"/>
    <col min="13851" max="13851" width="15" style="93" bestFit="1" customWidth="1"/>
    <col min="13852" max="14077" width="9.140625" style="93"/>
    <col min="14078" max="14078" width="11.28515625" style="93" bestFit="1" customWidth="1"/>
    <col min="14079" max="14079" width="30.28515625" style="93" bestFit="1" customWidth="1"/>
    <col min="14080" max="14080" width="0" style="93" hidden="1" customWidth="1"/>
    <col min="14081" max="14081" width="30" style="93" customWidth="1"/>
    <col min="14082" max="14082" width="0" style="93" hidden="1" customWidth="1"/>
    <col min="14083" max="14085" width="16.140625" style="93" bestFit="1" customWidth="1"/>
    <col min="14086" max="14086" width="9.140625" style="93" bestFit="1" customWidth="1"/>
    <col min="14087" max="14087" width="0" style="93" hidden="1" customWidth="1"/>
    <col min="14088" max="14088" width="16.140625" style="93" bestFit="1" customWidth="1"/>
    <col min="14089" max="14089" width="12" style="93" customWidth="1"/>
    <col min="14090" max="14090" width="16.140625" style="93" bestFit="1" customWidth="1"/>
    <col min="14091" max="14091" width="12" style="93" customWidth="1"/>
    <col min="14092" max="14092" width="19.28515625" style="93" bestFit="1" customWidth="1"/>
    <col min="14093" max="14093" width="10.85546875" style="93" customWidth="1"/>
    <col min="14094" max="14094" width="11.140625" style="93" customWidth="1"/>
    <col min="14095" max="14095" width="43.5703125" style="93" bestFit="1" customWidth="1"/>
    <col min="14096" max="14098" width="9.140625" style="93"/>
    <col min="14099" max="14099" width="27.140625" style="93" bestFit="1" customWidth="1"/>
    <col min="14100" max="14100" width="50" style="93" bestFit="1" customWidth="1"/>
    <col min="14101" max="14101" width="12" style="93" bestFit="1" customWidth="1"/>
    <col min="14102" max="14104" width="9.140625" style="93"/>
    <col min="14105" max="14105" width="91" style="93" customWidth="1"/>
    <col min="14106" max="14106" width="12.28515625" style="93" customWidth="1"/>
    <col min="14107" max="14107" width="15" style="93" bestFit="1" customWidth="1"/>
    <col min="14108" max="14333" width="9.140625" style="93"/>
    <col min="14334" max="14334" width="11.28515625" style="93" bestFit="1" customWidth="1"/>
    <col min="14335" max="14335" width="30.28515625" style="93" bestFit="1" customWidth="1"/>
    <col min="14336" max="14336" width="0" style="93" hidden="1" customWidth="1"/>
    <col min="14337" max="14337" width="30" style="93" customWidth="1"/>
    <col min="14338" max="14338" width="0" style="93" hidden="1" customWidth="1"/>
    <col min="14339" max="14341" width="16.140625" style="93" bestFit="1" customWidth="1"/>
    <col min="14342" max="14342" width="9.140625" style="93" bestFit="1" customWidth="1"/>
    <col min="14343" max="14343" width="0" style="93" hidden="1" customWidth="1"/>
    <col min="14344" max="14344" width="16.140625" style="93" bestFit="1" customWidth="1"/>
    <col min="14345" max="14345" width="12" style="93" customWidth="1"/>
    <col min="14346" max="14346" width="16.140625" style="93" bestFit="1" customWidth="1"/>
    <col min="14347" max="14347" width="12" style="93" customWidth="1"/>
    <col min="14348" max="14348" width="19.28515625" style="93" bestFit="1" customWidth="1"/>
    <col min="14349" max="14349" width="10.85546875" style="93" customWidth="1"/>
    <col min="14350" max="14350" width="11.140625" style="93" customWidth="1"/>
    <col min="14351" max="14351" width="43.5703125" style="93" bestFit="1" customWidth="1"/>
    <col min="14352" max="14354" width="9.140625" style="93"/>
    <col min="14355" max="14355" width="27.140625" style="93" bestFit="1" customWidth="1"/>
    <col min="14356" max="14356" width="50" style="93" bestFit="1" customWidth="1"/>
    <col min="14357" max="14357" width="12" style="93" bestFit="1" customWidth="1"/>
    <col min="14358" max="14360" width="9.140625" style="93"/>
    <col min="14361" max="14361" width="91" style="93" customWidth="1"/>
    <col min="14362" max="14362" width="12.28515625" style="93" customWidth="1"/>
    <col min="14363" max="14363" width="15" style="93" bestFit="1" customWidth="1"/>
    <col min="14364" max="14589" width="9.140625" style="93"/>
    <col min="14590" max="14590" width="11.28515625" style="93" bestFit="1" customWidth="1"/>
    <col min="14591" max="14591" width="30.28515625" style="93" bestFit="1" customWidth="1"/>
    <col min="14592" max="14592" width="0" style="93" hidden="1" customWidth="1"/>
    <col min="14593" max="14593" width="30" style="93" customWidth="1"/>
    <col min="14594" max="14594" width="0" style="93" hidden="1" customWidth="1"/>
    <col min="14595" max="14597" width="16.140625" style="93" bestFit="1" customWidth="1"/>
    <col min="14598" max="14598" width="9.140625" style="93" bestFit="1" customWidth="1"/>
    <col min="14599" max="14599" width="0" style="93" hidden="1" customWidth="1"/>
    <col min="14600" max="14600" width="16.140625" style="93" bestFit="1" customWidth="1"/>
    <col min="14601" max="14601" width="12" style="93" customWidth="1"/>
    <col min="14602" max="14602" width="16.140625" style="93" bestFit="1" customWidth="1"/>
    <col min="14603" max="14603" width="12" style="93" customWidth="1"/>
    <col min="14604" max="14604" width="19.28515625" style="93" bestFit="1" customWidth="1"/>
    <col min="14605" max="14605" width="10.85546875" style="93" customWidth="1"/>
    <col min="14606" max="14606" width="11.140625" style="93" customWidth="1"/>
    <col min="14607" max="14607" width="43.5703125" style="93" bestFit="1" customWidth="1"/>
    <col min="14608" max="14610" width="9.140625" style="93"/>
    <col min="14611" max="14611" width="27.140625" style="93" bestFit="1" customWidth="1"/>
    <col min="14612" max="14612" width="50" style="93" bestFit="1" customWidth="1"/>
    <col min="14613" max="14613" width="12" style="93" bestFit="1" customWidth="1"/>
    <col min="14614" max="14616" width="9.140625" style="93"/>
    <col min="14617" max="14617" width="91" style="93" customWidth="1"/>
    <col min="14618" max="14618" width="12.28515625" style="93" customWidth="1"/>
    <col min="14619" max="14619" width="15" style="93" bestFit="1" customWidth="1"/>
    <col min="14620" max="14845" width="9.140625" style="93"/>
    <col min="14846" max="14846" width="11.28515625" style="93" bestFit="1" customWidth="1"/>
    <col min="14847" max="14847" width="30.28515625" style="93" bestFit="1" customWidth="1"/>
    <col min="14848" max="14848" width="0" style="93" hidden="1" customWidth="1"/>
    <col min="14849" max="14849" width="30" style="93" customWidth="1"/>
    <col min="14850" max="14850" width="0" style="93" hidden="1" customWidth="1"/>
    <col min="14851" max="14853" width="16.140625" style="93" bestFit="1" customWidth="1"/>
    <col min="14854" max="14854" width="9.140625" style="93" bestFit="1" customWidth="1"/>
    <col min="14855" max="14855" width="0" style="93" hidden="1" customWidth="1"/>
    <col min="14856" max="14856" width="16.140625" style="93" bestFit="1" customWidth="1"/>
    <col min="14857" max="14857" width="12" style="93" customWidth="1"/>
    <col min="14858" max="14858" width="16.140625" style="93" bestFit="1" customWidth="1"/>
    <col min="14859" max="14859" width="12" style="93" customWidth="1"/>
    <col min="14860" max="14860" width="19.28515625" style="93" bestFit="1" customWidth="1"/>
    <col min="14861" max="14861" width="10.85546875" style="93" customWidth="1"/>
    <col min="14862" max="14862" width="11.140625" style="93" customWidth="1"/>
    <col min="14863" max="14863" width="43.5703125" style="93" bestFit="1" customWidth="1"/>
    <col min="14864" max="14866" width="9.140625" style="93"/>
    <col min="14867" max="14867" width="27.140625" style="93" bestFit="1" customWidth="1"/>
    <col min="14868" max="14868" width="50" style="93" bestFit="1" customWidth="1"/>
    <col min="14869" max="14869" width="12" style="93" bestFit="1" customWidth="1"/>
    <col min="14870" max="14872" width="9.140625" style="93"/>
    <col min="14873" max="14873" width="91" style="93" customWidth="1"/>
    <col min="14874" max="14874" width="12.28515625" style="93" customWidth="1"/>
    <col min="14875" max="14875" width="15" style="93" bestFit="1" customWidth="1"/>
    <col min="14876" max="15101" width="9.140625" style="93"/>
    <col min="15102" max="15102" width="11.28515625" style="93" bestFit="1" customWidth="1"/>
    <col min="15103" max="15103" width="30.28515625" style="93" bestFit="1" customWidth="1"/>
    <col min="15104" max="15104" width="0" style="93" hidden="1" customWidth="1"/>
    <col min="15105" max="15105" width="30" style="93" customWidth="1"/>
    <col min="15106" max="15106" width="0" style="93" hidden="1" customWidth="1"/>
    <col min="15107" max="15109" width="16.140625" style="93" bestFit="1" customWidth="1"/>
    <col min="15110" max="15110" width="9.140625" style="93" bestFit="1" customWidth="1"/>
    <col min="15111" max="15111" width="0" style="93" hidden="1" customWidth="1"/>
    <col min="15112" max="15112" width="16.140625" style="93" bestFit="1" customWidth="1"/>
    <col min="15113" max="15113" width="12" style="93" customWidth="1"/>
    <col min="15114" max="15114" width="16.140625" style="93" bestFit="1" customWidth="1"/>
    <col min="15115" max="15115" width="12" style="93" customWidth="1"/>
    <col min="15116" max="15116" width="19.28515625" style="93" bestFit="1" customWidth="1"/>
    <col min="15117" max="15117" width="10.85546875" style="93" customWidth="1"/>
    <col min="15118" max="15118" width="11.140625" style="93" customWidth="1"/>
    <col min="15119" max="15119" width="43.5703125" style="93" bestFit="1" customWidth="1"/>
    <col min="15120" max="15122" width="9.140625" style="93"/>
    <col min="15123" max="15123" width="27.140625" style="93" bestFit="1" customWidth="1"/>
    <col min="15124" max="15124" width="50" style="93" bestFit="1" customWidth="1"/>
    <col min="15125" max="15125" width="12" style="93" bestFit="1" customWidth="1"/>
    <col min="15126" max="15128" width="9.140625" style="93"/>
    <col min="15129" max="15129" width="91" style="93" customWidth="1"/>
    <col min="15130" max="15130" width="12.28515625" style="93" customWidth="1"/>
    <col min="15131" max="15131" width="15" style="93" bestFit="1" customWidth="1"/>
    <col min="15132" max="15357" width="9.140625" style="93"/>
    <col min="15358" max="15358" width="11.28515625" style="93" bestFit="1" customWidth="1"/>
    <col min="15359" max="15359" width="30.28515625" style="93" bestFit="1" customWidth="1"/>
    <col min="15360" max="15360" width="0" style="93" hidden="1" customWidth="1"/>
    <col min="15361" max="15361" width="30" style="93" customWidth="1"/>
    <col min="15362" max="15362" width="0" style="93" hidden="1" customWidth="1"/>
    <col min="15363" max="15365" width="16.140625" style="93" bestFit="1" customWidth="1"/>
    <col min="15366" max="15366" width="9.140625" style="93" bestFit="1" customWidth="1"/>
    <col min="15367" max="15367" width="0" style="93" hidden="1" customWidth="1"/>
    <col min="15368" max="15368" width="16.140625" style="93" bestFit="1" customWidth="1"/>
    <col min="15369" max="15369" width="12" style="93" customWidth="1"/>
    <col min="15370" max="15370" width="16.140625" style="93" bestFit="1" customWidth="1"/>
    <col min="15371" max="15371" width="12" style="93" customWidth="1"/>
    <col min="15372" max="15372" width="19.28515625" style="93" bestFit="1" customWidth="1"/>
    <col min="15373" max="15373" width="10.85546875" style="93" customWidth="1"/>
    <col min="15374" max="15374" width="11.140625" style="93" customWidth="1"/>
    <col min="15375" max="15375" width="43.5703125" style="93" bestFit="1" customWidth="1"/>
    <col min="15376" max="15378" width="9.140625" style="93"/>
    <col min="15379" max="15379" width="27.140625" style="93" bestFit="1" customWidth="1"/>
    <col min="15380" max="15380" width="50" style="93" bestFit="1" customWidth="1"/>
    <col min="15381" max="15381" width="12" style="93" bestFit="1" customWidth="1"/>
    <col min="15382" max="15384" width="9.140625" style="93"/>
    <col min="15385" max="15385" width="91" style="93" customWidth="1"/>
    <col min="15386" max="15386" width="12.28515625" style="93" customWidth="1"/>
    <col min="15387" max="15387" width="15" style="93" bestFit="1" customWidth="1"/>
    <col min="15388" max="15613" width="9.140625" style="93"/>
    <col min="15614" max="15614" width="11.28515625" style="93" bestFit="1" customWidth="1"/>
    <col min="15615" max="15615" width="30.28515625" style="93" bestFit="1" customWidth="1"/>
    <col min="15616" max="15616" width="0" style="93" hidden="1" customWidth="1"/>
    <col min="15617" max="15617" width="30" style="93" customWidth="1"/>
    <col min="15618" max="15618" width="0" style="93" hidden="1" customWidth="1"/>
    <col min="15619" max="15621" width="16.140625" style="93" bestFit="1" customWidth="1"/>
    <col min="15622" max="15622" width="9.140625" style="93" bestFit="1" customWidth="1"/>
    <col min="15623" max="15623" width="0" style="93" hidden="1" customWidth="1"/>
    <col min="15624" max="15624" width="16.140625" style="93" bestFit="1" customWidth="1"/>
    <col min="15625" max="15625" width="12" style="93" customWidth="1"/>
    <col min="15626" max="15626" width="16.140625" style="93" bestFit="1" customWidth="1"/>
    <col min="15627" max="15627" width="12" style="93" customWidth="1"/>
    <col min="15628" max="15628" width="19.28515625" style="93" bestFit="1" customWidth="1"/>
    <col min="15629" max="15629" width="10.85546875" style="93" customWidth="1"/>
    <col min="15630" max="15630" width="11.140625" style="93" customWidth="1"/>
    <col min="15631" max="15631" width="43.5703125" style="93" bestFit="1" customWidth="1"/>
    <col min="15632" max="15634" width="9.140625" style="93"/>
    <col min="15635" max="15635" width="27.140625" style="93" bestFit="1" customWidth="1"/>
    <col min="15636" max="15636" width="50" style="93" bestFit="1" customWidth="1"/>
    <col min="15637" max="15637" width="12" style="93" bestFit="1" customWidth="1"/>
    <col min="15638" max="15640" width="9.140625" style="93"/>
    <col min="15641" max="15641" width="91" style="93" customWidth="1"/>
    <col min="15642" max="15642" width="12.28515625" style="93" customWidth="1"/>
    <col min="15643" max="15643" width="15" style="93" bestFit="1" customWidth="1"/>
    <col min="15644" max="15869" width="9.140625" style="93"/>
    <col min="15870" max="15870" width="11.28515625" style="93" bestFit="1" customWidth="1"/>
    <col min="15871" max="15871" width="30.28515625" style="93" bestFit="1" customWidth="1"/>
    <col min="15872" max="15872" width="0" style="93" hidden="1" customWidth="1"/>
    <col min="15873" max="15873" width="30" style="93" customWidth="1"/>
    <col min="15874" max="15874" width="0" style="93" hidden="1" customWidth="1"/>
    <col min="15875" max="15877" width="16.140625" style="93" bestFit="1" customWidth="1"/>
    <col min="15878" max="15878" width="9.140625" style="93" bestFit="1" customWidth="1"/>
    <col min="15879" max="15879" width="0" style="93" hidden="1" customWidth="1"/>
    <col min="15880" max="15880" width="16.140625" style="93" bestFit="1" customWidth="1"/>
    <col min="15881" max="15881" width="12" style="93" customWidth="1"/>
    <col min="15882" max="15882" width="16.140625" style="93" bestFit="1" customWidth="1"/>
    <col min="15883" max="15883" width="12" style="93" customWidth="1"/>
    <col min="15884" max="15884" width="19.28515625" style="93" bestFit="1" customWidth="1"/>
    <col min="15885" max="15885" width="10.85546875" style="93" customWidth="1"/>
    <col min="15886" max="15886" width="11.140625" style="93" customWidth="1"/>
    <col min="15887" max="15887" width="43.5703125" style="93" bestFit="1" customWidth="1"/>
    <col min="15888" max="15890" width="9.140625" style="93"/>
    <col min="15891" max="15891" width="27.140625" style="93" bestFit="1" customWidth="1"/>
    <col min="15892" max="15892" width="50" style="93" bestFit="1" customWidth="1"/>
    <col min="15893" max="15893" width="12" style="93" bestFit="1" customWidth="1"/>
    <col min="15894" max="15896" width="9.140625" style="93"/>
    <col min="15897" max="15897" width="91" style="93" customWidth="1"/>
    <col min="15898" max="15898" width="12.28515625" style="93" customWidth="1"/>
    <col min="15899" max="15899" width="15" style="93" bestFit="1" customWidth="1"/>
    <col min="15900" max="16125" width="9.140625" style="93"/>
    <col min="16126" max="16126" width="11.28515625" style="93" bestFit="1" customWidth="1"/>
    <col min="16127" max="16127" width="30.28515625" style="93" bestFit="1" customWidth="1"/>
    <col min="16128" max="16128" width="0" style="93" hidden="1" customWidth="1"/>
    <col min="16129" max="16129" width="30" style="93" customWidth="1"/>
    <col min="16130" max="16130" width="0" style="93" hidden="1" customWidth="1"/>
    <col min="16131" max="16133" width="16.140625" style="93" bestFit="1" customWidth="1"/>
    <col min="16134" max="16134" width="9.140625" style="93" bestFit="1" customWidth="1"/>
    <col min="16135" max="16135" width="0" style="93" hidden="1" customWidth="1"/>
    <col min="16136" max="16136" width="16.140625" style="93" bestFit="1" customWidth="1"/>
    <col min="16137" max="16137" width="12" style="93" customWidth="1"/>
    <col min="16138" max="16138" width="16.140625" style="93" bestFit="1" customWidth="1"/>
    <col min="16139" max="16139" width="12" style="93" customWidth="1"/>
    <col min="16140" max="16140" width="19.28515625" style="93" bestFit="1" customWidth="1"/>
    <col min="16141" max="16141" width="10.85546875" style="93" customWidth="1"/>
    <col min="16142" max="16142" width="11.140625" style="93" customWidth="1"/>
    <col min="16143" max="16143" width="43.5703125" style="93" bestFit="1" customWidth="1"/>
    <col min="16144" max="16146" width="9.140625" style="93"/>
    <col min="16147" max="16147" width="27.140625" style="93" bestFit="1" customWidth="1"/>
    <col min="16148" max="16148" width="50" style="93" bestFit="1" customWidth="1"/>
    <col min="16149" max="16149" width="12" style="93" bestFit="1" customWidth="1"/>
    <col min="16150" max="16152" width="9.140625" style="93"/>
    <col min="16153" max="16153" width="91" style="93" customWidth="1"/>
    <col min="16154" max="16154" width="12.28515625" style="93" customWidth="1"/>
    <col min="16155" max="16155" width="15" style="93" bestFit="1" customWidth="1"/>
    <col min="16156" max="16384" width="9.140625" style="93"/>
  </cols>
  <sheetData>
    <row r="1" spans="2:34">
      <c r="B1" s="159"/>
      <c r="C1" s="159"/>
      <c r="D1" s="159"/>
      <c r="E1" s="159"/>
      <c r="G1" s="90"/>
      <c r="H1" s="90"/>
      <c r="AA1" s="89"/>
      <c r="AB1" s="89"/>
      <c r="AC1" s="89"/>
    </row>
    <row r="2" spans="2:34">
      <c r="B2" s="161" t="s">
        <v>303</v>
      </c>
      <c r="C2" s="159"/>
      <c r="D2" s="159"/>
      <c r="E2" s="159"/>
      <c r="G2" s="90"/>
      <c r="H2" s="90"/>
      <c r="AA2" s="89"/>
      <c r="AB2" s="89"/>
      <c r="AC2" s="89"/>
    </row>
    <row r="3" spans="2:34">
      <c r="B3" s="161" t="s">
        <v>180</v>
      </c>
      <c r="C3" s="159"/>
      <c r="D3" s="159"/>
      <c r="E3" s="159"/>
      <c r="G3" s="90"/>
      <c r="H3" s="90"/>
      <c r="AA3" s="89"/>
      <c r="AB3" s="89"/>
      <c r="AC3" s="89"/>
    </row>
    <row r="4" spans="2:34" ht="15.75" thickBot="1">
      <c r="B4" s="159"/>
      <c r="C4" s="159"/>
      <c r="D4" s="159"/>
      <c r="E4" s="159"/>
      <c r="G4" s="90"/>
      <c r="H4" s="90"/>
      <c r="AA4" s="89"/>
      <c r="AB4" s="89"/>
      <c r="AC4" s="89"/>
    </row>
    <row r="5" spans="2:34" s="103" customFormat="1" ht="31.5" thickTop="1" thickBot="1">
      <c r="B5" s="162" t="s">
        <v>123</v>
      </c>
      <c r="C5" s="156" t="s">
        <v>124</v>
      </c>
      <c r="D5" s="156"/>
      <c r="E5" s="156" t="s">
        <v>138</v>
      </c>
      <c r="F5" s="156" t="s">
        <v>181</v>
      </c>
      <c r="G5" s="94" t="s">
        <v>153</v>
      </c>
      <c r="H5" s="95" t="s">
        <v>182</v>
      </c>
      <c r="I5" s="96" t="s">
        <v>183</v>
      </c>
      <c r="J5" s="96" t="s">
        <v>184</v>
      </c>
      <c r="K5" s="97" t="s">
        <v>185</v>
      </c>
      <c r="L5" s="94" t="s">
        <v>156</v>
      </c>
      <c r="M5" s="95" t="s">
        <v>186</v>
      </c>
      <c r="N5" s="98" t="s">
        <v>187</v>
      </c>
      <c r="O5" s="99" t="s">
        <v>156</v>
      </c>
      <c r="P5" s="96" t="s">
        <v>188</v>
      </c>
      <c r="Q5" s="97" t="s">
        <v>189</v>
      </c>
      <c r="R5" s="96" t="s">
        <v>190</v>
      </c>
      <c r="S5" s="97" t="s">
        <v>191</v>
      </c>
      <c r="T5" s="97" t="s">
        <v>185</v>
      </c>
      <c r="U5" s="94" t="s">
        <v>192</v>
      </c>
      <c r="V5" s="95" t="s">
        <v>193</v>
      </c>
      <c r="W5" s="98" t="s">
        <v>194</v>
      </c>
      <c r="X5" s="94" t="s">
        <v>195</v>
      </c>
      <c r="Y5" s="100"/>
      <c r="Z5" s="101" t="s">
        <v>196</v>
      </c>
      <c r="AA5" s="102" t="s">
        <v>136</v>
      </c>
      <c r="AB5" s="102" t="s">
        <v>137</v>
      </c>
      <c r="AC5" s="102" t="s">
        <v>138</v>
      </c>
    </row>
    <row r="6" spans="2:34" ht="16.5" thickTop="1">
      <c r="B6" s="182" t="s">
        <v>197</v>
      </c>
      <c r="C6" s="183" t="s">
        <v>306</v>
      </c>
      <c r="D6" s="183"/>
      <c r="E6" s="183" t="s">
        <v>198</v>
      </c>
      <c r="F6" s="184"/>
      <c r="G6" s="104">
        <v>70000000</v>
      </c>
      <c r="H6" s="104">
        <f>ROUNDUP(G6,-4)</f>
        <v>70000000</v>
      </c>
      <c r="I6" s="104">
        <v>18068095</v>
      </c>
      <c r="J6" s="104">
        <f>H6-I6</f>
        <v>51931905</v>
      </c>
      <c r="K6" s="105">
        <f>I6/H6</f>
        <v>0.25811564285714284</v>
      </c>
      <c r="L6" s="104">
        <f>264960000+51931905</f>
        <v>316891905</v>
      </c>
      <c r="M6" s="104">
        <f t="shared" ref="M6:M62" si="0">ROUNDUP(L6,-4)</f>
        <v>316900000</v>
      </c>
      <c r="N6" s="106">
        <f t="shared" ref="N6:N62" si="1">L6/H6</f>
        <v>4.527027214285714</v>
      </c>
      <c r="O6" s="107">
        <v>316900000</v>
      </c>
      <c r="P6" s="104">
        <f>[39]Worksheet!$R2</f>
        <v>279448530</v>
      </c>
      <c r="Q6" s="108">
        <f>SUM(Q7:Q8)</f>
        <v>284679318</v>
      </c>
      <c r="R6" s="104">
        <f>O6-P6</f>
        <v>37451470</v>
      </c>
      <c r="S6" s="105"/>
      <c r="T6" s="105">
        <f>P6/O6</f>
        <v>0.8818192805301357</v>
      </c>
      <c r="U6" s="109">
        <f t="shared" ref="U6:U10" si="2">IF(O6&lt;=P6,R6,IF(R6&lt;P6,P6,R6))</f>
        <v>279448530</v>
      </c>
      <c r="V6" s="104">
        <f t="shared" ref="V6:V62" si="3">ROUNDUP(U6,-4)</f>
        <v>279450000</v>
      </c>
      <c r="W6" s="106">
        <f>V6/O6</f>
        <v>0.88182391921741876</v>
      </c>
      <c r="X6" s="104">
        <f>V6-O6</f>
        <v>-37450000</v>
      </c>
      <c r="Y6" s="110"/>
      <c r="Z6" s="91">
        <f>IF(H6&gt;=J6,J6,I6)</f>
        <v>51931905</v>
      </c>
      <c r="AA6" s="111" t="s">
        <v>139</v>
      </c>
      <c r="AB6" s="112" t="s">
        <v>200</v>
      </c>
      <c r="AC6" s="111" t="s">
        <v>198</v>
      </c>
      <c r="AF6" s="113" t="s">
        <v>200</v>
      </c>
      <c r="AG6" s="114" t="s">
        <v>50</v>
      </c>
      <c r="AH6" s="114" t="s">
        <v>199</v>
      </c>
    </row>
    <row r="7" spans="2:34" ht="15.75">
      <c r="B7" s="182"/>
      <c r="C7" s="183"/>
      <c r="D7" s="183" t="s">
        <v>202</v>
      </c>
      <c r="E7" s="183"/>
      <c r="F7" s="185"/>
      <c r="G7" s="104"/>
      <c r="H7" s="104"/>
      <c r="I7" s="104"/>
      <c r="J7" s="104"/>
      <c r="K7" s="105"/>
      <c r="L7" s="104"/>
      <c r="M7" s="104"/>
      <c r="N7" s="106"/>
      <c r="O7" s="107"/>
      <c r="P7" s="104"/>
      <c r="Q7" s="115">
        <v>264960000</v>
      </c>
      <c r="R7" s="104"/>
      <c r="S7" s="105" t="s">
        <v>201</v>
      </c>
      <c r="T7" s="105"/>
      <c r="U7" s="109"/>
      <c r="V7" s="104"/>
      <c r="W7" s="106"/>
      <c r="X7" s="104"/>
      <c r="Y7" s="110"/>
      <c r="AB7" s="112"/>
      <c r="AF7" s="113"/>
      <c r="AG7" s="114"/>
      <c r="AH7" s="114"/>
    </row>
    <row r="8" spans="2:34" ht="15.75">
      <c r="B8" s="163"/>
      <c r="C8" s="157"/>
      <c r="D8" s="157"/>
      <c r="E8" s="157"/>
      <c r="F8" s="164"/>
      <c r="G8" s="104"/>
      <c r="H8" s="104"/>
      <c r="I8" s="104"/>
      <c r="J8" s="104"/>
      <c r="K8" s="105"/>
      <c r="L8" s="104"/>
      <c r="M8" s="104"/>
      <c r="N8" s="106"/>
      <c r="O8" s="107"/>
      <c r="P8" s="104"/>
      <c r="Q8" s="115">
        <f>3286553*6</f>
        <v>19719318</v>
      </c>
      <c r="R8" s="104"/>
      <c r="S8" s="105">
        <v>0.1</v>
      </c>
      <c r="T8" s="105"/>
      <c r="U8" s="109">
        <f>(Q8*S8)+Q8</f>
        <v>21691249.800000001</v>
      </c>
      <c r="V8" s="104"/>
      <c r="W8" s="106"/>
      <c r="X8" s="104"/>
      <c r="Y8" s="110"/>
      <c r="AB8" s="112"/>
      <c r="AF8" s="113"/>
      <c r="AG8" s="114"/>
      <c r="AH8" s="114"/>
    </row>
    <row r="9" spans="2:34" ht="30">
      <c r="B9" s="165" t="s">
        <v>203</v>
      </c>
      <c r="C9" s="166" t="s">
        <v>307</v>
      </c>
      <c r="D9" s="167"/>
      <c r="E9" s="120" t="s">
        <v>204</v>
      </c>
      <c r="F9" s="164" t="s">
        <v>304</v>
      </c>
      <c r="G9" s="109">
        <v>133350000</v>
      </c>
      <c r="H9" s="104">
        <f t="shared" ref="H9:H62" si="4">ROUNDUP(G9,-4)</f>
        <v>133350000</v>
      </c>
      <c r="I9" s="109">
        <v>22309692</v>
      </c>
      <c r="J9" s="109">
        <f t="shared" ref="J9:J62" si="5">H9-I9</f>
        <v>111040308</v>
      </c>
      <c r="K9" s="116">
        <f t="shared" ref="K9:K62" si="6">I9/H9</f>
        <v>0.16730177727784026</v>
      </c>
      <c r="L9" s="109">
        <f>IF(H9&lt;=I9,J9,IF(J9&lt;I9,I9,J9))*26%</f>
        <v>28870480.080000002</v>
      </c>
      <c r="M9" s="104">
        <f t="shared" si="0"/>
        <v>28880000</v>
      </c>
      <c r="N9" s="117">
        <f t="shared" si="1"/>
        <v>0.21650153790776155</v>
      </c>
      <c r="O9" s="118">
        <v>28880000</v>
      </c>
      <c r="P9" s="104">
        <f>[39]Worksheet!$R3</f>
        <v>1325000</v>
      </c>
      <c r="Q9" s="104"/>
      <c r="R9" s="104">
        <f t="shared" ref="R9:R61" si="7">O9-P9</f>
        <v>27555000</v>
      </c>
      <c r="S9" s="105">
        <f>O9/N9</f>
        <v>133393971.60450681</v>
      </c>
      <c r="T9" s="105">
        <f>P9/O9</f>
        <v>4.587950138504155E-2</v>
      </c>
      <c r="U9" s="109">
        <f t="shared" si="2"/>
        <v>27555000</v>
      </c>
      <c r="V9" s="104">
        <f t="shared" si="3"/>
        <v>27560000</v>
      </c>
      <c r="W9" s="106">
        <f>V9/O9</f>
        <v>0.95429362880886426</v>
      </c>
      <c r="X9" s="104">
        <f t="shared" ref="X9:X61" si="8">V9-O9</f>
        <v>-1320000</v>
      </c>
      <c r="Y9" s="110"/>
      <c r="Z9" s="91">
        <f>IF(H9&gt;=J9,J9,I9)</f>
        <v>111040308</v>
      </c>
      <c r="AA9" s="111" t="s">
        <v>139</v>
      </c>
      <c r="AB9" s="112" t="s">
        <v>205</v>
      </c>
      <c r="AC9" s="111" t="s">
        <v>204</v>
      </c>
      <c r="AF9" s="113" t="s">
        <v>205</v>
      </c>
      <c r="AG9" s="119" t="s">
        <v>45</v>
      </c>
      <c r="AH9" s="119" t="s">
        <v>206</v>
      </c>
    </row>
    <row r="10" spans="2:34" s="130" customFormat="1" ht="30">
      <c r="B10" s="165" t="s">
        <v>114</v>
      </c>
      <c r="C10" s="186" t="s">
        <v>327</v>
      </c>
      <c r="D10" s="186"/>
      <c r="E10" s="120" t="s">
        <v>207</v>
      </c>
      <c r="F10" s="177" t="s">
        <v>309</v>
      </c>
      <c r="G10" s="121">
        <v>137126061.59999999</v>
      </c>
      <c r="H10" s="122">
        <f t="shared" si="4"/>
        <v>137130000</v>
      </c>
      <c r="I10" s="121">
        <v>29829500</v>
      </c>
      <c r="J10" s="121">
        <f t="shared" si="5"/>
        <v>107300500</v>
      </c>
      <c r="K10" s="123">
        <f t="shared" si="6"/>
        <v>0.21752716400495881</v>
      </c>
      <c r="L10" s="121">
        <f>IF(H10&lt;=I10,J10,IF(J10&lt;I10,I10,J10))*55%</f>
        <v>59015275.000000007</v>
      </c>
      <c r="M10" s="122">
        <f t="shared" si="0"/>
        <v>59020000</v>
      </c>
      <c r="N10" s="124">
        <f t="shared" si="1"/>
        <v>0.43036005979727271</v>
      </c>
      <c r="O10" s="125">
        <v>59020000</v>
      </c>
      <c r="P10" s="104">
        <f>[39]Worksheet!$R4</f>
        <v>8200305</v>
      </c>
      <c r="Q10" s="104"/>
      <c r="R10" s="104">
        <f t="shared" si="7"/>
        <v>50819695</v>
      </c>
      <c r="S10" s="105">
        <f>O10/N10</f>
        <v>137140979.17869568</v>
      </c>
      <c r="T10" s="105">
        <f>P10/O10</f>
        <v>0.13894112165367672</v>
      </c>
      <c r="U10" s="109">
        <f t="shared" si="2"/>
        <v>50819695</v>
      </c>
      <c r="V10" s="122">
        <f t="shared" si="3"/>
        <v>50820000</v>
      </c>
      <c r="W10" s="106">
        <f>V10/O10</f>
        <v>0.86106404608607257</v>
      </c>
      <c r="X10" s="104">
        <f t="shared" si="8"/>
        <v>-8200000</v>
      </c>
      <c r="Y10" s="126"/>
      <c r="Z10" s="127">
        <f>IF(H10&gt;=J10,J10,I10)</f>
        <v>107300500</v>
      </c>
      <c r="AA10" s="128" t="s">
        <v>139</v>
      </c>
      <c r="AB10" s="129" t="s">
        <v>94</v>
      </c>
      <c r="AC10" s="128" t="s">
        <v>207</v>
      </c>
      <c r="AF10" s="131" t="s">
        <v>94</v>
      </c>
      <c r="AG10" s="132" t="s">
        <v>208</v>
      </c>
      <c r="AH10" s="132" t="s">
        <v>209</v>
      </c>
    </row>
    <row r="11" spans="2:34" s="130" customFormat="1">
      <c r="B11" s="165"/>
      <c r="C11" s="137"/>
      <c r="D11" s="137" t="s">
        <v>210</v>
      </c>
      <c r="E11" s="120"/>
      <c r="F11" s="164"/>
      <c r="G11" s="121"/>
      <c r="H11" s="122"/>
      <c r="I11" s="121"/>
      <c r="J11" s="121"/>
      <c r="K11" s="123"/>
      <c r="L11" s="121"/>
      <c r="M11" s="122"/>
      <c r="N11" s="124"/>
      <c r="O11" s="125"/>
      <c r="P11" s="104"/>
      <c r="Q11" s="104"/>
      <c r="R11" s="104"/>
      <c r="S11" s="105"/>
      <c r="T11" s="105"/>
      <c r="U11" s="109"/>
      <c r="V11" s="122"/>
      <c r="W11" s="106"/>
      <c r="X11" s="104"/>
      <c r="Y11" s="126"/>
      <c r="Z11" s="127"/>
      <c r="AA11" s="128"/>
      <c r="AB11" s="129"/>
      <c r="AC11" s="128"/>
      <c r="AF11" s="131"/>
      <c r="AG11" s="132"/>
      <c r="AH11" s="132"/>
    </row>
    <row r="12" spans="2:34" s="130" customFormat="1">
      <c r="B12" s="165"/>
      <c r="C12" s="137"/>
      <c r="D12" s="137" t="s">
        <v>211</v>
      </c>
      <c r="E12" s="120"/>
      <c r="F12" s="164"/>
      <c r="G12" s="121"/>
      <c r="H12" s="122"/>
      <c r="I12" s="121"/>
      <c r="J12" s="121"/>
      <c r="K12" s="123"/>
      <c r="L12" s="121"/>
      <c r="M12" s="122"/>
      <c r="N12" s="124"/>
      <c r="O12" s="125"/>
      <c r="P12" s="104"/>
      <c r="Q12" s="104"/>
      <c r="R12" s="104"/>
      <c r="S12" s="105"/>
      <c r="T12" s="105"/>
      <c r="U12" s="109"/>
      <c r="V12" s="122"/>
      <c r="W12" s="106"/>
      <c r="X12" s="104"/>
      <c r="Y12" s="126"/>
      <c r="Z12" s="127"/>
      <c r="AA12" s="128"/>
      <c r="AB12" s="129"/>
      <c r="AC12" s="128"/>
      <c r="AF12" s="131"/>
      <c r="AG12" s="132"/>
      <c r="AH12" s="132"/>
    </row>
    <row r="13" spans="2:34" s="130" customFormat="1">
      <c r="B13" s="165"/>
      <c r="C13" s="137"/>
      <c r="D13" s="137" t="s">
        <v>212</v>
      </c>
      <c r="E13" s="120"/>
      <c r="F13" s="164"/>
      <c r="G13" s="121"/>
      <c r="H13" s="122"/>
      <c r="I13" s="121"/>
      <c r="J13" s="121"/>
      <c r="K13" s="123"/>
      <c r="L13" s="121"/>
      <c r="M13" s="122"/>
      <c r="N13" s="124"/>
      <c r="O13" s="125"/>
      <c r="P13" s="104"/>
      <c r="Q13" s="104"/>
      <c r="R13" s="104"/>
      <c r="S13" s="105"/>
      <c r="T13" s="105"/>
      <c r="U13" s="109"/>
      <c r="V13" s="122"/>
      <c r="W13" s="106"/>
      <c r="X13" s="104"/>
      <c r="Y13" s="126"/>
      <c r="Z13" s="127"/>
      <c r="AA13" s="128"/>
      <c r="AB13" s="129"/>
      <c r="AC13" s="128"/>
      <c r="AF13" s="131"/>
      <c r="AG13" s="132"/>
      <c r="AH13" s="132"/>
    </row>
    <row r="14" spans="2:34" s="130" customFormat="1">
      <c r="B14" s="165"/>
      <c r="C14" s="137"/>
      <c r="D14" s="137" t="s">
        <v>213</v>
      </c>
      <c r="E14" s="120"/>
      <c r="F14" s="164"/>
      <c r="G14" s="121"/>
      <c r="H14" s="122"/>
      <c r="I14" s="121"/>
      <c r="J14" s="121"/>
      <c r="K14" s="123"/>
      <c r="L14" s="121"/>
      <c r="M14" s="122"/>
      <c r="N14" s="124"/>
      <c r="O14" s="125"/>
      <c r="P14" s="104"/>
      <c r="Q14" s="104"/>
      <c r="R14" s="104"/>
      <c r="S14" s="105"/>
      <c r="T14" s="105"/>
      <c r="U14" s="109"/>
      <c r="V14" s="122"/>
      <c r="W14" s="106"/>
      <c r="X14" s="104"/>
      <c r="Y14" s="126"/>
      <c r="Z14" s="127"/>
      <c r="AA14" s="128"/>
      <c r="AB14" s="129"/>
      <c r="AC14" s="128"/>
      <c r="AF14" s="131"/>
      <c r="AG14" s="132"/>
      <c r="AH14" s="132"/>
    </row>
    <row r="15" spans="2:34" ht="15.75">
      <c r="B15" s="178" t="s">
        <v>108</v>
      </c>
      <c r="C15" s="189" t="s">
        <v>310</v>
      </c>
      <c r="D15" s="189"/>
      <c r="E15" s="179" t="s">
        <v>214</v>
      </c>
      <c r="F15" s="184"/>
      <c r="G15" s="109">
        <v>180596494</v>
      </c>
      <c r="H15" s="104">
        <f t="shared" si="4"/>
        <v>180600000</v>
      </c>
      <c r="I15" s="109">
        <v>180596493.36000001</v>
      </c>
      <c r="J15" s="109">
        <f t="shared" si="5"/>
        <v>3506.6399999856949</v>
      </c>
      <c r="K15" s="116">
        <f t="shared" si="6"/>
        <v>0.99998058338870444</v>
      </c>
      <c r="L15" s="109">
        <f>IF(H15&lt;=I15,J15,IF(J15&lt;I15,I15,J15))</f>
        <v>180596493.36000001</v>
      </c>
      <c r="M15" s="104">
        <f t="shared" si="0"/>
        <v>180600000</v>
      </c>
      <c r="N15" s="117">
        <f t="shared" si="1"/>
        <v>0.99998058338870444</v>
      </c>
      <c r="O15" s="118">
        <v>180960381</v>
      </c>
      <c r="P15" s="104">
        <f>[39]Worksheet!$R5</f>
        <v>134246029.63999999</v>
      </c>
      <c r="Q15" s="104"/>
      <c r="R15" s="104">
        <f t="shared" si="7"/>
        <v>46714351.360000014</v>
      </c>
      <c r="S15" s="105">
        <f>O15/N15</f>
        <v>180963894.70560202</v>
      </c>
      <c r="T15" s="105">
        <f>P15/O15</f>
        <v>0.74185315536001217</v>
      </c>
      <c r="U15" s="109">
        <f>IF(O15&lt;=P15,R15,IF(R15&lt;P15,P15,R15))</f>
        <v>134246029.63999999</v>
      </c>
      <c r="V15" s="104">
        <f t="shared" si="3"/>
        <v>134250000</v>
      </c>
      <c r="W15" s="106">
        <f>V15/O15</f>
        <v>0.74187509585316358</v>
      </c>
      <c r="X15" s="104">
        <f t="shared" si="8"/>
        <v>-46710381</v>
      </c>
      <c r="Y15" s="110"/>
      <c r="Z15" s="91">
        <f>H15</f>
        <v>180600000</v>
      </c>
      <c r="AA15" s="111" t="s">
        <v>139</v>
      </c>
      <c r="AB15" s="112" t="s">
        <v>89</v>
      </c>
      <c r="AC15" s="111" t="s">
        <v>214</v>
      </c>
      <c r="AF15" s="113" t="s">
        <v>89</v>
      </c>
      <c r="AG15" s="119" t="s">
        <v>18</v>
      </c>
      <c r="AH15" s="119"/>
    </row>
    <row r="16" spans="2:34" ht="15.75">
      <c r="B16" s="178"/>
      <c r="C16" s="179"/>
      <c r="D16" s="179" t="s">
        <v>215</v>
      </c>
      <c r="E16" s="179"/>
      <c r="F16" s="180"/>
      <c r="G16" s="109"/>
      <c r="H16" s="104"/>
      <c r="I16" s="109"/>
      <c r="J16" s="109"/>
      <c r="K16" s="116"/>
      <c r="L16" s="109"/>
      <c r="M16" s="104"/>
      <c r="N16" s="117"/>
      <c r="O16" s="118"/>
      <c r="P16" s="104"/>
      <c r="Q16" s="104"/>
      <c r="R16" s="104"/>
      <c r="S16" s="105"/>
      <c r="T16" s="105"/>
      <c r="U16" s="109"/>
      <c r="V16" s="104"/>
      <c r="W16" s="106"/>
      <c r="X16" s="104"/>
      <c r="Y16" s="110"/>
      <c r="AB16" s="112"/>
      <c r="AF16" s="113"/>
      <c r="AG16" s="119"/>
      <c r="AH16" s="119"/>
    </row>
    <row r="17" spans="2:34" ht="15.75">
      <c r="B17" s="178"/>
      <c r="C17" s="179"/>
      <c r="D17" s="179" t="s">
        <v>216</v>
      </c>
      <c r="E17" s="179"/>
      <c r="F17" s="180"/>
      <c r="G17" s="109"/>
      <c r="H17" s="104"/>
      <c r="I17" s="109"/>
      <c r="J17" s="109"/>
      <c r="K17" s="116"/>
      <c r="L17" s="109"/>
      <c r="M17" s="104"/>
      <c r="N17" s="117"/>
      <c r="O17" s="118"/>
      <c r="P17" s="104"/>
      <c r="Q17" s="104"/>
      <c r="R17" s="104"/>
      <c r="S17" s="105"/>
      <c r="T17" s="105"/>
      <c r="U17" s="109"/>
      <c r="V17" s="104"/>
      <c r="W17" s="106"/>
      <c r="X17" s="104"/>
      <c r="Y17" s="110"/>
      <c r="AB17" s="112"/>
      <c r="AF17" s="113"/>
      <c r="AG17" s="119"/>
      <c r="AH17" s="119"/>
    </row>
    <row r="18" spans="2:34" ht="15.75">
      <c r="B18" s="178"/>
      <c r="C18" s="179"/>
      <c r="D18" s="179" t="s">
        <v>217</v>
      </c>
      <c r="E18" s="179"/>
      <c r="F18" s="180"/>
      <c r="G18" s="109"/>
      <c r="H18" s="104"/>
      <c r="I18" s="109"/>
      <c r="J18" s="109"/>
      <c r="K18" s="116"/>
      <c r="L18" s="109"/>
      <c r="M18" s="104"/>
      <c r="N18" s="117"/>
      <c r="O18" s="118"/>
      <c r="P18" s="104"/>
      <c r="Q18" s="104"/>
      <c r="R18" s="104"/>
      <c r="S18" s="105"/>
      <c r="T18" s="105"/>
      <c r="U18" s="109"/>
      <c r="V18" s="104"/>
      <c r="W18" s="106"/>
      <c r="X18" s="104"/>
      <c r="Y18" s="110"/>
      <c r="AB18" s="112"/>
      <c r="AF18" s="113"/>
      <c r="AG18" s="119"/>
      <c r="AH18" s="119"/>
    </row>
    <row r="19" spans="2:34" ht="30">
      <c r="B19" s="187" t="s">
        <v>109</v>
      </c>
      <c r="C19" s="188" t="s">
        <v>308</v>
      </c>
      <c r="D19" s="188"/>
      <c r="E19" s="188" t="s">
        <v>218</v>
      </c>
      <c r="F19" s="164" t="s">
        <v>311</v>
      </c>
      <c r="G19" s="181">
        <v>429575402</v>
      </c>
      <c r="H19" s="104">
        <f t="shared" si="4"/>
        <v>429580000</v>
      </c>
      <c r="I19" s="109">
        <v>311911642</v>
      </c>
      <c r="J19" s="109">
        <f t="shared" si="5"/>
        <v>117668358</v>
      </c>
      <c r="K19" s="116">
        <f t="shared" si="6"/>
        <v>0.726085111038689</v>
      </c>
      <c r="L19" s="109">
        <f>IF(H19&lt;=I19,J19,IF(J19&lt;I19,I19,J19))*60%</f>
        <v>187146985.19999999</v>
      </c>
      <c r="M19" s="104">
        <f t="shared" si="0"/>
        <v>187150000</v>
      </c>
      <c r="N19" s="117">
        <f t="shared" si="1"/>
        <v>0.43565106662321335</v>
      </c>
      <c r="O19" s="118">
        <v>177440899</v>
      </c>
      <c r="P19" s="104">
        <f>[39]Worksheet!$R6</f>
        <v>46094857</v>
      </c>
      <c r="Q19" s="104"/>
      <c r="R19" s="104">
        <f t="shared" si="7"/>
        <v>131346042</v>
      </c>
      <c r="S19" s="105">
        <f>O19/N19</f>
        <v>407300503.99134082</v>
      </c>
      <c r="T19" s="105">
        <f>P19/O19</f>
        <v>0.25977583105008956</v>
      </c>
      <c r="U19" s="109">
        <f>IF(O19&lt;=P19,R19,IF(R19&lt;P19,P19,R19))</f>
        <v>131346042</v>
      </c>
      <c r="V19" s="104">
        <f t="shared" si="3"/>
        <v>131350000</v>
      </c>
      <c r="W19" s="106">
        <f>V19/O19</f>
        <v>0.74024647496854712</v>
      </c>
      <c r="X19" s="104">
        <f t="shared" si="8"/>
        <v>-46090899</v>
      </c>
      <c r="Y19" s="110"/>
      <c r="Z19" s="91">
        <f>H19</f>
        <v>429580000</v>
      </c>
      <c r="AA19" s="111" t="s">
        <v>139</v>
      </c>
      <c r="AB19" s="112" t="s">
        <v>93</v>
      </c>
      <c r="AC19" s="111" t="s">
        <v>218</v>
      </c>
      <c r="AF19" s="113" t="s">
        <v>93</v>
      </c>
      <c r="AG19" s="133" t="s">
        <v>20</v>
      </c>
      <c r="AH19" s="133" t="s">
        <v>219</v>
      </c>
    </row>
    <row r="20" spans="2:34" ht="15.75">
      <c r="B20" s="165"/>
      <c r="C20" s="137"/>
      <c r="D20" s="137" t="s">
        <v>220</v>
      </c>
      <c r="E20" s="137"/>
      <c r="F20" s="168"/>
      <c r="G20" s="181"/>
      <c r="H20" s="104"/>
      <c r="I20" s="109"/>
      <c r="J20" s="109"/>
      <c r="K20" s="116"/>
      <c r="L20" s="109"/>
      <c r="M20" s="104"/>
      <c r="N20" s="117"/>
      <c r="O20" s="118"/>
      <c r="P20" s="104"/>
      <c r="Q20" s="104"/>
      <c r="R20" s="104"/>
      <c r="S20" s="105"/>
      <c r="T20" s="105"/>
      <c r="U20" s="109"/>
      <c r="V20" s="104"/>
      <c r="W20" s="106"/>
      <c r="X20" s="104"/>
      <c r="Y20" s="110"/>
      <c r="AB20" s="112"/>
      <c r="AF20" s="113"/>
      <c r="AG20" s="133"/>
      <c r="AH20" s="133"/>
    </row>
    <row r="21" spans="2:34" ht="15.75">
      <c r="B21" s="165"/>
      <c r="C21" s="137"/>
      <c r="D21" s="137" t="s">
        <v>221</v>
      </c>
      <c r="E21" s="137"/>
      <c r="F21" s="168"/>
      <c r="G21" s="181"/>
      <c r="H21" s="104"/>
      <c r="I21" s="109"/>
      <c r="J21" s="109"/>
      <c r="K21" s="116"/>
      <c r="L21" s="109"/>
      <c r="M21" s="104"/>
      <c r="N21" s="117"/>
      <c r="O21" s="118"/>
      <c r="P21" s="104"/>
      <c r="Q21" s="104"/>
      <c r="R21" s="104"/>
      <c r="S21" s="105"/>
      <c r="T21" s="105"/>
      <c r="U21" s="109"/>
      <c r="V21" s="104"/>
      <c r="W21" s="106"/>
      <c r="X21" s="104"/>
      <c r="Y21" s="110"/>
      <c r="AB21" s="112"/>
      <c r="AF21" s="113"/>
      <c r="AG21" s="133"/>
      <c r="AH21" s="133"/>
    </row>
    <row r="22" spans="2:34" ht="15.75">
      <c r="B22" s="165" t="s">
        <v>120</v>
      </c>
      <c r="C22" s="137" t="s">
        <v>328</v>
      </c>
      <c r="D22" s="137"/>
      <c r="E22" s="137" t="s">
        <v>222</v>
      </c>
      <c r="F22" s="168" t="s">
        <v>312</v>
      </c>
      <c r="G22" s="109">
        <v>53532128.100000001</v>
      </c>
      <c r="H22" s="104">
        <f t="shared" si="4"/>
        <v>53540000</v>
      </c>
      <c r="I22" s="109">
        <v>43152000</v>
      </c>
      <c r="J22" s="109">
        <f t="shared" si="5"/>
        <v>10388000</v>
      </c>
      <c r="K22" s="116">
        <f t="shared" si="6"/>
        <v>0.80597683974598433</v>
      </c>
      <c r="L22" s="109">
        <f>IF(H22&lt;=I22,J22,IF(J22&lt;I22,I22,J22))</f>
        <v>43152000</v>
      </c>
      <c r="M22" s="104">
        <f t="shared" si="0"/>
        <v>43160000</v>
      </c>
      <c r="N22" s="117">
        <f t="shared" si="1"/>
        <v>0.80597683974598433</v>
      </c>
      <c r="O22" s="118">
        <v>43160000</v>
      </c>
      <c r="P22" s="104">
        <f>[39]Worksheet!$R7</f>
        <v>18126500</v>
      </c>
      <c r="Q22" s="104"/>
      <c r="R22" s="104">
        <f>O22-P22</f>
        <v>25033500</v>
      </c>
      <c r="S22" s="105">
        <f>O22/N22</f>
        <v>53549925.84352985</v>
      </c>
      <c r="T22" s="105">
        <f>P22/O22</f>
        <v>0.41998378127896202</v>
      </c>
      <c r="U22" s="109">
        <f>IF(O22&lt;=P22,R22,IF(R22&lt;P22,P22,R22))</f>
        <v>25033500</v>
      </c>
      <c r="V22" s="104">
        <f t="shared" si="3"/>
        <v>25040000</v>
      </c>
      <c r="W22" s="106">
        <f>V22/O22</f>
        <v>0.58016682113067652</v>
      </c>
      <c r="X22" s="104">
        <f t="shared" si="8"/>
        <v>-18120000</v>
      </c>
      <c r="Y22" s="110"/>
      <c r="Z22" s="91">
        <f>IF(H22&gt;=J22,J22,I22)</f>
        <v>10388000</v>
      </c>
      <c r="AA22" s="111" t="s">
        <v>139</v>
      </c>
      <c r="AB22" s="112" t="s">
        <v>99</v>
      </c>
      <c r="AC22" s="111" t="s">
        <v>222</v>
      </c>
      <c r="AF22" s="113" t="s">
        <v>99</v>
      </c>
      <c r="AG22" s="119" t="s">
        <v>38</v>
      </c>
      <c r="AH22" s="119"/>
    </row>
    <row r="23" spans="2:34" ht="15.75">
      <c r="B23" s="165"/>
      <c r="C23" s="137"/>
      <c r="D23" s="168" t="s">
        <v>223</v>
      </c>
      <c r="E23" s="137"/>
      <c r="F23" s="164" t="s">
        <v>202</v>
      </c>
      <c r="G23" s="109"/>
      <c r="H23" s="104"/>
      <c r="I23" s="109"/>
      <c r="J23" s="109"/>
      <c r="K23" s="116"/>
      <c r="L23" s="109"/>
      <c r="M23" s="104"/>
      <c r="N23" s="117"/>
      <c r="O23" s="118"/>
      <c r="P23" s="104"/>
      <c r="Q23" s="104"/>
      <c r="R23" s="104"/>
      <c r="S23" s="105"/>
      <c r="T23" s="105"/>
      <c r="U23" s="109"/>
      <c r="V23" s="104"/>
      <c r="W23" s="106"/>
      <c r="X23" s="104"/>
      <c r="Y23" s="110"/>
      <c r="AB23" s="112"/>
      <c r="AF23" s="113"/>
      <c r="AG23" s="119"/>
      <c r="AH23" s="119"/>
    </row>
    <row r="24" spans="2:34" ht="15.75">
      <c r="B24" s="165" t="s">
        <v>119</v>
      </c>
      <c r="C24" s="137" t="s">
        <v>224</v>
      </c>
      <c r="D24" s="137"/>
      <c r="E24" s="137" t="s">
        <v>37</v>
      </c>
      <c r="F24" s="168" t="s">
        <v>225</v>
      </c>
      <c r="G24" s="109">
        <v>1914900</v>
      </c>
      <c r="H24" s="104">
        <f t="shared" si="4"/>
        <v>1920000</v>
      </c>
      <c r="I24" s="109">
        <v>1200000</v>
      </c>
      <c r="J24" s="109">
        <f t="shared" si="5"/>
        <v>720000</v>
      </c>
      <c r="K24" s="116">
        <f t="shared" si="6"/>
        <v>0.625</v>
      </c>
      <c r="L24" s="109">
        <f>IF(H24&lt;=I24,J24,IF(J24&lt;I24,I24,J24))</f>
        <v>1200000</v>
      </c>
      <c r="M24" s="104">
        <f t="shared" si="0"/>
        <v>1200000</v>
      </c>
      <c r="N24" s="117">
        <f t="shared" si="1"/>
        <v>0.625</v>
      </c>
      <c r="O24" s="118">
        <v>1200000</v>
      </c>
      <c r="P24" s="104">
        <f>[39]Worksheet!$R8</f>
        <v>1200000</v>
      </c>
      <c r="Q24" s="104"/>
      <c r="R24" s="104">
        <f t="shared" si="7"/>
        <v>0</v>
      </c>
      <c r="S24" s="105">
        <f>O24/N24</f>
        <v>1920000</v>
      </c>
      <c r="T24" s="105">
        <f>P24/O24</f>
        <v>1</v>
      </c>
      <c r="U24" s="109">
        <f>IF(O24&lt;=P24,R24,IF(R24&lt;P24,P24,R24))+1200000</f>
        <v>1200000</v>
      </c>
      <c r="V24" s="104">
        <f t="shared" si="3"/>
        <v>1200000</v>
      </c>
      <c r="W24" s="106">
        <f>V24/O24</f>
        <v>1</v>
      </c>
      <c r="X24" s="104">
        <f t="shared" si="8"/>
        <v>0</v>
      </c>
      <c r="Y24" s="110"/>
      <c r="Z24" s="91">
        <f>IF(H24&gt;=J24,J24,I24)</f>
        <v>720000</v>
      </c>
      <c r="AA24" s="111" t="s">
        <v>139</v>
      </c>
      <c r="AB24" s="112" t="s">
        <v>100</v>
      </c>
      <c r="AC24" s="111" t="s">
        <v>37</v>
      </c>
      <c r="AF24" s="113" t="s">
        <v>100</v>
      </c>
      <c r="AG24" s="133" t="s">
        <v>37</v>
      </c>
      <c r="AH24" s="133" t="s">
        <v>226</v>
      </c>
    </row>
    <row r="25" spans="2:34" ht="15.75">
      <c r="B25" s="165"/>
      <c r="C25" s="137"/>
      <c r="D25" s="168" t="s">
        <v>227</v>
      </c>
      <c r="E25" s="137"/>
      <c r="F25" s="168"/>
      <c r="G25" s="109"/>
      <c r="H25" s="104"/>
      <c r="I25" s="109"/>
      <c r="J25" s="109"/>
      <c r="K25" s="116"/>
      <c r="L25" s="109"/>
      <c r="M25" s="104"/>
      <c r="N25" s="117"/>
      <c r="O25" s="118"/>
      <c r="P25" s="104"/>
      <c r="Q25" s="104"/>
      <c r="R25" s="104"/>
      <c r="S25" s="105"/>
      <c r="T25" s="105"/>
      <c r="U25" s="109"/>
      <c r="V25" s="104"/>
      <c r="W25" s="106"/>
      <c r="X25" s="104"/>
      <c r="Y25" s="110"/>
      <c r="AB25" s="112"/>
      <c r="AF25" s="113"/>
      <c r="AG25" s="133"/>
      <c r="AH25" s="133"/>
    </row>
    <row r="26" spans="2:34" ht="15.75">
      <c r="B26" s="165" t="s">
        <v>117</v>
      </c>
      <c r="C26" s="137" t="s">
        <v>228</v>
      </c>
      <c r="D26" s="137"/>
      <c r="E26" s="137" t="s">
        <v>229</v>
      </c>
      <c r="F26" s="168" t="s">
        <v>313</v>
      </c>
      <c r="G26" s="109">
        <v>68193341.400000006</v>
      </c>
      <c r="H26" s="104">
        <f t="shared" si="4"/>
        <v>68200000</v>
      </c>
      <c r="I26" s="109">
        <v>19290000</v>
      </c>
      <c r="J26" s="109">
        <f t="shared" si="5"/>
        <v>48910000</v>
      </c>
      <c r="K26" s="116">
        <f t="shared" si="6"/>
        <v>0.28284457478005864</v>
      </c>
      <c r="L26" s="109">
        <f>IF(H26&lt;=I26,J26,IF(J26&lt;I26,I26,J26))*45%</f>
        <v>22009500</v>
      </c>
      <c r="M26" s="104">
        <f t="shared" si="0"/>
        <v>22010000</v>
      </c>
      <c r="N26" s="117">
        <f t="shared" si="1"/>
        <v>0.32271994134897358</v>
      </c>
      <c r="O26" s="118">
        <v>22010000</v>
      </c>
      <c r="P26" s="104">
        <f>[39]Worksheet!$R9</f>
        <v>19422500</v>
      </c>
      <c r="Q26" s="104"/>
      <c r="R26" s="104">
        <f t="shared" si="7"/>
        <v>2587500</v>
      </c>
      <c r="S26" s="105">
        <f>O26/N26</f>
        <v>68201549.330970719</v>
      </c>
      <c r="T26" s="105">
        <f>P26/O26</f>
        <v>0.88243980009086775</v>
      </c>
      <c r="U26" s="109">
        <f>IF(O26&lt;=P26,R26,IF(R26&lt;P26,P26,R26))</f>
        <v>19422500</v>
      </c>
      <c r="V26" s="104">
        <f t="shared" si="3"/>
        <v>19430000</v>
      </c>
      <c r="W26" s="106">
        <f>V26/O26</f>
        <v>0.88278055429350299</v>
      </c>
      <c r="X26" s="104">
        <f>V26-O26</f>
        <v>-2580000</v>
      </c>
      <c r="Y26" s="110"/>
      <c r="Z26" s="91">
        <f>IF(H26&gt;=J26,J26,I26)</f>
        <v>48910000</v>
      </c>
      <c r="AA26" s="111" t="s">
        <v>139</v>
      </c>
      <c r="AB26" s="112" t="s">
        <v>103</v>
      </c>
      <c r="AC26" s="111" t="s">
        <v>229</v>
      </c>
      <c r="AF26" s="113" t="s">
        <v>103</v>
      </c>
      <c r="AG26" s="119" t="s">
        <v>34</v>
      </c>
      <c r="AH26" s="119" t="s">
        <v>230</v>
      </c>
    </row>
    <row r="27" spans="2:34" ht="15.75">
      <c r="B27" s="165"/>
      <c r="C27" s="137"/>
      <c r="D27" s="137" t="s">
        <v>231</v>
      </c>
      <c r="E27" s="137"/>
      <c r="F27" s="168"/>
      <c r="G27" s="109"/>
      <c r="H27" s="104"/>
      <c r="I27" s="109"/>
      <c r="J27" s="109"/>
      <c r="K27" s="116"/>
      <c r="L27" s="109"/>
      <c r="M27" s="104"/>
      <c r="N27" s="117"/>
      <c r="O27" s="118"/>
      <c r="P27" s="104"/>
      <c r="Q27" s="104"/>
      <c r="R27" s="104"/>
      <c r="S27" s="105"/>
      <c r="T27" s="105"/>
      <c r="U27" s="109"/>
      <c r="V27" s="104"/>
      <c r="W27" s="106"/>
      <c r="X27" s="104"/>
      <c r="Y27" s="110"/>
      <c r="AB27" s="112"/>
      <c r="AF27" s="113"/>
      <c r="AG27" s="119"/>
      <c r="AH27" s="119"/>
    </row>
    <row r="28" spans="2:34" ht="15.75">
      <c r="B28" s="165"/>
      <c r="C28" s="137"/>
      <c r="D28" s="137"/>
      <c r="E28" s="137"/>
      <c r="F28" s="168"/>
      <c r="G28" s="109"/>
      <c r="H28" s="104"/>
      <c r="I28" s="109"/>
      <c r="J28" s="109"/>
      <c r="K28" s="116"/>
      <c r="L28" s="109"/>
      <c r="M28" s="104"/>
      <c r="N28" s="117"/>
      <c r="O28" s="118"/>
      <c r="P28" s="104"/>
      <c r="Q28" s="104"/>
      <c r="R28" s="104"/>
      <c r="S28" s="105"/>
      <c r="T28" s="105"/>
      <c r="U28" s="109"/>
      <c r="V28" s="104"/>
      <c r="W28" s="106"/>
      <c r="X28" s="104"/>
      <c r="Y28" s="110"/>
      <c r="AB28" s="112"/>
      <c r="AF28" s="113"/>
      <c r="AG28" s="119"/>
      <c r="AH28" s="119"/>
    </row>
    <row r="29" spans="2:34" ht="15.75">
      <c r="B29" s="165"/>
      <c r="C29" s="137"/>
      <c r="D29" s="137"/>
      <c r="E29" s="137"/>
      <c r="F29" s="168"/>
      <c r="G29" s="109"/>
      <c r="H29" s="104"/>
      <c r="I29" s="109"/>
      <c r="J29" s="109"/>
      <c r="K29" s="116"/>
      <c r="L29" s="109"/>
      <c r="M29" s="104"/>
      <c r="N29" s="117"/>
      <c r="O29" s="118"/>
      <c r="P29" s="104"/>
      <c r="Q29" s="104"/>
      <c r="R29" s="104"/>
      <c r="S29" s="105"/>
      <c r="T29" s="105"/>
      <c r="U29" s="109"/>
      <c r="V29" s="104"/>
      <c r="W29" s="106"/>
      <c r="X29" s="104"/>
      <c r="Y29" s="110"/>
      <c r="AB29" s="112"/>
      <c r="AF29" s="113"/>
      <c r="AG29" s="119"/>
      <c r="AH29" s="119"/>
    </row>
    <row r="30" spans="2:34" ht="60">
      <c r="B30" s="165" t="s">
        <v>112</v>
      </c>
      <c r="C30" s="137" t="s">
        <v>316</v>
      </c>
      <c r="D30" s="120"/>
      <c r="E30" s="137" t="s">
        <v>232</v>
      </c>
      <c r="F30" s="164" t="s">
        <v>314</v>
      </c>
      <c r="G30" s="109">
        <v>160900030.40000001</v>
      </c>
      <c r="H30" s="104">
        <f>ROUNDUP(G30,-4)</f>
        <v>160910000</v>
      </c>
      <c r="I30" s="109">
        <v>141685214</v>
      </c>
      <c r="J30" s="109">
        <f t="shared" si="5"/>
        <v>19224786</v>
      </c>
      <c r="K30" s="116">
        <f t="shared" si="6"/>
        <v>0.88052460381579767</v>
      </c>
      <c r="L30" s="109">
        <f>IF(H30&lt;=I30,J30,IF(J30&lt;I30,I30,J30))*40%</f>
        <v>56674085.600000001</v>
      </c>
      <c r="M30" s="104">
        <f t="shared" si="0"/>
        <v>56680000</v>
      </c>
      <c r="N30" s="117">
        <f t="shared" si="1"/>
        <v>0.35220984152631907</v>
      </c>
      <c r="O30" s="118">
        <v>56680000</v>
      </c>
      <c r="P30" s="104">
        <f>[39]Worksheet!$R10</f>
        <v>22200000</v>
      </c>
      <c r="Q30" s="104"/>
      <c r="R30" s="104">
        <f t="shared" si="7"/>
        <v>34480000</v>
      </c>
      <c r="S30" s="105">
        <f>O30/N30</f>
        <v>160926792.26217633</v>
      </c>
      <c r="T30" s="105">
        <f>P30/O30</f>
        <v>0.39167254763585041</v>
      </c>
      <c r="U30" s="109">
        <f>IF(O30&lt;=P30,R30,IF(R30&lt;P30,P30,R30))</f>
        <v>34480000</v>
      </c>
      <c r="V30" s="104">
        <f t="shared" si="3"/>
        <v>34480000</v>
      </c>
      <c r="W30" s="106">
        <f>V30/O30</f>
        <v>0.60832745236414965</v>
      </c>
      <c r="X30" s="104">
        <f t="shared" si="8"/>
        <v>-22200000</v>
      </c>
      <c r="Y30" s="110"/>
      <c r="Z30" s="91">
        <f>IF(H30&gt;=J30,J30,I30)</f>
        <v>19224786</v>
      </c>
      <c r="AA30" s="111" t="s">
        <v>139</v>
      </c>
      <c r="AB30" s="112" t="s">
        <v>97</v>
      </c>
      <c r="AC30" s="111" t="s">
        <v>232</v>
      </c>
      <c r="AF30" s="134" t="s">
        <v>97</v>
      </c>
      <c r="AG30" s="135" t="s">
        <v>98</v>
      </c>
      <c r="AH30" s="135" t="s">
        <v>233</v>
      </c>
    </row>
    <row r="31" spans="2:34" ht="15.75">
      <c r="B31" s="165"/>
      <c r="C31" s="137"/>
      <c r="D31" s="120" t="s">
        <v>234</v>
      </c>
      <c r="E31" s="137"/>
      <c r="F31" s="164"/>
      <c r="G31" s="109"/>
      <c r="H31" s="104"/>
      <c r="I31" s="109"/>
      <c r="J31" s="109"/>
      <c r="K31" s="116"/>
      <c r="L31" s="109"/>
      <c r="M31" s="104"/>
      <c r="N31" s="117"/>
      <c r="O31" s="118"/>
      <c r="P31" s="104"/>
      <c r="Q31" s="104"/>
      <c r="R31" s="104"/>
      <c r="S31" s="105"/>
      <c r="T31" s="105"/>
      <c r="U31" s="109"/>
      <c r="V31" s="104"/>
      <c r="W31" s="106"/>
      <c r="X31" s="104"/>
      <c r="Y31" s="110"/>
      <c r="AB31" s="112"/>
      <c r="AF31" s="134"/>
      <c r="AG31" s="135"/>
      <c r="AH31" s="135"/>
    </row>
    <row r="32" spans="2:34" ht="15.75">
      <c r="B32" s="165"/>
      <c r="C32" s="137"/>
      <c r="D32" s="120" t="s">
        <v>235</v>
      </c>
      <c r="E32" s="137"/>
      <c r="F32" s="164"/>
      <c r="G32" s="109"/>
      <c r="H32" s="104"/>
      <c r="I32" s="109"/>
      <c r="J32" s="109"/>
      <c r="K32" s="116"/>
      <c r="L32" s="109"/>
      <c r="M32" s="104"/>
      <c r="N32" s="117"/>
      <c r="O32" s="118"/>
      <c r="P32" s="104"/>
      <c r="Q32" s="104"/>
      <c r="R32" s="104"/>
      <c r="S32" s="105"/>
      <c r="T32" s="105"/>
      <c r="U32" s="109"/>
      <c r="V32" s="104"/>
      <c r="W32" s="106"/>
      <c r="X32" s="104"/>
      <c r="Y32" s="110"/>
      <c r="AB32" s="112"/>
      <c r="AF32" s="134"/>
      <c r="AG32" s="135"/>
      <c r="AH32" s="135"/>
    </row>
    <row r="33" spans="2:34" ht="15.75">
      <c r="B33" s="165"/>
      <c r="C33" s="137"/>
      <c r="D33" s="120" t="s">
        <v>236</v>
      </c>
      <c r="E33" s="137"/>
      <c r="F33" s="164"/>
      <c r="G33" s="109"/>
      <c r="H33" s="104"/>
      <c r="I33" s="109"/>
      <c r="J33" s="109"/>
      <c r="K33" s="116"/>
      <c r="L33" s="109"/>
      <c r="M33" s="104"/>
      <c r="N33" s="117"/>
      <c r="O33" s="118"/>
      <c r="P33" s="104"/>
      <c r="Q33" s="104"/>
      <c r="R33" s="104"/>
      <c r="S33" s="105"/>
      <c r="T33" s="105"/>
      <c r="U33" s="109"/>
      <c r="V33" s="104"/>
      <c r="W33" s="106"/>
      <c r="X33" s="104"/>
      <c r="Y33" s="110"/>
      <c r="AB33" s="112"/>
      <c r="AF33" s="134"/>
      <c r="AG33" s="135"/>
      <c r="AH33" s="135"/>
    </row>
    <row r="34" spans="2:34" ht="15.75">
      <c r="B34" s="165"/>
      <c r="C34" s="137"/>
      <c r="D34" s="120" t="s">
        <v>237</v>
      </c>
      <c r="E34" s="137"/>
      <c r="F34" s="164"/>
      <c r="G34" s="109"/>
      <c r="H34" s="104"/>
      <c r="I34" s="109"/>
      <c r="J34" s="109"/>
      <c r="K34" s="116"/>
      <c r="L34" s="109"/>
      <c r="M34" s="104"/>
      <c r="N34" s="117"/>
      <c r="O34" s="118"/>
      <c r="P34" s="104"/>
      <c r="Q34" s="104"/>
      <c r="R34" s="104"/>
      <c r="S34" s="105"/>
      <c r="T34" s="105"/>
      <c r="U34" s="109"/>
      <c r="V34" s="104"/>
      <c r="W34" s="106"/>
      <c r="X34" s="104"/>
      <c r="Y34" s="110"/>
      <c r="AB34" s="112"/>
      <c r="AF34" s="134"/>
      <c r="AG34" s="135"/>
      <c r="AH34" s="135"/>
    </row>
    <row r="35" spans="2:34" ht="15.75">
      <c r="B35" s="165" t="s">
        <v>115</v>
      </c>
      <c r="C35" s="137" t="s">
        <v>238</v>
      </c>
      <c r="D35" s="137"/>
      <c r="E35" s="137" t="s">
        <v>239</v>
      </c>
      <c r="F35" s="168" t="s">
        <v>315</v>
      </c>
      <c r="G35" s="109">
        <v>113394216</v>
      </c>
      <c r="H35" s="104">
        <f t="shared" si="4"/>
        <v>113400000</v>
      </c>
      <c r="I35" s="109">
        <v>111614250</v>
      </c>
      <c r="J35" s="109">
        <f t="shared" si="5"/>
        <v>1785750</v>
      </c>
      <c r="K35" s="116">
        <f>I35/H35</f>
        <v>0.98425264550264546</v>
      </c>
      <c r="L35" s="109">
        <f>IF(H35&lt;=I35,J35,IF(J35&lt;I35,I35,J35))</f>
        <v>111614250</v>
      </c>
      <c r="M35" s="104">
        <f t="shared" si="0"/>
        <v>111620000</v>
      </c>
      <c r="N35" s="117">
        <f t="shared" si="1"/>
        <v>0.98425264550264546</v>
      </c>
      <c r="O35" s="118">
        <v>111620000</v>
      </c>
      <c r="P35" s="104">
        <f>[39]Worksheet!$R11</f>
        <v>95738000</v>
      </c>
      <c r="Q35" s="104"/>
      <c r="R35" s="104">
        <f t="shared" si="7"/>
        <v>15882000</v>
      </c>
      <c r="S35" s="105">
        <f>O35/N35</f>
        <v>113405841.99598169</v>
      </c>
      <c r="T35" s="105">
        <f>P35/O35</f>
        <v>0.85771367138505639</v>
      </c>
      <c r="U35" s="109">
        <f>IF(O35&lt;=P35,R35,IF(R35&lt;P35,P35,R35))</f>
        <v>95738000</v>
      </c>
      <c r="V35" s="104">
        <f t="shared" si="3"/>
        <v>95740000</v>
      </c>
      <c r="W35" s="106">
        <f>V35/O35</f>
        <v>0.8577315893209102</v>
      </c>
      <c r="X35" s="104">
        <f t="shared" si="8"/>
        <v>-15880000</v>
      </c>
      <c r="Y35" s="110"/>
      <c r="Z35" s="91">
        <f>IF(H35&gt;=J35,J35,I35)</f>
        <v>1785750</v>
      </c>
      <c r="AA35" s="111" t="s">
        <v>139</v>
      </c>
      <c r="AB35" s="112" t="s">
        <v>104</v>
      </c>
      <c r="AC35" s="111" t="s">
        <v>239</v>
      </c>
      <c r="AF35" s="113" t="s">
        <v>104</v>
      </c>
      <c r="AG35" s="133" t="s">
        <v>32</v>
      </c>
      <c r="AH35" s="133" t="s">
        <v>240</v>
      </c>
    </row>
    <row r="36" spans="2:34" ht="15.75">
      <c r="B36" s="165"/>
      <c r="C36" s="137"/>
      <c r="D36" s="137" t="s">
        <v>241</v>
      </c>
      <c r="E36" s="137"/>
      <c r="F36" s="168"/>
      <c r="G36" s="109"/>
      <c r="H36" s="104"/>
      <c r="I36" s="109"/>
      <c r="J36" s="109"/>
      <c r="K36" s="116"/>
      <c r="L36" s="109"/>
      <c r="M36" s="104"/>
      <c r="N36" s="117"/>
      <c r="O36" s="118"/>
      <c r="P36" s="104"/>
      <c r="Q36" s="104"/>
      <c r="R36" s="104"/>
      <c r="S36" s="105"/>
      <c r="T36" s="105"/>
      <c r="U36" s="109"/>
      <c r="V36" s="104"/>
      <c r="W36" s="106"/>
      <c r="X36" s="104"/>
      <c r="Y36" s="110"/>
      <c r="AB36" s="112"/>
      <c r="AF36" s="113"/>
      <c r="AG36" s="133"/>
      <c r="AH36" s="133"/>
    </row>
    <row r="37" spans="2:34" ht="15.75">
      <c r="B37" s="165"/>
      <c r="C37" s="137"/>
      <c r="D37" s="137" t="s">
        <v>242</v>
      </c>
      <c r="E37" s="137"/>
      <c r="F37" s="168"/>
      <c r="G37" s="109"/>
      <c r="H37" s="104"/>
      <c r="I37" s="109"/>
      <c r="J37" s="109"/>
      <c r="K37" s="116"/>
      <c r="L37" s="109"/>
      <c r="M37" s="104"/>
      <c r="N37" s="117"/>
      <c r="O37" s="118"/>
      <c r="P37" s="104"/>
      <c r="Q37" s="104"/>
      <c r="R37" s="104"/>
      <c r="S37" s="105"/>
      <c r="T37" s="105"/>
      <c r="U37" s="109"/>
      <c r="V37" s="104"/>
      <c r="W37" s="106"/>
      <c r="X37" s="104"/>
      <c r="Y37" s="110"/>
      <c r="AB37" s="112"/>
      <c r="AF37" s="113"/>
      <c r="AG37" s="133"/>
      <c r="AH37" s="133"/>
    </row>
    <row r="38" spans="2:34" ht="15.75">
      <c r="B38" s="165"/>
      <c r="C38" s="137"/>
      <c r="D38" s="137" t="s">
        <v>243</v>
      </c>
      <c r="E38" s="137"/>
      <c r="F38" s="168"/>
      <c r="G38" s="109"/>
      <c r="H38" s="104"/>
      <c r="I38" s="109"/>
      <c r="J38" s="109"/>
      <c r="K38" s="116"/>
      <c r="L38" s="109"/>
      <c r="M38" s="104"/>
      <c r="N38" s="117"/>
      <c r="O38" s="118"/>
      <c r="P38" s="104"/>
      <c r="Q38" s="104"/>
      <c r="R38" s="104"/>
      <c r="S38" s="105"/>
      <c r="T38" s="105"/>
      <c r="U38" s="109"/>
      <c r="V38" s="104"/>
      <c r="W38" s="106"/>
      <c r="X38" s="104"/>
      <c r="Y38" s="110"/>
      <c r="AB38" s="112"/>
      <c r="AF38" s="113"/>
      <c r="AG38" s="133"/>
      <c r="AH38" s="133"/>
    </row>
    <row r="39" spans="2:34" ht="30">
      <c r="B39" s="165" t="s">
        <v>116</v>
      </c>
      <c r="C39" s="137" t="s">
        <v>244</v>
      </c>
      <c r="D39" s="120"/>
      <c r="E39" s="137" t="s">
        <v>33</v>
      </c>
      <c r="F39" s="164" t="s">
        <v>317</v>
      </c>
      <c r="G39" s="109">
        <v>46852880.399999999</v>
      </c>
      <c r="H39" s="104">
        <f t="shared" si="4"/>
        <v>46860000</v>
      </c>
      <c r="I39" s="109">
        <v>38679861</v>
      </c>
      <c r="J39" s="109">
        <f t="shared" si="5"/>
        <v>8180139</v>
      </c>
      <c r="K39" s="116">
        <f t="shared" si="6"/>
        <v>0.82543450704225352</v>
      </c>
      <c r="L39" s="109">
        <f>IF(H39&lt;=I39,J39,IF(J39&lt;I39,I39,J39))</f>
        <v>38679861</v>
      </c>
      <c r="M39" s="104">
        <f t="shared" si="0"/>
        <v>38680000</v>
      </c>
      <c r="N39" s="117">
        <f t="shared" si="1"/>
        <v>0.82543450704225352</v>
      </c>
      <c r="O39" s="118">
        <v>48028720</v>
      </c>
      <c r="P39" s="104">
        <f>[39]Worksheet!$R12</f>
        <v>29597720</v>
      </c>
      <c r="Q39" s="104"/>
      <c r="R39" s="104">
        <f>O39-P39</f>
        <v>18431000</v>
      </c>
      <c r="S39" s="105">
        <f>O39/N39</f>
        <v>58185985.187485553</v>
      </c>
      <c r="T39" s="105">
        <f>P39/O39</f>
        <v>0.6162504434846483</v>
      </c>
      <c r="U39" s="109">
        <f>IF(O39&lt;=P39,R39,IF(R39&lt;P39,P39,R39))</f>
        <v>29597720</v>
      </c>
      <c r="V39" s="104">
        <f t="shared" si="3"/>
        <v>29600000</v>
      </c>
      <c r="W39" s="106">
        <f>V39/O39</f>
        <v>0.61629791508081</v>
      </c>
      <c r="X39" s="104">
        <f t="shared" si="8"/>
        <v>-18428720</v>
      </c>
      <c r="Y39" s="110"/>
      <c r="Z39" s="91">
        <f>IF(H39&gt;=J39,J39,I39)</f>
        <v>8180139</v>
      </c>
      <c r="AA39" s="111" t="s">
        <v>139</v>
      </c>
      <c r="AB39" s="112" t="s">
        <v>105</v>
      </c>
      <c r="AC39" s="111" t="s">
        <v>33</v>
      </c>
      <c r="AF39" s="113" t="s">
        <v>105</v>
      </c>
      <c r="AG39" s="119" t="s">
        <v>33</v>
      </c>
      <c r="AH39" s="119" t="s">
        <v>245</v>
      </c>
    </row>
    <row r="40" spans="2:34" ht="15.75">
      <c r="B40" s="165"/>
      <c r="C40" s="137"/>
      <c r="D40" s="120" t="s">
        <v>246</v>
      </c>
      <c r="E40" s="137"/>
      <c r="F40" s="168"/>
      <c r="G40" s="109"/>
      <c r="H40" s="104"/>
      <c r="I40" s="109"/>
      <c r="J40" s="109"/>
      <c r="K40" s="116"/>
      <c r="L40" s="109"/>
      <c r="M40" s="104"/>
      <c r="N40" s="117"/>
      <c r="O40" s="118"/>
      <c r="P40" s="104"/>
      <c r="Q40" s="104"/>
      <c r="R40" s="104"/>
      <c r="S40" s="105"/>
      <c r="T40" s="105"/>
      <c r="U40" s="109"/>
      <c r="V40" s="104"/>
      <c r="W40" s="106"/>
      <c r="X40" s="104"/>
      <c r="Y40" s="110"/>
      <c r="AB40" s="112"/>
      <c r="AF40" s="113"/>
      <c r="AG40" s="119"/>
      <c r="AH40" s="119"/>
    </row>
    <row r="41" spans="2:34" ht="15.75">
      <c r="B41" s="165"/>
      <c r="C41" s="137"/>
      <c r="D41" s="120" t="s">
        <v>247</v>
      </c>
      <c r="E41" s="137"/>
      <c r="F41" s="168"/>
      <c r="G41" s="109"/>
      <c r="H41" s="104"/>
      <c r="I41" s="109"/>
      <c r="J41" s="109"/>
      <c r="K41" s="116"/>
      <c r="L41" s="109"/>
      <c r="M41" s="104"/>
      <c r="N41" s="117"/>
      <c r="O41" s="118"/>
      <c r="P41" s="104"/>
      <c r="Q41" s="104"/>
      <c r="R41" s="104"/>
      <c r="S41" s="105"/>
      <c r="T41" s="105"/>
      <c r="U41" s="109"/>
      <c r="V41" s="104"/>
      <c r="W41" s="106"/>
      <c r="X41" s="104"/>
      <c r="Y41" s="110"/>
      <c r="AB41" s="112"/>
      <c r="AF41" s="113"/>
      <c r="AG41" s="119"/>
      <c r="AH41" s="119"/>
    </row>
    <row r="42" spans="2:34" ht="30">
      <c r="B42" s="165" t="s">
        <v>248</v>
      </c>
      <c r="C42" s="137" t="s">
        <v>318</v>
      </c>
      <c r="D42" s="120"/>
      <c r="E42" s="137" t="s">
        <v>249</v>
      </c>
      <c r="F42" s="164" t="s">
        <v>319</v>
      </c>
      <c r="G42" s="109">
        <v>31505790.300000001</v>
      </c>
      <c r="H42" s="104">
        <f t="shared" si="4"/>
        <v>31510000</v>
      </c>
      <c r="I42" s="109">
        <v>9009000</v>
      </c>
      <c r="J42" s="109">
        <f t="shared" si="5"/>
        <v>22501000</v>
      </c>
      <c r="K42" s="116">
        <f t="shared" si="6"/>
        <v>0.28590923516344019</v>
      </c>
      <c r="L42" s="109">
        <f>IF(H42&lt;=I42,J42,IF(J42&lt;I42,I42,J42))*80%</f>
        <v>18000800</v>
      </c>
      <c r="M42" s="104">
        <f t="shared" si="0"/>
        <v>18010000</v>
      </c>
      <c r="N42" s="117">
        <f t="shared" si="1"/>
        <v>0.57127261186924783</v>
      </c>
      <c r="O42" s="118">
        <v>18010000</v>
      </c>
      <c r="P42" s="104">
        <f>[39]Worksheet!$R13</f>
        <v>0</v>
      </c>
      <c r="Q42" s="104"/>
      <c r="R42" s="104">
        <f t="shared" si="7"/>
        <v>18010000</v>
      </c>
      <c r="S42" s="105">
        <f>O42/N42</f>
        <v>31526104.395360209</v>
      </c>
      <c r="T42" s="105">
        <f>P42/O42</f>
        <v>0</v>
      </c>
      <c r="U42" s="109">
        <f>IF(O42&lt;=P42,R42,IF(R42&lt;P42,P42,R42))</f>
        <v>18010000</v>
      </c>
      <c r="V42" s="104">
        <f t="shared" si="3"/>
        <v>18010000</v>
      </c>
      <c r="W42" s="106">
        <f>V42/O42</f>
        <v>1</v>
      </c>
      <c r="X42" s="104">
        <f>V42-O42</f>
        <v>0</v>
      </c>
      <c r="Y42" s="110"/>
      <c r="Z42" s="91">
        <f>IF(H42&gt;=J42,J42,I42)</f>
        <v>22501000</v>
      </c>
      <c r="AA42" s="111" t="s">
        <v>139</v>
      </c>
      <c r="AB42" s="112" t="s">
        <v>95</v>
      </c>
      <c r="AC42" s="111" t="s">
        <v>249</v>
      </c>
      <c r="AF42" s="113" t="s">
        <v>95</v>
      </c>
      <c r="AG42" s="133" t="s">
        <v>26</v>
      </c>
      <c r="AH42" s="133" t="s">
        <v>250</v>
      </c>
    </row>
    <row r="43" spans="2:34" ht="15.75">
      <c r="B43" s="165"/>
      <c r="C43" s="137"/>
      <c r="D43" s="120" t="s">
        <v>251</v>
      </c>
      <c r="E43" s="137"/>
      <c r="F43" s="168"/>
      <c r="G43" s="109"/>
      <c r="H43" s="104"/>
      <c r="I43" s="109"/>
      <c r="J43" s="109"/>
      <c r="K43" s="116"/>
      <c r="L43" s="109"/>
      <c r="M43" s="104"/>
      <c r="N43" s="117"/>
      <c r="O43" s="118"/>
      <c r="P43" s="104"/>
      <c r="Q43" s="104"/>
      <c r="R43" s="104"/>
      <c r="S43" s="105"/>
      <c r="T43" s="105"/>
      <c r="U43" s="109"/>
      <c r="V43" s="104"/>
      <c r="W43" s="106"/>
      <c r="X43" s="104"/>
      <c r="Y43" s="110"/>
      <c r="AB43" s="112"/>
      <c r="AF43" s="113"/>
      <c r="AG43" s="133"/>
      <c r="AH43" s="133"/>
    </row>
    <row r="44" spans="2:34" ht="15.75">
      <c r="B44" s="165"/>
      <c r="C44" s="137"/>
      <c r="D44" s="120" t="s">
        <v>252</v>
      </c>
      <c r="E44" s="137"/>
      <c r="F44" s="168"/>
      <c r="G44" s="109"/>
      <c r="H44" s="104"/>
      <c r="I44" s="109"/>
      <c r="J44" s="109"/>
      <c r="K44" s="116"/>
      <c r="L44" s="109"/>
      <c r="M44" s="104"/>
      <c r="N44" s="117"/>
      <c r="O44" s="118"/>
      <c r="P44" s="104"/>
      <c r="Q44" s="104"/>
      <c r="R44" s="104"/>
      <c r="S44" s="105"/>
      <c r="T44" s="105"/>
      <c r="U44" s="109"/>
      <c r="V44" s="104"/>
      <c r="W44" s="106"/>
      <c r="X44" s="104"/>
      <c r="Y44" s="110"/>
      <c r="AB44" s="112"/>
      <c r="AF44" s="113"/>
      <c r="AG44" s="133"/>
      <c r="AH44" s="133"/>
    </row>
    <row r="45" spans="2:34" ht="15.75">
      <c r="B45" s="165"/>
      <c r="C45" s="137"/>
      <c r="D45" s="120" t="s">
        <v>253</v>
      </c>
      <c r="E45" s="137"/>
      <c r="F45" s="168"/>
      <c r="G45" s="109"/>
      <c r="H45" s="104"/>
      <c r="I45" s="109"/>
      <c r="J45" s="109"/>
      <c r="K45" s="116"/>
      <c r="L45" s="109"/>
      <c r="M45" s="104"/>
      <c r="N45" s="117"/>
      <c r="O45" s="118"/>
      <c r="P45" s="104"/>
      <c r="Q45" s="104"/>
      <c r="R45" s="104"/>
      <c r="S45" s="105"/>
      <c r="T45" s="105"/>
      <c r="U45" s="109"/>
      <c r="V45" s="104"/>
      <c r="W45" s="106"/>
      <c r="X45" s="104"/>
      <c r="Y45" s="110"/>
      <c r="AB45" s="112"/>
      <c r="AF45" s="113"/>
      <c r="AG45" s="133"/>
      <c r="AH45" s="133"/>
    </row>
    <row r="46" spans="2:34" ht="15.75">
      <c r="B46" s="165"/>
      <c r="C46" s="137"/>
      <c r="D46" s="120"/>
      <c r="E46" s="137"/>
      <c r="F46" s="168"/>
      <c r="G46" s="109"/>
      <c r="H46" s="104"/>
      <c r="I46" s="109"/>
      <c r="J46" s="109"/>
      <c r="K46" s="116"/>
      <c r="L46" s="109"/>
      <c r="M46" s="104"/>
      <c r="N46" s="117"/>
      <c r="O46" s="118"/>
      <c r="P46" s="104"/>
      <c r="Q46" s="104"/>
      <c r="R46" s="104"/>
      <c r="S46" s="105"/>
      <c r="T46" s="105"/>
      <c r="U46" s="109"/>
      <c r="V46" s="104"/>
      <c r="W46" s="106"/>
      <c r="X46" s="104"/>
      <c r="Y46" s="110"/>
      <c r="AB46" s="112"/>
      <c r="AF46" s="113"/>
      <c r="AG46" s="133"/>
      <c r="AH46" s="133"/>
    </row>
    <row r="47" spans="2:34" ht="15.75">
      <c r="B47" s="165" t="s">
        <v>113</v>
      </c>
      <c r="C47" s="137" t="s">
        <v>254</v>
      </c>
      <c r="D47" s="137"/>
      <c r="E47" s="137" t="s">
        <v>255</v>
      </c>
      <c r="F47" s="168" t="s">
        <v>326</v>
      </c>
      <c r="G47" s="109">
        <v>2018806476.5999999</v>
      </c>
      <c r="H47" s="104">
        <f>ROUNDUP(G47,-4)</f>
        <v>2018810000</v>
      </c>
      <c r="I47" s="109">
        <v>0</v>
      </c>
      <c r="J47" s="109">
        <f>H47-I47</f>
        <v>2018810000</v>
      </c>
      <c r="K47" s="136">
        <f t="shared" si="6"/>
        <v>0</v>
      </c>
      <c r="L47" s="109">
        <f>IF(H47&lt;=I47,J47,IF(J47&lt;I47,I47,J47))</f>
        <v>2018810000</v>
      </c>
      <c r="M47" s="104">
        <f t="shared" si="0"/>
        <v>2018810000</v>
      </c>
      <c r="N47" s="117">
        <f t="shared" si="1"/>
        <v>1</v>
      </c>
      <c r="O47" s="118">
        <v>2018810000</v>
      </c>
      <c r="P47" s="104">
        <f>[39]Worksheet!$R14</f>
        <v>0</v>
      </c>
      <c r="Q47" s="104"/>
      <c r="R47" s="104">
        <f t="shared" si="7"/>
        <v>2018810000</v>
      </c>
      <c r="S47" s="105">
        <f t="shared" ref="S47:T54" si="9">O47/N47</f>
        <v>2018810000</v>
      </c>
      <c r="T47" s="105">
        <f t="shared" si="9"/>
        <v>0</v>
      </c>
      <c r="U47" s="109">
        <f t="shared" ref="U47:U54" si="10">IF(O47&lt;=P47,R47,IF(R47&lt;P47,P47,R47))</f>
        <v>2018810000</v>
      </c>
      <c r="V47" s="104">
        <f t="shared" si="3"/>
        <v>2018810000</v>
      </c>
      <c r="W47" s="106">
        <f t="shared" ref="W47:W54" si="11">V47/O47</f>
        <v>1</v>
      </c>
      <c r="X47" s="104">
        <f t="shared" si="8"/>
        <v>0</v>
      </c>
      <c r="Y47" s="110"/>
      <c r="Z47" s="91">
        <f t="shared" ref="Z47:Z54" si="12">IF(H47&gt;=J47,J47,I47)</f>
        <v>2018810000</v>
      </c>
      <c r="AA47" s="111" t="s">
        <v>139</v>
      </c>
      <c r="AB47" s="112" t="s">
        <v>86</v>
      </c>
      <c r="AC47" s="111" t="s">
        <v>255</v>
      </c>
      <c r="AF47" s="113" t="s">
        <v>86</v>
      </c>
      <c r="AG47" s="119" t="s">
        <v>27</v>
      </c>
      <c r="AH47" s="119"/>
    </row>
    <row r="48" spans="2:34" ht="15.75">
      <c r="B48" s="165" t="s">
        <v>107</v>
      </c>
      <c r="C48" s="137" t="s">
        <v>256</v>
      </c>
      <c r="D48" s="137"/>
      <c r="E48" s="137" t="s">
        <v>257</v>
      </c>
      <c r="F48" s="168" t="s">
        <v>257</v>
      </c>
      <c r="G48" s="109">
        <v>168784488.30000001</v>
      </c>
      <c r="H48" s="104">
        <f t="shared" si="4"/>
        <v>168790000</v>
      </c>
      <c r="I48" s="109">
        <v>0</v>
      </c>
      <c r="J48" s="109">
        <f t="shared" si="5"/>
        <v>168790000</v>
      </c>
      <c r="K48" s="136">
        <f t="shared" si="6"/>
        <v>0</v>
      </c>
      <c r="L48" s="109">
        <f>IF(H48&lt;=I48,J48,IF(J48&lt;I48,I48,J48))</f>
        <v>168790000</v>
      </c>
      <c r="M48" s="104">
        <f t="shared" si="0"/>
        <v>168790000</v>
      </c>
      <c r="N48" s="117">
        <f t="shared" si="1"/>
        <v>1</v>
      </c>
      <c r="O48" s="118">
        <v>168790000</v>
      </c>
      <c r="P48" s="104">
        <f>[39]Worksheet!$R15</f>
        <v>0</v>
      </c>
      <c r="Q48" s="104"/>
      <c r="R48" s="104">
        <f t="shared" si="7"/>
        <v>168790000</v>
      </c>
      <c r="S48" s="105">
        <f t="shared" si="9"/>
        <v>168790000</v>
      </c>
      <c r="T48" s="105">
        <f t="shared" si="9"/>
        <v>0</v>
      </c>
      <c r="U48" s="109">
        <f t="shared" si="10"/>
        <v>168790000</v>
      </c>
      <c r="V48" s="104">
        <f t="shared" si="3"/>
        <v>168790000</v>
      </c>
      <c r="W48" s="106">
        <f t="shared" si="11"/>
        <v>1</v>
      </c>
      <c r="X48" s="104">
        <f t="shared" si="8"/>
        <v>0</v>
      </c>
      <c r="Y48" s="110"/>
      <c r="Z48" s="91">
        <f t="shared" si="12"/>
        <v>168790000</v>
      </c>
      <c r="AA48" s="111" t="s">
        <v>139</v>
      </c>
      <c r="AB48" s="112" t="s">
        <v>87</v>
      </c>
      <c r="AC48" s="111" t="s">
        <v>257</v>
      </c>
      <c r="AF48" s="113" t="s">
        <v>87</v>
      </c>
      <c r="AG48" s="119" t="s">
        <v>17</v>
      </c>
      <c r="AH48" s="119"/>
    </row>
    <row r="49" spans="2:34" ht="15.75">
      <c r="B49" s="165" t="s">
        <v>110</v>
      </c>
      <c r="C49" s="137" t="s">
        <v>258</v>
      </c>
      <c r="D49" s="137"/>
      <c r="E49" s="137" t="s">
        <v>23</v>
      </c>
      <c r="F49" s="168" t="s">
        <v>325</v>
      </c>
      <c r="G49" s="109">
        <v>170726768.09999999</v>
      </c>
      <c r="H49" s="104">
        <f t="shared" si="4"/>
        <v>170730000</v>
      </c>
      <c r="I49" s="109">
        <v>0</v>
      </c>
      <c r="J49" s="109">
        <f t="shared" si="5"/>
        <v>170730000</v>
      </c>
      <c r="K49" s="136">
        <f t="shared" si="6"/>
        <v>0</v>
      </c>
      <c r="L49" s="109">
        <f>IF(H49&lt;=I49,J49,IF(J49&lt;I49,I49,J49))</f>
        <v>170730000</v>
      </c>
      <c r="M49" s="104">
        <f t="shared" si="0"/>
        <v>170730000</v>
      </c>
      <c r="N49" s="117">
        <f t="shared" si="1"/>
        <v>1</v>
      </c>
      <c r="O49" s="118">
        <v>170730000</v>
      </c>
      <c r="P49" s="104">
        <f>[39]Worksheet!$R16</f>
        <v>0</v>
      </c>
      <c r="Q49" s="104"/>
      <c r="R49" s="104">
        <f t="shared" si="7"/>
        <v>170730000</v>
      </c>
      <c r="S49" s="105">
        <f t="shared" si="9"/>
        <v>170730000</v>
      </c>
      <c r="T49" s="105">
        <f t="shared" si="9"/>
        <v>0</v>
      </c>
      <c r="U49" s="109">
        <f t="shared" si="10"/>
        <v>170730000</v>
      </c>
      <c r="V49" s="104">
        <f t="shared" si="3"/>
        <v>170730000</v>
      </c>
      <c r="W49" s="106">
        <f t="shared" si="11"/>
        <v>1</v>
      </c>
      <c r="X49" s="104">
        <f t="shared" si="8"/>
        <v>0</v>
      </c>
      <c r="Y49" s="110"/>
      <c r="Z49" s="91">
        <f t="shared" si="12"/>
        <v>170730000</v>
      </c>
      <c r="AA49" s="111" t="s">
        <v>139</v>
      </c>
      <c r="AB49" s="112" t="s">
        <v>91</v>
      </c>
      <c r="AC49" s="111" t="s">
        <v>23</v>
      </c>
      <c r="AF49" s="113" t="s">
        <v>91</v>
      </c>
      <c r="AG49" s="119" t="s">
        <v>23</v>
      </c>
      <c r="AH49" s="119"/>
    </row>
    <row r="50" spans="2:34" ht="15.75">
      <c r="B50" s="165" t="s">
        <v>118</v>
      </c>
      <c r="C50" s="137" t="s">
        <v>259</v>
      </c>
      <c r="D50" s="137"/>
      <c r="E50" s="137" t="s">
        <v>36</v>
      </c>
      <c r="F50" s="168" t="s">
        <v>320</v>
      </c>
      <c r="G50" s="109">
        <v>731968.78</v>
      </c>
      <c r="H50" s="104">
        <f t="shared" si="4"/>
        <v>740000</v>
      </c>
      <c r="I50" s="109">
        <v>0</v>
      </c>
      <c r="J50" s="109">
        <f t="shared" si="5"/>
        <v>740000</v>
      </c>
      <c r="K50" s="136">
        <f>I50/H50</f>
        <v>0</v>
      </c>
      <c r="L50" s="109">
        <f>IF(H50&lt;=I50,J50,IF(J50&lt;I50,I50,J50))</f>
        <v>740000</v>
      </c>
      <c r="M50" s="104">
        <f t="shared" si="0"/>
        <v>740000</v>
      </c>
      <c r="N50" s="117">
        <f t="shared" si="1"/>
        <v>1</v>
      </c>
      <c r="O50" s="118">
        <v>740000</v>
      </c>
      <c r="P50" s="104">
        <f>[39]Worksheet!$R17</f>
        <v>738310</v>
      </c>
      <c r="Q50" s="104"/>
      <c r="R50" s="104">
        <f>O50-P50</f>
        <v>1690</v>
      </c>
      <c r="S50" s="105">
        <f t="shared" si="9"/>
        <v>740000</v>
      </c>
      <c r="T50" s="105">
        <f t="shared" si="9"/>
        <v>0.9977162162162162</v>
      </c>
      <c r="U50" s="109">
        <f t="shared" si="10"/>
        <v>738310</v>
      </c>
      <c r="V50" s="104">
        <f t="shared" si="3"/>
        <v>740000</v>
      </c>
      <c r="W50" s="106">
        <f t="shared" si="11"/>
        <v>1</v>
      </c>
      <c r="X50" s="104">
        <f>V50-O50</f>
        <v>0</v>
      </c>
      <c r="Y50" s="110"/>
      <c r="Z50" s="91">
        <f t="shared" si="12"/>
        <v>740000</v>
      </c>
      <c r="AA50" s="111" t="s">
        <v>139</v>
      </c>
      <c r="AB50" s="112" t="s">
        <v>101</v>
      </c>
      <c r="AC50" s="111" t="s">
        <v>36</v>
      </c>
      <c r="AF50" s="113" t="s">
        <v>101</v>
      </c>
      <c r="AG50" s="119" t="s">
        <v>36</v>
      </c>
      <c r="AH50" s="119"/>
    </row>
    <row r="51" spans="2:34" ht="15.75">
      <c r="B51" s="165" t="s">
        <v>260</v>
      </c>
      <c r="C51" s="137" t="s">
        <v>261</v>
      </c>
      <c r="D51" s="137"/>
      <c r="E51" s="137" t="s">
        <v>44</v>
      </c>
      <c r="F51" s="168" t="s">
        <v>321</v>
      </c>
      <c r="G51" s="109">
        <v>25844139.809999999</v>
      </c>
      <c r="H51" s="104">
        <f t="shared" si="4"/>
        <v>25850000</v>
      </c>
      <c r="I51" s="109">
        <v>14909835</v>
      </c>
      <c r="J51" s="109">
        <f t="shared" si="5"/>
        <v>10940165</v>
      </c>
      <c r="K51" s="116">
        <f t="shared" si="6"/>
        <v>0.57678278529980653</v>
      </c>
      <c r="L51" s="109">
        <f>IF(H51&lt;=I51,J51,IF(J51&lt;I51,I51,J51))</f>
        <v>14909835</v>
      </c>
      <c r="M51" s="104">
        <f t="shared" si="0"/>
        <v>14910000</v>
      </c>
      <c r="N51" s="117">
        <f t="shared" si="1"/>
        <v>0.57678278529980653</v>
      </c>
      <c r="O51" s="118">
        <v>14910000</v>
      </c>
      <c r="P51" s="104">
        <f>[39]Worksheet!$R18</f>
        <v>5245000</v>
      </c>
      <c r="Q51" s="104"/>
      <c r="R51" s="104">
        <f t="shared" si="7"/>
        <v>9665000</v>
      </c>
      <c r="S51" s="105">
        <f t="shared" si="9"/>
        <v>25850286.069564153</v>
      </c>
      <c r="T51" s="105">
        <f t="shared" si="9"/>
        <v>0.3517773306505701</v>
      </c>
      <c r="U51" s="109">
        <f t="shared" si="10"/>
        <v>9665000</v>
      </c>
      <c r="V51" s="104">
        <f t="shared" si="3"/>
        <v>9670000</v>
      </c>
      <c r="W51" s="106">
        <f t="shared" si="11"/>
        <v>0.64855801475519781</v>
      </c>
      <c r="X51" s="104">
        <f t="shared" si="8"/>
        <v>-5240000</v>
      </c>
      <c r="Y51" s="110"/>
      <c r="Z51" s="91">
        <f t="shared" si="12"/>
        <v>10940165</v>
      </c>
      <c r="AA51" s="111" t="s">
        <v>139</v>
      </c>
      <c r="AB51" s="112" t="s">
        <v>263</v>
      </c>
      <c r="AC51" s="111" t="s">
        <v>44</v>
      </c>
      <c r="AF51" s="113" t="s">
        <v>263</v>
      </c>
      <c r="AG51" s="133" t="s">
        <v>44</v>
      </c>
      <c r="AH51" s="133" t="s">
        <v>262</v>
      </c>
    </row>
    <row r="52" spans="2:34" s="130" customFormat="1" ht="30">
      <c r="B52" s="165" t="s">
        <v>264</v>
      </c>
      <c r="C52" s="137" t="s">
        <v>265</v>
      </c>
      <c r="D52" s="137"/>
      <c r="E52" s="137" t="s">
        <v>30</v>
      </c>
      <c r="F52" s="164" t="s">
        <v>266</v>
      </c>
      <c r="G52" s="121">
        <v>15423615</v>
      </c>
      <c r="H52" s="122">
        <f t="shared" si="4"/>
        <v>15430000</v>
      </c>
      <c r="I52" s="121">
        <v>0</v>
      </c>
      <c r="J52" s="121">
        <f t="shared" si="5"/>
        <v>15430000</v>
      </c>
      <c r="K52" s="138">
        <f t="shared" si="6"/>
        <v>0</v>
      </c>
      <c r="L52" s="121">
        <f>IF(H52&lt;=I52,J52,IF(J52&lt;I52,I52,J52))*60%</f>
        <v>9258000</v>
      </c>
      <c r="M52" s="122">
        <f t="shared" si="0"/>
        <v>9260000</v>
      </c>
      <c r="N52" s="124">
        <f t="shared" si="1"/>
        <v>0.6</v>
      </c>
      <c r="O52" s="125">
        <v>9260000</v>
      </c>
      <c r="P52" s="104">
        <f>[39]Worksheet!$R19</f>
        <v>0</v>
      </c>
      <c r="Q52" s="104"/>
      <c r="R52" s="104">
        <f t="shared" si="7"/>
        <v>9260000</v>
      </c>
      <c r="S52" s="105">
        <f t="shared" si="9"/>
        <v>15433333.333333334</v>
      </c>
      <c r="T52" s="105">
        <f t="shared" si="9"/>
        <v>0</v>
      </c>
      <c r="U52" s="109">
        <f t="shared" si="10"/>
        <v>9260000</v>
      </c>
      <c r="V52" s="122">
        <f t="shared" si="3"/>
        <v>9260000</v>
      </c>
      <c r="W52" s="106">
        <f t="shared" si="11"/>
        <v>1</v>
      </c>
      <c r="X52" s="104">
        <f t="shared" si="8"/>
        <v>0</v>
      </c>
      <c r="Y52" s="126"/>
      <c r="Z52" s="127">
        <f t="shared" si="12"/>
        <v>15430000</v>
      </c>
      <c r="AA52" s="128" t="s">
        <v>139</v>
      </c>
      <c r="AB52" s="129" t="s">
        <v>267</v>
      </c>
      <c r="AC52" s="128" t="s">
        <v>30</v>
      </c>
      <c r="AF52" s="131" t="s">
        <v>267</v>
      </c>
      <c r="AG52" s="139" t="s">
        <v>30</v>
      </c>
      <c r="AH52" s="139" t="s">
        <v>266</v>
      </c>
    </row>
    <row r="53" spans="2:34" ht="30">
      <c r="B53" s="165" t="s">
        <v>268</v>
      </c>
      <c r="C53" s="137" t="s">
        <v>269</v>
      </c>
      <c r="D53" s="120"/>
      <c r="E53" s="137" t="s">
        <v>39</v>
      </c>
      <c r="F53" s="164" t="s">
        <v>322</v>
      </c>
      <c r="G53" s="109">
        <v>10132834.09</v>
      </c>
      <c r="H53" s="104">
        <f>ROUNDUP(G53,-4)</f>
        <v>10140000</v>
      </c>
      <c r="I53" s="109">
        <v>0</v>
      </c>
      <c r="J53" s="109">
        <f t="shared" si="5"/>
        <v>10140000</v>
      </c>
      <c r="K53" s="136">
        <f t="shared" si="6"/>
        <v>0</v>
      </c>
      <c r="L53" s="109">
        <f>IF(H53&lt;=I53,J53,IF(J53&lt;I53,I53,J53))*40%</f>
        <v>4056000</v>
      </c>
      <c r="M53" s="104">
        <f t="shared" si="0"/>
        <v>4060000</v>
      </c>
      <c r="N53" s="117">
        <f t="shared" si="1"/>
        <v>0.4</v>
      </c>
      <c r="O53" s="118">
        <v>4060000</v>
      </c>
      <c r="P53" s="104">
        <f>[39]Worksheet!$R20</f>
        <v>380000</v>
      </c>
      <c r="Q53" s="104"/>
      <c r="R53" s="104">
        <f>O53-P53</f>
        <v>3680000</v>
      </c>
      <c r="S53" s="105">
        <f t="shared" si="9"/>
        <v>10150000</v>
      </c>
      <c r="T53" s="105">
        <f t="shared" si="9"/>
        <v>9.3596059113300489E-2</v>
      </c>
      <c r="U53" s="109">
        <f t="shared" si="10"/>
        <v>3680000</v>
      </c>
      <c r="V53" s="104">
        <f t="shared" si="3"/>
        <v>3680000</v>
      </c>
      <c r="W53" s="106">
        <f t="shared" si="11"/>
        <v>0.90640394088669951</v>
      </c>
      <c r="X53" s="104">
        <f t="shared" si="8"/>
        <v>-380000</v>
      </c>
      <c r="Y53" s="110"/>
      <c r="Z53" s="91">
        <f t="shared" si="12"/>
        <v>10140000</v>
      </c>
      <c r="AA53" s="111" t="s">
        <v>139</v>
      </c>
      <c r="AB53" s="112" t="s">
        <v>271</v>
      </c>
      <c r="AC53" s="111" t="s">
        <v>39</v>
      </c>
      <c r="AF53" s="113" t="s">
        <v>271</v>
      </c>
      <c r="AG53" s="140" t="s">
        <v>39</v>
      </c>
      <c r="AH53" s="140" t="s">
        <v>270</v>
      </c>
    </row>
    <row r="54" spans="2:34" ht="15.75">
      <c r="B54" s="165" t="s">
        <v>121</v>
      </c>
      <c r="C54" s="137" t="s">
        <v>305</v>
      </c>
      <c r="D54" s="120"/>
      <c r="E54" s="137" t="s">
        <v>51</v>
      </c>
      <c r="F54" s="164" t="s">
        <v>323</v>
      </c>
      <c r="G54" s="109">
        <v>119921321.59999999</v>
      </c>
      <c r="H54" s="104">
        <f t="shared" si="4"/>
        <v>119930000</v>
      </c>
      <c r="I54" s="109">
        <v>59200985</v>
      </c>
      <c r="J54" s="109">
        <f>H54-I54</f>
        <v>60729015</v>
      </c>
      <c r="K54" s="116">
        <f t="shared" si="6"/>
        <v>0.49362949220378555</v>
      </c>
      <c r="L54" s="109">
        <f>IF(H54&lt;=I54,J54,IF(J54&lt;I54,I54,J54))*180%</f>
        <v>109312227</v>
      </c>
      <c r="M54" s="104">
        <f t="shared" si="0"/>
        <v>109320000</v>
      </c>
      <c r="N54" s="117">
        <f t="shared" si="1"/>
        <v>0.91146691403318603</v>
      </c>
      <c r="O54" s="118">
        <v>109320000</v>
      </c>
      <c r="P54" s="104">
        <f>[39]Worksheet!$R21</f>
        <v>36334804</v>
      </c>
      <c r="Q54" s="104"/>
      <c r="R54" s="104">
        <f t="shared" si="7"/>
        <v>72985196</v>
      </c>
      <c r="S54" s="105">
        <f t="shared" si="9"/>
        <v>119938528.01114371</v>
      </c>
      <c r="T54" s="105">
        <f t="shared" si="9"/>
        <v>0.33237105744603002</v>
      </c>
      <c r="U54" s="109">
        <f t="shared" si="10"/>
        <v>72985196</v>
      </c>
      <c r="V54" s="104">
        <f t="shared" si="3"/>
        <v>72990000</v>
      </c>
      <c r="W54" s="106">
        <f t="shared" si="11"/>
        <v>0.66767288693743143</v>
      </c>
      <c r="X54" s="104">
        <f>V54-O54</f>
        <v>-36330000</v>
      </c>
      <c r="Y54" s="110"/>
      <c r="Z54" s="91">
        <f t="shared" si="12"/>
        <v>60729015</v>
      </c>
      <c r="AA54" s="111" t="s">
        <v>139</v>
      </c>
      <c r="AB54" s="112" t="s">
        <v>102</v>
      </c>
      <c r="AC54" s="111" t="s">
        <v>51</v>
      </c>
      <c r="AF54" s="113" t="s">
        <v>102</v>
      </c>
      <c r="AG54" s="133" t="s">
        <v>51</v>
      </c>
      <c r="AH54" s="133" t="s">
        <v>272</v>
      </c>
    </row>
    <row r="55" spans="2:34" ht="15.75">
      <c r="B55" s="165"/>
      <c r="C55" s="137" t="s">
        <v>273</v>
      </c>
      <c r="D55" s="120" t="s">
        <v>274</v>
      </c>
      <c r="E55" s="137"/>
      <c r="F55" s="164"/>
      <c r="G55" s="109"/>
      <c r="H55" s="104"/>
      <c r="I55" s="109"/>
      <c r="J55" s="109"/>
      <c r="K55" s="116"/>
      <c r="L55" s="109"/>
      <c r="M55" s="104"/>
      <c r="N55" s="117"/>
      <c r="O55" s="118"/>
      <c r="P55" s="104"/>
      <c r="Q55" s="104"/>
      <c r="R55" s="104"/>
      <c r="S55" s="105"/>
      <c r="T55" s="105"/>
      <c r="U55" s="109"/>
      <c r="V55" s="104"/>
      <c r="W55" s="106"/>
      <c r="X55" s="104"/>
      <c r="Y55" s="110"/>
      <c r="AB55" s="112"/>
      <c r="AF55" s="113"/>
      <c r="AG55" s="133"/>
      <c r="AH55" s="133"/>
    </row>
    <row r="56" spans="2:34" ht="15.75">
      <c r="B56" s="165"/>
      <c r="C56" s="137"/>
      <c r="D56" s="120" t="s">
        <v>275</v>
      </c>
      <c r="E56" s="137"/>
      <c r="F56" s="164"/>
      <c r="G56" s="109"/>
      <c r="H56" s="104"/>
      <c r="I56" s="109"/>
      <c r="J56" s="109"/>
      <c r="K56" s="116"/>
      <c r="L56" s="109"/>
      <c r="M56" s="104"/>
      <c r="N56" s="117"/>
      <c r="O56" s="118"/>
      <c r="P56" s="104"/>
      <c r="Q56" s="104"/>
      <c r="R56" s="104"/>
      <c r="S56" s="105"/>
      <c r="T56" s="105"/>
      <c r="U56" s="109"/>
      <c r="V56" s="104"/>
      <c r="W56" s="106"/>
      <c r="X56" s="104"/>
      <c r="Y56" s="110"/>
      <c r="AB56" s="112"/>
      <c r="AF56" s="113"/>
      <c r="AG56" s="133"/>
      <c r="AH56" s="133"/>
    </row>
    <row r="57" spans="2:34" ht="15.75">
      <c r="B57" s="165"/>
      <c r="C57" s="137" t="s">
        <v>276</v>
      </c>
      <c r="D57" s="120" t="s">
        <v>274</v>
      </c>
      <c r="E57" s="137"/>
      <c r="F57" s="164"/>
      <c r="G57" s="109"/>
      <c r="H57" s="104"/>
      <c r="I57" s="109"/>
      <c r="J57" s="109"/>
      <c r="K57" s="116"/>
      <c r="L57" s="109"/>
      <c r="M57" s="104"/>
      <c r="N57" s="117"/>
      <c r="O57" s="118"/>
      <c r="P57" s="104"/>
      <c r="Q57" s="104"/>
      <c r="R57" s="104"/>
      <c r="S57" s="105"/>
      <c r="T57" s="105"/>
      <c r="U57" s="109"/>
      <c r="V57" s="104"/>
      <c r="W57" s="106"/>
      <c r="X57" s="104"/>
      <c r="Y57" s="110"/>
      <c r="AB57" s="112"/>
      <c r="AF57" s="113"/>
      <c r="AG57" s="133"/>
      <c r="AH57" s="133"/>
    </row>
    <row r="58" spans="2:34" ht="15.75">
      <c r="B58" s="165"/>
      <c r="C58" s="137"/>
      <c r="D58" s="120" t="s">
        <v>275</v>
      </c>
      <c r="E58" s="137"/>
      <c r="F58" s="164"/>
      <c r="G58" s="109"/>
      <c r="H58" s="104"/>
      <c r="I58" s="109"/>
      <c r="J58" s="109"/>
      <c r="K58" s="116"/>
      <c r="L58" s="109"/>
      <c r="M58" s="104"/>
      <c r="N58" s="117"/>
      <c r="O58" s="118"/>
      <c r="P58" s="104"/>
      <c r="Q58" s="104"/>
      <c r="R58" s="104"/>
      <c r="S58" s="105"/>
      <c r="T58" s="105"/>
      <c r="U58" s="109"/>
      <c r="V58" s="104"/>
      <c r="W58" s="106"/>
      <c r="X58" s="104"/>
      <c r="Y58" s="110"/>
      <c r="AB58" s="112"/>
      <c r="AF58" s="113"/>
      <c r="AG58" s="133"/>
      <c r="AH58" s="133"/>
    </row>
    <row r="59" spans="2:34" s="200" customFormat="1" ht="15.75">
      <c r="B59" s="178" t="s">
        <v>277</v>
      </c>
      <c r="C59" s="179" t="s">
        <v>278</v>
      </c>
      <c r="D59" s="179"/>
      <c r="E59" s="179" t="s">
        <v>31</v>
      </c>
      <c r="F59" s="180"/>
      <c r="G59" s="181">
        <v>8615715</v>
      </c>
      <c r="H59" s="190">
        <f>ROUNDUP(G59,-4)</f>
        <v>8620000</v>
      </c>
      <c r="I59" s="181">
        <v>0</v>
      </c>
      <c r="J59" s="181">
        <f t="shared" si="5"/>
        <v>8620000</v>
      </c>
      <c r="K59" s="191">
        <f t="shared" si="6"/>
        <v>0</v>
      </c>
      <c r="L59" s="181">
        <f>IF(H59&lt;=I59,J59,IF(J59&lt;I59,I59,J59))*40%</f>
        <v>3448000</v>
      </c>
      <c r="M59" s="190">
        <f t="shared" si="0"/>
        <v>3450000</v>
      </c>
      <c r="N59" s="192">
        <f t="shared" si="1"/>
        <v>0.4</v>
      </c>
      <c r="O59" s="193">
        <v>3450000</v>
      </c>
      <c r="P59" s="190">
        <f>[39]Worksheet!$R22</f>
        <v>0</v>
      </c>
      <c r="Q59" s="190"/>
      <c r="R59" s="190">
        <f t="shared" si="7"/>
        <v>3450000</v>
      </c>
      <c r="S59" s="194">
        <f t="shared" ref="S59:T62" si="13">O59/N59</f>
        <v>8625000</v>
      </c>
      <c r="T59" s="194">
        <f t="shared" si="13"/>
        <v>0</v>
      </c>
      <c r="U59" s="181">
        <f>IF(O59&lt;=P59,R59,IF(R59&lt;P59,P59,R59))</f>
        <v>3450000</v>
      </c>
      <c r="V59" s="190">
        <f t="shared" si="3"/>
        <v>3450000</v>
      </c>
      <c r="W59" s="195">
        <f>V59/O59</f>
        <v>1</v>
      </c>
      <c r="X59" s="190">
        <f t="shared" si="8"/>
        <v>0</v>
      </c>
      <c r="Y59" s="196"/>
      <c r="Z59" s="197">
        <f>IF(H59&gt;=J59,J59,I59)</f>
        <v>8620000</v>
      </c>
      <c r="AA59" s="198" t="s">
        <v>139</v>
      </c>
      <c r="AB59" s="199" t="s">
        <v>279</v>
      </c>
      <c r="AC59" s="198" t="s">
        <v>31</v>
      </c>
      <c r="AF59" s="201" t="s">
        <v>279</v>
      </c>
      <c r="AG59" s="202" t="s">
        <v>31</v>
      </c>
      <c r="AH59" s="202"/>
    </row>
    <row r="60" spans="2:34" ht="15.75">
      <c r="B60" s="165" t="s">
        <v>280</v>
      </c>
      <c r="C60" s="137" t="s">
        <v>281</v>
      </c>
      <c r="D60" s="137"/>
      <c r="E60" s="137" t="s">
        <v>12</v>
      </c>
      <c r="F60" s="168"/>
      <c r="G60" s="109">
        <v>43482450</v>
      </c>
      <c r="H60" s="104">
        <f t="shared" si="4"/>
        <v>43490000</v>
      </c>
      <c r="I60" s="109">
        <v>3018500</v>
      </c>
      <c r="J60" s="109">
        <f t="shared" si="5"/>
        <v>40471500</v>
      </c>
      <c r="K60" s="116">
        <f t="shared" si="6"/>
        <v>6.9406760174752821E-2</v>
      </c>
      <c r="L60" s="109">
        <f>IF(H60&lt;=I60,J60,IF(J60&lt;I60,I60,J60))*15%</f>
        <v>6070725</v>
      </c>
      <c r="M60" s="104">
        <f t="shared" si="0"/>
        <v>6080000</v>
      </c>
      <c r="N60" s="117">
        <f t="shared" si="1"/>
        <v>0.13958898597378708</v>
      </c>
      <c r="O60" s="118">
        <v>6080000</v>
      </c>
      <c r="P60" s="104">
        <f>[39]Worksheet!$R23</f>
        <v>0</v>
      </c>
      <c r="Q60" s="104"/>
      <c r="R60" s="104">
        <f t="shared" si="7"/>
        <v>6080000</v>
      </c>
      <c r="S60" s="105">
        <f t="shared" si="13"/>
        <v>43556445.070399337</v>
      </c>
      <c r="T60" s="105">
        <f t="shared" si="13"/>
        <v>0</v>
      </c>
      <c r="U60" s="109">
        <f>IF(O60&lt;=P60,R60,IF(R60&lt;P60,P60,R60))</f>
        <v>6080000</v>
      </c>
      <c r="V60" s="104">
        <f t="shared" si="3"/>
        <v>6080000</v>
      </c>
      <c r="W60" s="106">
        <f>V60/O60</f>
        <v>1</v>
      </c>
      <c r="X60" s="104">
        <f t="shared" si="8"/>
        <v>0</v>
      </c>
      <c r="Y60" s="110"/>
      <c r="Z60" s="91">
        <f>IF(H60&gt;=J60,J60,I60)</f>
        <v>40471500</v>
      </c>
      <c r="AA60" s="111" t="s">
        <v>139</v>
      </c>
      <c r="AB60" s="112" t="s">
        <v>282</v>
      </c>
      <c r="AC60" s="111" t="s">
        <v>12</v>
      </c>
      <c r="AF60" s="134" t="s">
        <v>282</v>
      </c>
      <c r="AG60" s="119" t="s">
        <v>12</v>
      </c>
      <c r="AH60" s="119"/>
    </row>
    <row r="61" spans="2:34" s="200" customFormat="1" ht="15.75">
      <c r="B61" s="178" t="s">
        <v>283</v>
      </c>
      <c r="C61" s="179" t="s">
        <v>284</v>
      </c>
      <c r="D61" s="179"/>
      <c r="E61" s="179" t="s">
        <v>73</v>
      </c>
      <c r="F61" s="180"/>
      <c r="G61" s="181">
        <v>1998000</v>
      </c>
      <c r="H61" s="190">
        <f t="shared" si="4"/>
        <v>2000000</v>
      </c>
      <c r="I61" s="181">
        <v>0</v>
      </c>
      <c r="J61" s="181">
        <f t="shared" si="5"/>
        <v>2000000</v>
      </c>
      <c r="K61" s="191">
        <f t="shared" si="6"/>
        <v>0</v>
      </c>
      <c r="L61" s="181">
        <f>IF(H61&lt;=I61,J61,IF(J61&lt;I61,I61,J61))</f>
        <v>2000000</v>
      </c>
      <c r="M61" s="190">
        <f t="shared" si="0"/>
        <v>2000000</v>
      </c>
      <c r="N61" s="192">
        <f t="shared" si="1"/>
        <v>1</v>
      </c>
      <c r="O61" s="193">
        <v>2000000</v>
      </c>
      <c r="P61" s="190">
        <f>[39]Worksheet!$R24</f>
        <v>0</v>
      </c>
      <c r="Q61" s="190"/>
      <c r="R61" s="190">
        <f t="shared" si="7"/>
        <v>2000000</v>
      </c>
      <c r="S61" s="194">
        <f t="shared" si="13"/>
        <v>2000000</v>
      </c>
      <c r="T61" s="194">
        <f t="shared" si="13"/>
        <v>0</v>
      </c>
      <c r="U61" s="181">
        <f>IF(O61&lt;=P61,R61,IF(R61&lt;P61,P61,R61))</f>
        <v>2000000</v>
      </c>
      <c r="V61" s="190">
        <f t="shared" si="3"/>
        <v>2000000</v>
      </c>
      <c r="W61" s="195">
        <f>V61/O61</f>
        <v>1</v>
      </c>
      <c r="X61" s="190">
        <f t="shared" si="8"/>
        <v>0</v>
      </c>
      <c r="Y61" s="196"/>
      <c r="Z61" s="197">
        <f>IF(H61&gt;=J61,J61,I61)</f>
        <v>2000000</v>
      </c>
      <c r="AA61" s="198" t="s">
        <v>139</v>
      </c>
      <c r="AB61" s="199" t="s">
        <v>285</v>
      </c>
      <c r="AC61" s="198" t="s">
        <v>73</v>
      </c>
      <c r="AF61" s="201" t="s">
        <v>285</v>
      </c>
      <c r="AG61" s="202" t="s">
        <v>73</v>
      </c>
      <c r="AH61" s="202"/>
    </row>
    <row r="62" spans="2:34" ht="30.75" thickBot="1">
      <c r="B62" s="169" t="s">
        <v>286</v>
      </c>
      <c r="C62" s="170" t="s">
        <v>287</v>
      </c>
      <c r="D62" s="170"/>
      <c r="E62" s="158" t="s">
        <v>288</v>
      </c>
      <c r="F62" s="164" t="s">
        <v>324</v>
      </c>
      <c r="G62" s="141">
        <v>3500000</v>
      </c>
      <c r="H62" s="104">
        <f t="shared" si="4"/>
        <v>3500000</v>
      </c>
      <c r="I62" s="141">
        <v>0</v>
      </c>
      <c r="J62" s="141">
        <f t="shared" si="5"/>
        <v>3500000</v>
      </c>
      <c r="K62" s="142">
        <f t="shared" si="6"/>
        <v>0</v>
      </c>
      <c r="L62" s="141">
        <v>5000000</v>
      </c>
      <c r="M62" s="104">
        <f t="shared" si="0"/>
        <v>5000000</v>
      </c>
      <c r="N62" s="143">
        <f t="shared" si="1"/>
        <v>1.4285714285714286</v>
      </c>
      <c r="O62" s="144">
        <v>5000000</v>
      </c>
      <c r="P62" s="104">
        <f>[39]Worksheet!$R24</f>
        <v>0</v>
      </c>
      <c r="Q62" s="104"/>
      <c r="R62" s="104">
        <f>O62-P62</f>
        <v>5000000</v>
      </c>
      <c r="S62" s="105">
        <f t="shared" si="13"/>
        <v>3500000</v>
      </c>
      <c r="T62" s="105">
        <f t="shared" si="13"/>
        <v>0</v>
      </c>
      <c r="U62" s="109">
        <f t="shared" ref="U62" si="14">IF(O62&lt;=P62,R62,IF(R62&lt;P62,P62,R62))</f>
        <v>5000000</v>
      </c>
      <c r="V62" s="104">
        <f t="shared" si="3"/>
        <v>5000000</v>
      </c>
      <c r="W62" s="106">
        <f t="shared" ref="W62" si="15">V62/O62</f>
        <v>1</v>
      </c>
      <c r="X62" s="104">
        <f>V62-O62</f>
        <v>0</v>
      </c>
      <c r="Y62" s="110"/>
      <c r="Z62" s="91">
        <f t="shared" ref="Z62" si="16">IF(H62&gt;=J62,J62,I62)</f>
        <v>3500000</v>
      </c>
      <c r="AA62" s="111" t="s">
        <v>139</v>
      </c>
      <c r="AB62" s="112">
        <v>31006</v>
      </c>
      <c r="AC62" s="111" t="s">
        <v>288</v>
      </c>
      <c r="AF62" s="113">
        <v>31006</v>
      </c>
      <c r="AG62" s="133" t="s">
        <v>288</v>
      </c>
      <c r="AH62" s="133" t="s">
        <v>289</v>
      </c>
    </row>
    <row r="63" spans="2:34" ht="17.25" thickTop="1" thickBot="1">
      <c r="B63" s="169"/>
      <c r="C63" s="170"/>
      <c r="D63" s="170" t="s">
        <v>290</v>
      </c>
      <c r="E63" s="158"/>
      <c r="F63" s="168"/>
      <c r="G63" s="141"/>
      <c r="H63" s="104"/>
      <c r="I63" s="141"/>
      <c r="J63" s="141"/>
      <c r="K63" s="142"/>
      <c r="L63" s="141"/>
      <c r="M63" s="104"/>
      <c r="N63" s="143"/>
      <c r="O63" s="144"/>
      <c r="P63" s="104"/>
      <c r="Q63" s="104"/>
      <c r="R63" s="104"/>
      <c r="S63" s="105"/>
      <c r="T63" s="105"/>
      <c r="U63" s="109"/>
      <c r="V63" s="104"/>
      <c r="W63" s="106"/>
      <c r="X63" s="104"/>
      <c r="Y63" s="110"/>
      <c r="AB63" s="112"/>
      <c r="AF63" s="113"/>
      <c r="AG63" s="133"/>
      <c r="AH63" s="133"/>
    </row>
    <row r="64" spans="2:34" ht="17.25" thickTop="1" thickBot="1">
      <c r="B64" s="169"/>
      <c r="C64" s="170"/>
      <c r="D64" s="170" t="s">
        <v>291</v>
      </c>
      <c r="E64" s="158"/>
      <c r="F64" s="168"/>
      <c r="G64" s="141"/>
      <c r="H64" s="104"/>
      <c r="I64" s="141"/>
      <c r="J64" s="141"/>
      <c r="K64" s="142"/>
      <c r="L64" s="141"/>
      <c r="M64" s="104"/>
      <c r="N64" s="143"/>
      <c r="O64" s="144"/>
      <c r="P64" s="104"/>
      <c r="Q64" s="104"/>
      <c r="R64" s="104"/>
      <c r="S64" s="105"/>
      <c r="T64" s="105"/>
      <c r="U64" s="109"/>
      <c r="V64" s="104"/>
      <c r="W64" s="106"/>
      <c r="X64" s="104"/>
      <c r="Y64" s="110"/>
      <c r="AB64" s="112"/>
      <c r="AF64" s="113"/>
      <c r="AG64" s="133"/>
      <c r="AH64" s="133"/>
    </row>
    <row r="65" spans="2:34" ht="17.25" thickTop="1" thickBot="1">
      <c r="B65" s="169"/>
      <c r="C65" s="170"/>
      <c r="D65" s="170" t="s">
        <v>292</v>
      </c>
      <c r="E65" s="158"/>
      <c r="F65" s="168"/>
      <c r="G65" s="141"/>
      <c r="H65" s="104"/>
      <c r="I65" s="141"/>
      <c r="J65" s="141"/>
      <c r="K65" s="142"/>
      <c r="L65" s="141"/>
      <c r="M65" s="104"/>
      <c r="N65" s="143"/>
      <c r="O65" s="144"/>
      <c r="P65" s="104"/>
      <c r="Q65" s="104"/>
      <c r="R65" s="104"/>
      <c r="S65" s="105"/>
      <c r="T65" s="105"/>
      <c r="U65" s="109"/>
      <c r="V65" s="104"/>
      <c r="W65" s="106"/>
      <c r="X65" s="104"/>
      <c r="Y65" s="110"/>
      <c r="AB65" s="112"/>
      <c r="AF65" s="113"/>
      <c r="AG65" s="133"/>
      <c r="AH65" s="133"/>
    </row>
    <row r="66" spans="2:34" ht="17.25" thickTop="1" thickBot="1">
      <c r="B66" s="169"/>
      <c r="C66" s="170"/>
      <c r="D66" s="170" t="s">
        <v>293</v>
      </c>
      <c r="E66" s="158"/>
      <c r="F66" s="168"/>
      <c r="G66" s="141"/>
      <c r="H66" s="104"/>
      <c r="I66" s="141"/>
      <c r="J66" s="141"/>
      <c r="K66" s="142"/>
      <c r="L66" s="141"/>
      <c r="M66" s="104"/>
      <c r="N66" s="143"/>
      <c r="O66" s="144"/>
      <c r="P66" s="104"/>
      <c r="Q66" s="104"/>
      <c r="R66" s="104"/>
      <c r="S66" s="105"/>
      <c r="T66" s="105"/>
      <c r="U66" s="109"/>
      <c r="V66" s="104"/>
      <c r="W66" s="106"/>
      <c r="X66" s="104"/>
      <c r="Y66" s="110"/>
      <c r="AB66" s="112"/>
      <c r="AF66" s="113"/>
      <c r="AG66" s="133"/>
      <c r="AH66" s="133"/>
    </row>
    <row r="67" spans="2:34" ht="46.5" thickTop="1" thickBot="1">
      <c r="B67" s="169"/>
      <c r="C67" s="170" t="s">
        <v>330</v>
      </c>
      <c r="D67" s="170"/>
      <c r="E67" s="158"/>
      <c r="F67" s="203" t="s">
        <v>329</v>
      </c>
      <c r="G67" s="141"/>
      <c r="H67" s="104"/>
      <c r="I67" s="141"/>
      <c r="J67" s="141"/>
      <c r="K67" s="142"/>
      <c r="L67" s="141"/>
      <c r="M67" s="104"/>
      <c r="N67" s="143"/>
      <c r="O67" s="144"/>
      <c r="P67" s="104"/>
      <c r="Q67" s="104"/>
      <c r="R67" s="104"/>
      <c r="S67" s="105"/>
      <c r="T67" s="105"/>
      <c r="U67" s="109"/>
      <c r="V67" s="104"/>
      <c r="W67" s="106"/>
      <c r="X67" s="104"/>
      <c r="Y67" s="110"/>
      <c r="AB67" s="112"/>
      <c r="AF67" s="113"/>
      <c r="AG67" s="133"/>
      <c r="AH67" s="133"/>
    </row>
    <row r="68" spans="2:34" ht="17.25" thickTop="1" thickBot="1">
      <c r="B68" s="169"/>
      <c r="C68" s="170"/>
      <c r="D68" s="170"/>
      <c r="E68" s="158"/>
      <c r="F68" s="171"/>
      <c r="G68" s="141"/>
      <c r="H68" s="104"/>
      <c r="I68" s="141"/>
      <c r="J68" s="141"/>
      <c r="K68" s="142"/>
      <c r="L68" s="141"/>
      <c r="M68" s="104"/>
      <c r="N68" s="143"/>
      <c r="O68" s="144"/>
      <c r="P68" s="104"/>
      <c r="Q68" s="104"/>
      <c r="R68" s="104"/>
      <c r="S68" s="105"/>
      <c r="T68" s="105"/>
      <c r="U68" s="109"/>
      <c r="V68" s="104"/>
      <c r="W68" s="106"/>
      <c r="X68" s="104"/>
      <c r="Y68" s="110"/>
      <c r="AB68" s="112"/>
      <c r="AF68" s="113"/>
      <c r="AG68" s="133"/>
      <c r="AH68" s="133"/>
    </row>
    <row r="69" spans="2:34" ht="16.5" thickTop="1" thickBot="1">
      <c r="B69" s="172"/>
      <c r="C69" s="173"/>
      <c r="D69" s="173"/>
      <c r="E69" s="173"/>
      <c r="F69" s="173"/>
      <c r="G69" s="145">
        <f>SUM(G6:G68)</f>
        <v>4014909021.4800005</v>
      </c>
      <c r="H69" s="145">
        <f>SUM(H6:H68)</f>
        <v>4015030000</v>
      </c>
      <c r="I69" s="145">
        <f>SUM(I6:I68)</f>
        <v>1004475067.36</v>
      </c>
      <c r="J69" s="145">
        <f>SUM(J6:J68)</f>
        <v>3010554932.6399999</v>
      </c>
      <c r="K69" s="145"/>
      <c r="L69" s="145">
        <f>SUM(L6:L68)</f>
        <v>3576976422.2400002</v>
      </c>
      <c r="M69" s="145">
        <f>SUM(M6:M68)</f>
        <v>3577060000</v>
      </c>
      <c r="N69" s="146"/>
      <c r="O69" s="147">
        <f>SUM(O6:O68)</f>
        <v>3577060000</v>
      </c>
      <c r="P69" s="145">
        <f>SUM(P6:P68)</f>
        <v>698297555.63999999</v>
      </c>
      <c r="Q69" s="145">
        <f>SUM(Q6:Q68)</f>
        <v>569358636</v>
      </c>
      <c r="R69" s="145">
        <f>SUM(R6:R68)</f>
        <v>2878762444.3600001</v>
      </c>
      <c r="S69" s="145"/>
      <c r="T69" s="145"/>
      <c r="U69" s="145">
        <f>SUM(U6:U68)</f>
        <v>3339776772.4400001</v>
      </c>
      <c r="V69" s="145">
        <f>SUM(V6:V68)</f>
        <v>3318130000</v>
      </c>
      <c r="W69" s="146"/>
      <c r="X69" s="145">
        <f>SUM(X6:X68)</f>
        <v>-258930000</v>
      </c>
      <c r="Y69" s="148"/>
      <c r="Z69" s="149">
        <f>SUM(Z6:Z68)</f>
        <v>3503063068</v>
      </c>
      <c r="AA69" s="89"/>
      <c r="AB69" s="150"/>
      <c r="AC69" s="89"/>
    </row>
    <row r="70" spans="2:34" ht="15.75" thickTop="1">
      <c r="B70" s="159"/>
      <c r="C70" s="159"/>
      <c r="D70" s="159"/>
      <c r="E70" s="159"/>
      <c r="G70" s="149"/>
      <c r="H70" s="149"/>
      <c r="AA70" s="89"/>
      <c r="AB70" s="150"/>
      <c r="AC70" s="89"/>
    </row>
    <row r="71" spans="2:34">
      <c r="B71" s="174" t="s">
        <v>294</v>
      </c>
      <c r="C71" s="174"/>
      <c r="D71" s="174"/>
      <c r="E71" s="174"/>
      <c r="F71" s="160" t="s">
        <v>295</v>
      </c>
      <c r="G71" s="151" t="s">
        <v>295</v>
      </c>
      <c r="H71" s="151" t="s">
        <v>295</v>
      </c>
      <c r="I71" s="151"/>
      <c r="J71" s="151"/>
      <c r="K71" s="151" t="s">
        <v>296</v>
      </c>
      <c r="L71" s="151"/>
      <c r="M71" s="151"/>
      <c r="N71" s="151"/>
      <c r="O71" s="152"/>
      <c r="P71" s="151"/>
      <c r="Q71" s="151"/>
      <c r="R71" s="151"/>
      <c r="S71" s="151" t="s">
        <v>296</v>
      </c>
      <c r="T71" s="151" t="s">
        <v>296</v>
      </c>
      <c r="U71" s="151"/>
      <c r="V71" s="151"/>
      <c r="W71" s="151"/>
      <c r="X71" s="151"/>
      <c r="Y71" s="151"/>
      <c r="Z71" s="93"/>
      <c r="AA71" s="151"/>
      <c r="AB71" s="151" t="s">
        <v>295</v>
      </c>
      <c r="AC71" s="151"/>
      <c r="AD71" s="151"/>
      <c r="AE71" s="151" t="s">
        <v>296</v>
      </c>
      <c r="AF71" s="151"/>
    </row>
    <row r="72" spans="2:34">
      <c r="B72" s="174"/>
      <c r="C72" s="174"/>
      <c r="D72" s="174"/>
      <c r="E72" s="174"/>
      <c r="G72" s="151"/>
      <c r="H72" s="151"/>
      <c r="I72" s="151"/>
      <c r="J72" s="151"/>
      <c r="K72" s="151"/>
      <c r="L72" s="151"/>
      <c r="M72" s="151"/>
      <c r="N72" s="151"/>
      <c r="O72" s="152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93"/>
      <c r="AA72" s="151"/>
      <c r="AB72" s="151"/>
      <c r="AC72" s="151"/>
      <c r="AD72" s="151"/>
      <c r="AE72" s="151"/>
      <c r="AF72" s="151"/>
    </row>
    <row r="73" spans="2:34">
      <c r="B73" s="174"/>
      <c r="C73" s="174"/>
      <c r="D73" s="174"/>
      <c r="E73" s="174"/>
      <c r="G73" s="151"/>
      <c r="H73" s="151"/>
      <c r="I73" s="151"/>
      <c r="J73" s="151"/>
      <c r="K73" s="151"/>
      <c r="L73" s="151"/>
      <c r="M73" s="151"/>
      <c r="N73" s="151"/>
      <c r="O73" s="152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93"/>
      <c r="AA73" s="151"/>
      <c r="AB73" s="151"/>
      <c r="AC73" s="151"/>
      <c r="AD73" s="151"/>
      <c r="AE73" s="151"/>
      <c r="AF73" s="151"/>
    </row>
    <row r="74" spans="2:34">
      <c r="B74" s="174"/>
      <c r="C74" s="174"/>
      <c r="D74" s="174"/>
      <c r="E74" s="174"/>
      <c r="G74" s="151"/>
      <c r="H74" s="151"/>
      <c r="I74" s="151"/>
      <c r="J74" s="151"/>
      <c r="K74" s="151"/>
      <c r="L74" s="151"/>
      <c r="M74" s="151"/>
      <c r="N74" s="151"/>
      <c r="O74" s="152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93"/>
      <c r="AA74" s="151"/>
      <c r="AB74" s="151"/>
      <c r="AC74" s="151"/>
      <c r="AD74" s="151"/>
      <c r="AE74" s="151"/>
      <c r="AF74" s="151"/>
    </row>
    <row r="75" spans="2:34">
      <c r="B75" s="174"/>
      <c r="C75" s="174"/>
      <c r="D75" s="174"/>
      <c r="E75" s="174"/>
      <c r="G75" s="151"/>
      <c r="H75" s="151"/>
      <c r="I75" s="151"/>
      <c r="J75" s="151"/>
      <c r="K75" s="151"/>
      <c r="L75" s="151"/>
      <c r="M75" s="151"/>
      <c r="N75" s="151"/>
      <c r="O75" s="152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93"/>
      <c r="AA75" s="151"/>
      <c r="AB75" s="151"/>
      <c r="AC75" s="151"/>
      <c r="AD75" s="151"/>
      <c r="AE75" s="151"/>
      <c r="AF75" s="151"/>
    </row>
    <row r="76" spans="2:34">
      <c r="B76" s="175" t="s">
        <v>297</v>
      </c>
      <c r="C76" s="175"/>
      <c r="D76" s="175"/>
      <c r="E76" s="175"/>
      <c r="F76" s="160" t="s">
        <v>298</v>
      </c>
      <c r="G76" s="153" t="s">
        <v>298</v>
      </c>
      <c r="H76" s="153" t="s">
        <v>298</v>
      </c>
      <c r="I76" s="153"/>
      <c r="J76" s="153"/>
      <c r="K76" s="153" t="s">
        <v>299</v>
      </c>
      <c r="L76" s="153"/>
      <c r="M76" s="153"/>
      <c r="N76" s="153"/>
      <c r="P76" s="153"/>
      <c r="Q76" s="153"/>
      <c r="R76" s="153"/>
      <c r="S76" s="153" t="s">
        <v>299</v>
      </c>
      <c r="T76" s="153" t="s">
        <v>299</v>
      </c>
      <c r="U76" s="153"/>
      <c r="V76" s="153"/>
      <c r="W76" s="153"/>
      <c r="X76" s="153"/>
      <c r="Y76" s="153"/>
      <c r="Z76" s="93"/>
      <c r="AA76" s="153"/>
      <c r="AB76" s="153" t="s">
        <v>298</v>
      </c>
      <c r="AC76" s="153"/>
      <c r="AD76" s="153"/>
      <c r="AE76" s="153" t="s">
        <v>299</v>
      </c>
      <c r="AF76" s="153"/>
    </row>
    <row r="77" spans="2:34">
      <c r="B77" s="175" t="s">
        <v>300</v>
      </c>
      <c r="C77" s="175"/>
      <c r="D77" s="175"/>
      <c r="E77" s="175"/>
      <c r="F77" s="160" t="s">
        <v>301</v>
      </c>
      <c r="G77" s="153" t="s">
        <v>301</v>
      </c>
      <c r="H77" s="153" t="s">
        <v>301</v>
      </c>
      <c r="I77" s="153"/>
      <c r="J77" s="153"/>
      <c r="K77" s="153" t="s">
        <v>302</v>
      </c>
      <c r="L77" s="153"/>
      <c r="M77" s="153"/>
      <c r="N77" s="153"/>
      <c r="P77" s="153"/>
      <c r="Q77" s="153"/>
      <c r="R77" s="153"/>
      <c r="S77" s="153" t="s">
        <v>302</v>
      </c>
      <c r="T77" s="153" t="s">
        <v>302</v>
      </c>
      <c r="U77" s="153"/>
      <c r="V77" s="153"/>
      <c r="W77" s="153"/>
      <c r="X77" s="153"/>
      <c r="Y77" s="153"/>
      <c r="Z77" s="93"/>
      <c r="AA77" s="153"/>
      <c r="AB77" s="153" t="s">
        <v>301</v>
      </c>
      <c r="AC77" s="153"/>
      <c r="AD77" s="153"/>
      <c r="AE77" s="153" t="s">
        <v>302</v>
      </c>
      <c r="AF77" s="153"/>
    </row>
    <row r="78" spans="2:34">
      <c r="B78" s="176"/>
      <c r="C78" s="176"/>
      <c r="D78" s="176"/>
      <c r="E78" s="176"/>
      <c r="G78" s="154"/>
      <c r="H78" s="154"/>
      <c r="AA78" s="93"/>
      <c r="AB78" s="93"/>
      <c r="AC78" s="93"/>
    </row>
    <row r="79" spans="2:34">
      <c r="B79" s="176"/>
      <c r="C79" s="176"/>
      <c r="D79" s="176"/>
      <c r="E79" s="176"/>
      <c r="G79" s="154"/>
      <c r="H79" s="154"/>
      <c r="AA79" s="93"/>
      <c r="AB79" s="93"/>
      <c r="AC79" s="93"/>
    </row>
    <row r="80" spans="2:34">
      <c r="B80" s="176"/>
      <c r="C80" s="176"/>
      <c r="D80" s="176"/>
      <c r="E80" s="176"/>
      <c r="G80" s="154"/>
      <c r="H80" s="154"/>
      <c r="AA80" s="93"/>
      <c r="AB80" s="93"/>
      <c r="AC80" s="93"/>
    </row>
    <row r="81" spans="2:29">
      <c r="B81" s="176"/>
      <c r="C81" s="176"/>
      <c r="D81" s="176"/>
      <c r="E81" s="176"/>
      <c r="G81" s="154"/>
      <c r="H81" s="154"/>
      <c r="AA81" s="93"/>
      <c r="AB81" s="93"/>
      <c r="AC81" s="93"/>
    </row>
    <row r="82" spans="2:29">
      <c r="B82" s="176"/>
      <c r="C82" s="176"/>
      <c r="D82" s="176"/>
      <c r="E82" s="176"/>
      <c r="G82" s="154"/>
      <c r="H82" s="154"/>
      <c r="AA82" s="93"/>
      <c r="AB82" s="93"/>
      <c r="AC82" s="93"/>
    </row>
    <row r="83" spans="2:29">
      <c r="B83" s="176"/>
      <c r="C83" s="176"/>
      <c r="D83" s="176"/>
      <c r="E83" s="176"/>
      <c r="G83" s="154"/>
      <c r="H83" s="154"/>
      <c r="AA83" s="93"/>
      <c r="AB83" s="93"/>
      <c r="AC83" s="93"/>
    </row>
    <row r="84" spans="2:29">
      <c r="B84" s="176"/>
      <c r="C84" s="176"/>
      <c r="D84" s="176"/>
      <c r="E84" s="176"/>
      <c r="G84" s="154"/>
      <c r="H84" s="154"/>
      <c r="AA84" s="93"/>
      <c r="AB84" s="93"/>
      <c r="AC84" s="93"/>
    </row>
    <row r="85" spans="2:29">
      <c r="B85" s="176"/>
      <c r="C85" s="176"/>
      <c r="D85" s="176"/>
      <c r="E85" s="176"/>
      <c r="G85" s="154"/>
      <c r="H85" s="154"/>
      <c r="AA85" s="93"/>
      <c r="AB85" s="93"/>
      <c r="AC85" s="93"/>
    </row>
    <row r="86" spans="2:29">
      <c r="B86" s="176"/>
      <c r="C86" s="176"/>
      <c r="D86" s="176"/>
      <c r="E86" s="176"/>
      <c r="G86" s="154"/>
      <c r="H86" s="154"/>
      <c r="AA86" s="93"/>
      <c r="AB86" s="93"/>
      <c r="AC86" s="93"/>
    </row>
  </sheetData>
  <pageMargins left="1.5" right="0" top="0" bottom="0" header="0.3" footer="0.3"/>
  <pageSetup paperSize="9"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topLeftCell="A4" workbookViewId="0">
      <selection activeCell="F15" sqref="F15"/>
    </sheetView>
  </sheetViews>
  <sheetFormatPr defaultRowHeight="15"/>
  <cols>
    <col min="1" max="1" width="9.140625" style="93"/>
    <col min="2" max="2" width="11.28515625" style="160" bestFit="1" customWidth="1"/>
    <col min="3" max="3" width="7.7109375" style="160" customWidth="1"/>
    <col min="4" max="4" width="33.28515625" style="160" customWidth="1"/>
    <col min="5" max="5" width="26.85546875" style="160" customWidth="1"/>
    <col min="6" max="6" width="30" style="160" customWidth="1"/>
    <col min="7" max="8" width="16.140625" style="155" customWidth="1"/>
    <col min="9" max="10" width="16.140625" style="91" customWidth="1"/>
    <col min="11" max="11" width="9.140625" style="91" customWidth="1"/>
    <col min="12" max="13" width="16.140625" style="91" customWidth="1"/>
    <col min="14" max="14" width="12" style="91" customWidth="1"/>
    <col min="15" max="15" width="16.140625" style="92" bestFit="1" customWidth="1"/>
    <col min="16" max="17" width="16.140625" style="91" bestFit="1" customWidth="1"/>
    <col min="18" max="18" width="16.140625" style="91" hidden="1" customWidth="1"/>
    <col min="19" max="19" width="20" style="91" bestFit="1" customWidth="1"/>
    <col min="20" max="20" width="9.140625" style="91" bestFit="1" customWidth="1"/>
    <col min="21" max="21" width="16.140625" style="91" customWidth="1"/>
    <col min="22" max="22" width="16.140625" style="91" bestFit="1" customWidth="1"/>
    <col min="23" max="23" width="12" style="91" customWidth="1"/>
    <col min="24" max="24" width="16.140625" style="91" bestFit="1" customWidth="1"/>
    <col min="25" max="25" width="12" style="91" customWidth="1"/>
    <col min="26" max="26" width="19.28515625" style="91" bestFit="1" customWidth="1"/>
    <col min="27" max="27" width="10.85546875" style="111" customWidth="1"/>
    <col min="28" max="28" width="11.140625" style="111" customWidth="1"/>
    <col min="29" max="29" width="43.5703125" style="111" bestFit="1" customWidth="1"/>
    <col min="30" max="32" width="9.140625" style="93"/>
    <col min="33" max="33" width="27.140625" style="93" bestFit="1" customWidth="1"/>
    <col min="34" max="34" width="50" style="93" bestFit="1" customWidth="1"/>
    <col min="35" max="253" width="9.140625" style="93"/>
    <col min="254" max="254" width="11.28515625" style="93" bestFit="1" customWidth="1"/>
    <col min="255" max="255" width="30.28515625" style="93" bestFit="1" customWidth="1"/>
    <col min="256" max="256" width="0" style="93" hidden="1" customWidth="1"/>
    <col min="257" max="257" width="30" style="93" customWidth="1"/>
    <col min="258" max="258" width="0" style="93" hidden="1" customWidth="1"/>
    <col min="259" max="261" width="16.140625" style="93" bestFit="1" customWidth="1"/>
    <col min="262" max="262" width="9.140625" style="93" bestFit="1" customWidth="1"/>
    <col min="263" max="263" width="0" style="93" hidden="1" customWidth="1"/>
    <col min="264" max="264" width="16.140625" style="93" bestFit="1" customWidth="1"/>
    <col min="265" max="265" width="12" style="93" customWidth="1"/>
    <col min="266" max="266" width="16.140625" style="93" bestFit="1" customWidth="1"/>
    <col min="267" max="267" width="12" style="93" customWidth="1"/>
    <col min="268" max="268" width="19.28515625" style="93" bestFit="1" customWidth="1"/>
    <col min="269" max="269" width="10.85546875" style="93" customWidth="1"/>
    <col min="270" max="270" width="11.140625" style="93" customWidth="1"/>
    <col min="271" max="271" width="43.5703125" style="93" bestFit="1" customWidth="1"/>
    <col min="272" max="274" width="9.140625" style="93"/>
    <col min="275" max="275" width="27.140625" style="93" bestFit="1" customWidth="1"/>
    <col min="276" max="276" width="50" style="93" bestFit="1" customWidth="1"/>
    <col min="277" max="277" width="12" style="93" bestFit="1" customWidth="1"/>
    <col min="278" max="280" width="9.140625" style="93"/>
    <col min="281" max="281" width="91" style="93" customWidth="1"/>
    <col min="282" max="282" width="12.28515625" style="93" customWidth="1"/>
    <col min="283" max="283" width="15" style="93" bestFit="1" customWidth="1"/>
    <col min="284" max="509" width="9.140625" style="93"/>
    <col min="510" max="510" width="11.28515625" style="93" bestFit="1" customWidth="1"/>
    <col min="511" max="511" width="30.28515625" style="93" bestFit="1" customWidth="1"/>
    <col min="512" max="512" width="0" style="93" hidden="1" customWidth="1"/>
    <col min="513" max="513" width="30" style="93" customWidth="1"/>
    <col min="514" max="514" width="0" style="93" hidden="1" customWidth="1"/>
    <col min="515" max="517" width="16.140625" style="93" bestFit="1" customWidth="1"/>
    <col min="518" max="518" width="9.140625" style="93" bestFit="1" customWidth="1"/>
    <col min="519" max="519" width="0" style="93" hidden="1" customWidth="1"/>
    <col min="520" max="520" width="16.140625" style="93" bestFit="1" customWidth="1"/>
    <col min="521" max="521" width="12" style="93" customWidth="1"/>
    <col min="522" max="522" width="16.140625" style="93" bestFit="1" customWidth="1"/>
    <col min="523" max="523" width="12" style="93" customWidth="1"/>
    <col min="524" max="524" width="19.28515625" style="93" bestFit="1" customWidth="1"/>
    <col min="525" max="525" width="10.85546875" style="93" customWidth="1"/>
    <col min="526" max="526" width="11.140625" style="93" customWidth="1"/>
    <col min="527" max="527" width="43.5703125" style="93" bestFit="1" customWidth="1"/>
    <col min="528" max="530" width="9.140625" style="93"/>
    <col min="531" max="531" width="27.140625" style="93" bestFit="1" customWidth="1"/>
    <col min="532" max="532" width="50" style="93" bestFit="1" customWidth="1"/>
    <col min="533" max="533" width="12" style="93" bestFit="1" customWidth="1"/>
    <col min="534" max="536" width="9.140625" style="93"/>
    <col min="537" max="537" width="91" style="93" customWidth="1"/>
    <col min="538" max="538" width="12.28515625" style="93" customWidth="1"/>
    <col min="539" max="539" width="15" style="93" bestFit="1" customWidth="1"/>
    <col min="540" max="765" width="9.140625" style="93"/>
    <col min="766" max="766" width="11.28515625" style="93" bestFit="1" customWidth="1"/>
    <col min="767" max="767" width="30.28515625" style="93" bestFit="1" customWidth="1"/>
    <col min="768" max="768" width="0" style="93" hidden="1" customWidth="1"/>
    <col min="769" max="769" width="30" style="93" customWidth="1"/>
    <col min="770" max="770" width="0" style="93" hidden="1" customWidth="1"/>
    <col min="771" max="773" width="16.140625" style="93" bestFit="1" customWidth="1"/>
    <col min="774" max="774" width="9.140625" style="93" bestFit="1" customWidth="1"/>
    <col min="775" max="775" width="0" style="93" hidden="1" customWidth="1"/>
    <col min="776" max="776" width="16.140625" style="93" bestFit="1" customWidth="1"/>
    <col min="777" max="777" width="12" style="93" customWidth="1"/>
    <col min="778" max="778" width="16.140625" style="93" bestFit="1" customWidth="1"/>
    <col min="779" max="779" width="12" style="93" customWidth="1"/>
    <col min="780" max="780" width="19.28515625" style="93" bestFit="1" customWidth="1"/>
    <col min="781" max="781" width="10.85546875" style="93" customWidth="1"/>
    <col min="782" max="782" width="11.140625" style="93" customWidth="1"/>
    <col min="783" max="783" width="43.5703125" style="93" bestFit="1" customWidth="1"/>
    <col min="784" max="786" width="9.140625" style="93"/>
    <col min="787" max="787" width="27.140625" style="93" bestFit="1" customWidth="1"/>
    <col min="788" max="788" width="50" style="93" bestFit="1" customWidth="1"/>
    <col min="789" max="789" width="12" style="93" bestFit="1" customWidth="1"/>
    <col min="790" max="792" width="9.140625" style="93"/>
    <col min="793" max="793" width="91" style="93" customWidth="1"/>
    <col min="794" max="794" width="12.28515625" style="93" customWidth="1"/>
    <col min="795" max="795" width="15" style="93" bestFit="1" customWidth="1"/>
    <col min="796" max="1021" width="9.140625" style="93"/>
    <col min="1022" max="1022" width="11.28515625" style="93" bestFit="1" customWidth="1"/>
    <col min="1023" max="1023" width="30.28515625" style="93" bestFit="1" customWidth="1"/>
    <col min="1024" max="1024" width="0" style="93" hidden="1" customWidth="1"/>
    <col min="1025" max="1025" width="30" style="93" customWidth="1"/>
    <col min="1026" max="1026" width="0" style="93" hidden="1" customWidth="1"/>
    <col min="1027" max="1029" width="16.140625" style="93" bestFit="1" customWidth="1"/>
    <col min="1030" max="1030" width="9.140625" style="93" bestFit="1" customWidth="1"/>
    <col min="1031" max="1031" width="0" style="93" hidden="1" customWidth="1"/>
    <col min="1032" max="1032" width="16.140625" style="93" bestFit="1" customWidth="1"/>
    <col min="1033" max="1033" width="12" style="93" customWidth="1"/>
    <col min="1034" max="1034" width="16.140625" style="93" bestFit="1" customWidth="1"/>
    <col min="1035" max="1035" width="12" style="93" customWidth="1"/>
    <col min="1036" max="1036" width="19.28515625" style="93" bestFit="1" customWidth="1"/>
    <col min="1037" max="1037" width="10.85546875" style="93" customWidth="1"/>
    <col min="1038" max="1038" width="11.140625" style="93" customWidth="1"/>
    <col min="1039" max="1039" width="43.5703125" style="93" bestFit="1" customWidth="1"/>
    <col min="1040" max="1042" width="9.140625" style="93"/>
    <col min="1043" max="1043" width="27.140625" style="93" bestFit="1" customWidth="1"/>
    <col min="1044" max="1044" width="50" style="93" bestFit="1" customWidth="1"/>
    <col min="1045" max="1045" width="12" style="93" bestFit="1" customWidth="1"/>
    <col min="1046" max="1048" width="9.140625" style="93"/>
    <col min="1049" max="1049" width="91" style="93" customWidth="1"/>
    <col min="1050" max="1050" width="12.28515625" style="93" customWidth="1"/>
    <col min="1051" max="1051" width="15" style="93" bestFit="1" customWidth="1"/>
    <col min="1052" max="1277" width="9.140625" style="93"/>
    <col min="1278" max="1278" width="11.28515625" style="93" bestFit="1" customWidth="1"/>
    <col min="1279" max="1279" width="30.28515625" style="93" bestFit="1" customWidth="1"/>
    <col min="1280" max="1280" width="0" style="93" hidden="1" customWidth="1"/>
    <col min="1281" max="1281" width="30" style="93" customWidth="1"/>
    <col min="1282" max="1282" width="0" style="93" hidden="1" customWidth="1"/>
    <col min="1283" max="1285" width="16.140625" style="93" bestFit="1" customWidth="1"/>
    <col min="1286" max="1286" width="9.140625" style="93" bestFit="1" customWidth="1"/>
    <col min="1287" max="1287" width="0" style="93" hidden="1" customWidth="1"/>
    <col min="1288" max="1288" width="16.140625" style="93" bestFit="1" customWidth="1"/>
    <col min="1289" max="1289" width="12" style="93" customWidth="1"/>
    <col min="1290" max="1290" width="16.140625" style="93" bestFit="1" customWidth="1"/>
    <col min="1291" max="1291" width="12" style="93" customWidth="1"/>
    <col min="1292" max="1292" width="19.28515625" style="93" bestFit="1" customWidth="1"/>
    <col min="1293" max="1293" width="10.85546875" style="93" customWidth="1"/>
    <col min="1294" max="1294" width="11.140625" style="93" customWidth="1"/>
    <col min="1295" max="1295" width="43.5703125" style="93" bestFit="1" customWidth="1"/>
    <col min="1296" max="1298" width="9.140625" style="93"/>
    <col min="1299" max="1299" width="27.140625" style="93" bestFit="1" customWidth="1"/>
    <col min="1300" max="1300" width="50" style="93" bestFit="1" customWidth="1"/>
    <col min="1301" max="1301" width="12" style="93" bestFit="1" customWidth="1"/>
    <col min="1302" max="1304" width="9.140625" style="93"/>
    <col min="1305" max="1305" width="91" style="93" customWidth="1"/>
    <col min="1306" max="1306" width="12.28515625" style="93" customWidth="1"/>
    <col min="1307" max="1307" width="15" style="93" bestFit="1" customWidth="1"/>
    <col min="1308" max="1533" width="9.140625" style="93"/>
    <col min="1534" max="1534" width="11.28515625" style="93" bestFit="1" customWidth="1"/>
    <col min="1535" max="1535" width="30.28515625" style="93" bestFit="1" customWidth="1"/>
    <col min="1536" max="1536" width="0" style="93" hidden="1" customWidth="1"/>
    <col min="1537" max="1537" width="30" style="93" customWidth="1"/>
    <col min="1538" max="1538" width="0" style="93" hidden="1" customWidth="1"/>
    <col min="1539" max="1541" width="16.140625" style="93" bestFit="1" customWidth="1"/>
    <col min="1542" max="1542" width="9.140625" style="93" bestFit="1" customWidth="1"/>
    <col min="1543" max="1543" width="0" style="93" hidden="1" customWidth="1"/>
    <col min="1544" max="1544" width="16.140625" style="93" bestFit="1" customWidth="1"/>
    <col min="1545" max="1545" width="12" style="93" customWidth="1"/>
    <col min="1546" max="1546" width="16.140625" style="93" bestFit="1" customWidth="1"/>
    <col min="1547" max="1547" width="12" style="93" customWidth="1"/>
    <col min="1548" max="1548" width="19.28515625" style="93" bestFit="1" customWidth="1"/>
    <col min="1549" max="1549" width="10.85546875" style="93" customWidth="1"/>
    <col min="1550" max="1550" width="11.140625" style="93" customWidth="1"/>
    <col min="1551" max="1551" width="43.5703125" style="93" bestFit="1" customWidth="1"/>
    <col min="1552" max="1554" width="9.140625" style="93"/>
    <col min="1555" max="1555" width="27.140625" style="93" bestFit="1" customWidth="1"/>
    <col min="1556" max="1556" width="50" style="93" bestFit="1" customWidth="1"/>
    <col min="1557" max="1557" width="12" style="93" bestFit="1" customWidth="1"/>
    <col min="1558" max="1560" width="9.140625" style="93"/>
    <col min="1561" max="1561" width="91" style="93" customWidth="1"/>
    <col min="1562" max="1562" width="12.28515625" style="93" customWidth="1"/>
    <col min="1563" max="1563" width="15" style="93" bestFit="1" customWidth="1"/>
    <col min="1564" max="1789" width="9.140625" style="93"/>
    <col min="1790" max="1790" width="11.28515625" style="93" bestFit="1" customWidth="1"/>
    <col min="1791" max="1791" width="30.28515625" style="93" bestFit="1" customWidth="1"/>
    <col min="1792" max="1792" width="0" style="93" hidden="1" customWidth="1"/>
    <col min="1793" max="1793" width="30" style="93" customWidth="1"/>
    <col min="1794" max="1794" width="0" style="93" hidden="1" customWidth="1"/>
    <col min="1795" max="1797" width="16.140625" style="93" bestFit="1" customWidth="1"/>
    <col min="1798" max="1798" width="9.140625" style="93" bestFit="1" customWidth="1"/>
    <col min="1799" max="1799" width="0" style="93" hidden="1" customWidth="1"/>
    <col min="1800" max="1800" width="16.140625" style="93" bestFit="1" customWidth="1"/>
    <col min="1801" max="1801" width="12" style="93" customWidth="1"/>
    <col min="1802" max="1802" width="16.140625" style="93" bestFit="1" customWidth="1"/>
    <col min="1803" max="1803" width="12" style="93" customWidth="1"/>
    <col min="1804" max="1804" width="19.28515625" style="93" bestFit="1" customWidth="1"/>
    <col min="1805" max="1805" width="10.85546875" style="93" customWidth="1"/>
    <col min="1806" max="1806" width="11.140625" style="93" customWidth="1"/>
    <col min="1807" max="1807" width="43.5703125" style="93" bestFit="1" customWidth="1"/>
    <col min="1808" max="1810" width="9.140625" style="93"/>
    <col min="1811" max="1811" width="27.140625" style="93" bestFit="1" customWidth="1"/>
    <col min="1812" max="1812" width="50" style="93" bestFit="1" customWidth="1"/>
    <col min="1813" max="1813" width="12" style="93" bestFit="1" customWidth="1"/>
    <col min="1814" max="1816" width="9.140625" style="93"/>
    <col min="1817" max="1817" width="91" style="93" customWidth="1"/>
    <col min="1818" max="1818" width="12.28515625" style="93" customWidth="1"/>
    <col min="1819" max="1819" width="15" style="93" bestFit="1" customWidth="1"/>
    <col min="1820" max="2045" width="9.140625" style="93"/>
    <col min="2046" max="2046" width="11.28515625" style="93" bestFit="1" customWidth="1"/>
    <col min="2047" max="2047" width="30.28515625" style="93" bestFit="1" customWidth="1"/>
    <col min="2048" max="2048" width="0" style="93" hidden="1" customWidth="1"/>
    <col min="2049" max="2049" width="30" style="93" customWidth="1"/>
    <col min="2050" max="2050" width="0" style="93" hidden="1" customWidth="1"/>
    <col min="2051" max="2053" width="16.140625" style="93" bestFit="1" customWidth="1"/>
    <col min="2054" max="2054" width="9.140625" style="93" bestFit="1" customWidth="1"/>
    <col min="2055" max="2055" width="0" style="93" hidden="1" customWidth="1"/>
    <col min="2056" max="2056" width="16.140625" style="93" bestFit="1" customWidth="1"/>
    <col min="2057" max="2057" width="12" style="93" customWidth="1"/>
    <col min="2058" max="2058" width="16.140625" style="93" bestFit="1" customWidth="1"/>
    <col min="2059" max="2059" width="12" style="93" customWidth="1"/>
    <col min="2060" max="2060" width="19.28515625" style="93" bestFit="1" customWidth="1"/>
    <col min="2061" max="2061" width="10.85546875" style="93" customWidth="1"/>
    <col min="2062" max="2062" width="11.140625" style="93" customWidth="1"/>
    <col min="2063" max="2063" width="43.5703125" style="93" bestFit="1" customWidth="1"/>
    <col min="2064" max="2066" width="9.140625" style="93"/>
    <col min="2067" max="2067" width="27.140625" style="93" bestFit="1" customWidth="1"/>
    <col min="2068" max="2068" width="50" style="93" bestFit="1" customWidth="1"/>
    <col min="2069" max="2069" width="12" style="93" bestFit="1" customWidth="1"/>
    <col min="2070" max="2072" width="9.140625" style="93"/>
    <col min="2073" max="2073" width="91" style="93" customWidth="1"/>
    <col min="2074" max="2074" width="12.28515625" style="93" customWidth="1"/>
    <col min="2075" max="2075" width="15" style="93" bestFit="1" customWidth="1"/>
    <col min="2076" max="2301" width="9.140625" style="93"/>
    <col min="2302" max="2302" width="11.28515625" style="93" bestFit="1" customWidth="1"/>
    <col min="2303" max="2303" width="30.28515625" style="93" bestFit="1" customWidth="1"/>
    <col min="2304" max="2304" width="0" style="93" hidden="1" customWidth="1"/>
    <col min="2305" max="2305" width="30" style="93" customWidth="1"/>
    <col min="2306" max="2306" width="0" style="93" hidden="1" customWidth="1"/>
    <col min="2307" max="2309" width="16.140625" style="93" bestFit="1" customWidth="1"/>
    <col min="2310" max="2310" width="9.140625" style="93" bestFit="1" customWidth="1"/>
    <col min="2311" max="2311" width="0" style="93" hidden="1" customWidth="1"/>
    <col min="2312" max="2312" width="16.140625" style="93" bestFit="1" customWidth="1"/>
    <col min="2313" max="2313" width="12" style="93" customWidth="1"/>
    <col min="2314" max="2314" width="16.140625" style="93" bestFit="1" customWidth="1"/>
    <col min="2315" max="2315" width="12" style="93" customWidth="1"/>
    <col min="2316" max="2316" width="19.28515625" style="93" bestFit="1" customWidth="1"/>
    <col min="2317" max="2317" width="10.85546875" style="93" customWidth="1"/>
    <col min="2318" max="2318" width="11.140625" style="93" customWidth="1"/>
    <col min="2319" max="2319" width="43.5703125" style="93" bestFit="1" customWidth="1"/>
    <col min="2320" max="2322" width="9.140625" style="93"/>
    <col min="2323" max="2323" width="27.140625" style="93" bestFit="1" customWidth="1"/>
    <col min="2324" max="2324" width="50" style="93" bestFit="1" customWidth="1"/>
    <col min="2325" max="2325" width="12" style="93" bestFit="1" customWidth="1"/>
    <col min="2326" max="2328" width="9.140625" style="93"/>
    <col min="2329" max="2329" width="91" style="93" customWidth="1"/>
    <col min="2330" max="2330" width="12.28515625" style="93" customWidth="1"/>
    <col min="2331" max="2331" width="15" style="93" bestFit="1" customWidth="1"/>
    <col min="2332" max="2557" width="9.140625" style="93"/>
    <col min="2558" max="2558" width="11.28515625" style="93" bestFit="1" customWidth="1"/>
    <col min="2559" max="2559" width="30.28515625" style="93" bestFit="1" customWidth="1"/>
    <col min="2560" max="2560" width="0" style="93" hidden="1" customWidth="1"/>
    <col min="2561" max="2561" width="30" style="93" customWidth="1"/>
    <col min="2562" max="2562" width="0" style="93" hidden="1" customWidth="1"/>
    <col min="2563" max="2565" width="16.140625" style="93" bestFit="1" customWidth="1"/>
    <col min="2566" max="2566" width="9.140625" style="93" bestFit="1" customWidth="1"/>
    <col min="2567" max="2567" width="0" style="93" hidden="1" customWidth="1"/>
    <col min="2568" max="2568" width="16.140625" style="93" bestFit="1" customWidth="1"/>
    <col min="2569" max="2569" width="12" style="93" customWidth="1"/>
    <col min="2570" max="2570" width="16.140625" style="93" bestFit="1" customWidth="1"/>
    <col min="2571" max="2571" width="12" style="93" customWidth="1"/>
    <col min="2572" max="2572" width="19.28515625" style="93" bestFit="1" customWidth="1"/>
    <col min="2573" max="2573" width="10.85546875" style="93" customWidth="1"/>
    <col min="2574" max="2574" width="11.140625" style="93" customWidth="1"/>
    <col min="2575" max="2575" width="43.5703125" style="93" bestFit="1" customWidth="1"/>
    <col min="2576" max="2578" width="9.140625" style="93"/>
    <col min="2579" max="2579" width="27.140625" style="93" bestFit="1" customWidth="1"/>
    <col min="2580" max="2580" width="50" style="93" bestFit="1" customWidth="1"/>
    <col min="2581" max="2581" width="12" style="93" bestFit="1" customWidth="1"/>
    <col min="2582" max="2584" width="9.140625" style="93"/>
    <col min="2585" max="2585" width="91" style="93" customWidth="1"/>
    <col min="2586" max="2586" width="12.28515625" style="93" customWidth="1"/>
    <col min="2587" max="2587" width="15" style="93" bestFit="1" customWidth="1"/>
    <col min="2588" max="2813" width="9.140625" style="93"/>
    <col min="2814" max="2814" width="11.28515625" style="93" bestFit="1" customWidth="1"/>
    <col min="2815" max="2815" width="30.28515625" style="93" bestFit="1" customWidth="1"/>
    <col min="2816" max="2816" width="0" style="93" hidden="1" customWidth="1"/>
    <col min="2817" max="2817" width="30" style="93" customWidth="1"/>
    <col min="2818" max="2818" width="0" style="93" hidden="1" customWidth="1"/>
    <col min="2819" max="2821" width="16.140625" style="93" bestFit="1" customWidth="1"/>
    <col min="2822" max="2822" width="9.140625" style="93" bestFit="1" customWidth="1"/>
    <col min="2823" max="2823" width="0" style="93" hidden="1" customWidth="1"/>
    <col min="2824" max="2824" width="16.140625" style="93" bestFit="1" customWidth="1"/>
    <col min="2825" max="2825" width="12" style="93" customWidth="1"/>
    <col min="2826" max="2826" width="16.140625" style="93" bestFit="1" customWidth="1"/>
    <col min="2827" max="2827" width="12" style="93" customWidth="1"/>
    <col min="2828" max="2828" width="19.28515625" style="93" bestFit="1" customWidth="1"/>
    <col min="2829" max="2829" width="10.85546875" style="93" customWidth="1"/>
    <col min="2830" max="2830" width="11.140625" style="93" customWidth="1"/>
    <col min="2831" max="2831" width="43.5703125" style="93" bestFit="1" customWidth="1"/>
    <col min="2832" max="2834" width="9.140625" style="93"/>
    <col min="2835" max="2835" width="27.140625" style="93" bestFit="1" customWidth="1"/>
    <col min="2836" max="2836" width="50" style="93" bestFit="1" customWidth="1"/>
    <col min="2837" max="2837" width="12" style="93" bestFit="1" customWidth="1"/>
    <col min="2838" max="2840" width="9.140625" style="93"/>
    <col min="2841" max="2841" width="91" style="93" customWidth="1"/>
    <col min="2842" max="2842" width="12.28515625" style="93" customWidth="1"/>
    <col min="2843" max="2843" width="15" style="93" bestFit="1" customWidth="1"/>
    <col min="2844" max="3069" width="9.140625" style="93"/>
    <col min="3070" max="3070" width="11.28515625" style="93" bestFit="1" customWidth="1"/>
    <col min="3071" max="3071" width="30.28515625" style="93" bestFit="1" customWidth="1"/>
    <col min="3072" max="3072" width="0" style="93" hidden="1" customWidth="1"/>
    <col min="3073" max="3073" width="30" style="93" customWidth="1"/>
    <col min="3074" max="3074" width="0" style="93" hidden="1" customWidth="1"/>
    <col min="3075" max="3077" width="16.140625" style="93" bestFit="1" customWidth="1"/>
    <col min="3078" max="3078" width="9.140625" style="93" bestFit="1" customWidth="1"/>
    <col min="3079" max="3079" width="0" style="93" hidden="1" customWidth="1"/>
    <col min="3080" max="3080" width="16.140625" style="93" bestFit="1" customWidth="1"/>
    <col min="3081" max="3081" width="12" style="93" customWidth="1"/>
    <col min="3082" max="3082" width="16.140625" style="93" bestFit="1" customWidth="1"/>
    <col min="3083" max="3083" width="12" style="93" customWidth="1"/>
    <col min="3084" max="3084" width="19.28515625" style="93" bestFit="1" customWidth="1"/>
    <col min="3085" max="3085" width="10.85546875" style="93" customWidth="1"/>
    <col min="3086" max="3086" width="11.140625" style="93" customWidth="1"/>
    <col min="3087" max="3087" width="43.5703125" style="93" bestFit="1" customWidth="1"/>
    <col min="3088" max="3090" width="9.140625" style="93"/>
    <col min="3091" max="3091" width="27.140625" style="93" bestFit="1" customWidth="1"/>
    <col min="3092" max="3092" width="50" style="93" bestFit="1" customWidth="1"/>
    <col min="3093" max="3093" width="12" style="93" bestFit="1" customWidth="1"/>
    <col min="3094" max="3096" width="9.140625" style="93"/>
    <col min="3097" max="3097" width="91" style="93" customWidth="1"/>
    <col min="3098" max="3098" width="12.28515625" style="93" customWidth="1"/>
    <col min="3099" max="3099" width="15" style="93" bestFit="1" customWidth="1"/>
    <col min="3100" max="3325" width="9.140625" style="93"/>
    <col min="3326" max="3326" width="11.28515625" style="93" bestFit="1" customWidth="1"/>
    <col min="3327" max="3327" width="30.28515625" style="93" bestFit="1" customWidth="1"/>
    <col min="3328" max="3328" width="0" style="93" hidden="1" customWidth="1"/>
    <col min="3329" max="3329" width="30" style="93" customWidth="1"/>
    <col min="3330" max="3330" width="0" style="93" hidden="1" customWidth="1"/>
    <col min="3331" max="3333" width="16.140625" style="93" bestFit="1" customWidth="1"/>
    <col min="3334" max="3334" width="9.140625" style="93" bestFit="1" customWidth="1"/>
    <col min="3335" max="3335" width="0" style="93" hidden="1" customWidth="1"/>
    <col min="3336" max="3336" width="16.140625" style="93" bestFit="1" customWidth="1"/>
    <col min="3337" max="3337" width="12" style="93" customWidth="1"/>
    <col min="3338" max="3338" width="16.140625" style="93" bestFit="1" customWidth="1"/>
    <col min="3339" max="3339" width="12" style="93" customWidth="1"/>
    <col min="3340" max="3340" width="19.28515625" style="93" bestFit="1" customWidth="1"/>
    <col min="3341" max="3341" width="10.85546875" style="93" customWidth="1"/>
    <col min="3342" max="3342" width="11.140625" style="93" customWidth="1"/>
    <col min="3343" max="3343" width="43.5703125" style="93" bestFit="1" customWidth="1"/>
    <col min="3344" max="3346" width="9.140625" style="93"/>
    <col min="3347" max="3347" width="27.140625" style="93" bestFit="1" customWidth="1"/>
    <col min="3348" max="3348" width="50" style="93" bestFit="1" customWidth="1"/>
    <col min="3349" max="3349" width="12" style="93" bestFit="1" customWidth="1"/>
    <col min="3350" max="3352" width="9.140625" style="93"/>
    <col min="3353" max="3353" width="91" style="93" customWidth="1"/>
    <col min="3354" max="3354" width="12.28515625" style="93" customWidth="1"/>
    <col min="3355" max="3355" width="15" style="93" bestFit="1" customWidth="1"/>
    <col min="3356" max="3581" width="9.140625" style="93"/>
    <col min="3582" max="3582" width="11.28515625" style="93" bestFit="1" customWidth="1"/>
    <col min="3583" max="3583" width="30.28515625" style="93" bestFit="1" customWidth="1"/>
    <col min="3584" max="3584" width="0" style="93" hidden="1" customWidth="1"/>
    <col min="3585" max="3585" width="30" style="93" customWidth="1"/>
    <col min="3586" max="3586" width="0" style="93" hidden="1" customWidth="1"/>
    <col min="3587" max="3589" width="16.140625" style="93" bestFit="1" customWidth="1"/>
    <col min="3590" max="3590" width="9.140625" style="93" bestFit="1" customWidth="1"/>
    <col min="3591" max="3591" width="0" style="93" hidden="1" customWidth="1"/>
    <col min="3592" max="3592" width="16.140625" style="93" bestFit="1" customWidth="1"/>
    <col min="3593" max="3593" width="12" style="93" customWidth="1"/>
    <col min="3594" max="3594" width="16.140625" style="93" bestFit="1" customWidth="1"/>
    <col min="3595" max="3595" width="12" style="93" customWidth="1"/>
    <col min="3596" max="3596" width="19.28515625" style="93" bestFit="1" customWidth="1"/>
    <col min="3597" max="3597" width="10.85546875" style="93" customWidth="1"/>
    <col min="3598" max="3598" width="11.140625" style="93" customWidth="1"/>
    <col min="3599" max="3599" width="43.5703125" style="93" bestFit="1" customWidth="1"/>
    <col min="3600" max="3602" width="9.140625" style="93"/>
    <col min="3603" max="3603" width="27.140625" style="93" bestFit="1" customWidth="1"/>
    <col min="3604" max="3604" width="50" style="93" bestFit="1" customWidth="1"/>
    <col min="3605" max="3605" width="12" style="93" bestFit="1" customWidth="1"/>
    <col min="3606" max="3608" width="9.140625" style="93"/>
    <col min="3609" max="3609" width="91" style="93" customWidth="1"/>
    <col min="3610" max="3610" width="12.28515625" style="93" customWidth="1"/>
    <col min="3611" max="3611" width="15" style="93" bestFit="1" customWidth="1"/>
    <col min="3612" max="3837" width="9.140625" style="93"/>
    <col min="3838" max="3838" width="11.28515625" style="93" bestFit="1" customWidth="1"/>
    <col min="3839" max="3839" width="30.28515625" style="93" bestFit="1" customWidth="1"/>
    <col min="3840" max="3840" width="0" style="93" hidden="1" customWidth="1"/>
    <col min="3841" max="3841" width="30" style="93" customWidth="1"/>
    <col min="3842" max="3842" width="0" style="93" hidden="1" customWidth="1"/>
    <col min="3843" max="3845" width="16.140625" style="93" bestFit="1" customWidth="1"/>
    <col min="3846" max="3846" width="9.140625" style="93" bestFit="1" customWidth="1"/>
    <col min="3847" max="3847" width="0" style="93" hidden="1" customWidth="1"/>
    <col min="3848" max="3848" width="16.140625" style="93" bestFit="1" customWidth="1"/>
    <col min="3849" max="3849" width="12" style="93" customWidth="1"/>
    <col min="3850" max="3850" width="16.140625" style="93" bestFit="1" customWidth="1"/>
    <col min="3851" max="3851" width="12" style="93" customWidth="1"/>
    <col min="3852" max="3852" width="19.28515625" style="93" bestFit="1" customWidth="1"/>
    <col min="3853" max="3853" width="10.85546875" style="93" customWidth="1"/>
    <col min="3854" max="3854" width="11.140625" style="93" customWidth="1"/>
    <col min="3855" max="3855" width="43.5703125" style="93" bestFit="1" customWidth="1"/>
    <col min="3856" max="3858" width="9.140625" style="93"/>
    <col min="3859" max="3859" width="27.140625" style="93" bestFit="1" customWidth="1"/>
    <col min="3860" max="3860" width="50" style="93" bestFit="1" customWidth="1"/>
    <col min="3861" max="3861" width="12" style="93" bestFit="1" customWidth="1"/>
    <col min="3862" max="3864" width="9.140625" style="93"/>
    <col min="3865" max="3865" width="91" style="93" customWidth="1"/>
    <col min="3866" max="3866" width="12.28515625" style="93" customWidth="1"/>
    <col min="3867" max="3867" width="15" style="93" bestFit="1" customWidth="1"/>
    <col min="3868" max="4093" width="9.140625" style="93"/>
    <col min="4094" max="4094" width="11.28515625" style="93" bestFit="1" customWidth="1"/>
    <col min="4095" max="4095" width="30.28515625" style="93" bestFit="1" customWidth="1"/>
    <col min="4096" max="4096" width="0" style="93" hidden="1" customWidth="1"/>
    <col min="4097" max="4097" width="30" style="93" customWidth="1"/>
    <col min="4098" max="4098" width="0" style="93" hidden="1" customWidth="1"/>
    <col min="4099" max="4101" width="16.140625" style="93" bestFit="1" customWidth="1"/>
    <col min="4102" max="4102" width="9.140625" style="93" bestFit="1" customWidth="1"/>
    <col min="4103" max="4103" width="0" style="93" hidden="1" customWidth="1"/>
    <col min="4104" max="4104" width="16.140625" style="93" bestFit="1" customWidth="1"/>
    <col min="4105" max="4105" width="12" style="93" customWidth="1"/>
    <col min="4106" max="4106" width="16.140625" style="93" bestFit="1" customWidth="1"/>
    <col min="4107" max="4107" width="12" style="93" customWidth="1"/>
    <col min="4108" max="4108" width="19.28515625" style="93" bestFit="1" customWidth="1"/>
    <col min="4109" max="4109" width="10.85546875" style="93" customWidth="1"/>
    <col min="4110" max="4110" width="11.140625" style="93" customWidth="1"/>
    <col min="4111" max="4111" width="43.5703125" style="93" bestFit="1" customWidth="1"/>
    <col min="4112" max="4114" width="9.140625" style="93"/>
    <col min="4115" max="4115" width="27.140625" style="93" bestFit="1" customWidth="1"/>
    <col min="4116" max="4116" width="50" style="93" bestFit="1" customWidth="1"/>
    <col min="4117" max="4117" width="12" style="93" bestFit="1" customWidth="1"/>
    <col min="4118" max="4120" width="9.140625" style="93"/>
    <col min="4121" max="4121" width="91" style="93" customWidth="1"/>
    <col min="4122" max="4122" width="12.28515625" style="93" customWidth="1"/>
    <col min="4123" max="4123" width="15" style="93" bestFit="1" customWidth="1"/>
    <col min="4124" max="4349" width="9.140625" style="93"/>
    <col min="4350" max="4350" width="11.28515625" style="93" bestFit="1" customWidth="1"/>
    <col min="4351" max="4351" width="30.28515625" style="93" bestFit="1" customWidth="1"/>
    <col min="4352" max="4352" width="0" style="93" hidden="1" customWidth="1"/>
    <col min="4353" max="4353" width="30" style="93" customWidth="1"/>
    <col min="4354" max="4354" width="0" style="93" hidden="1" customWidth="1"/>
    <col min="4355" max="4357" width="16.140625" style="93" bestFit="1" customWidth="1"/>
    <col min="4358" max="4358" width="9.140625" style="93" bestFit="1" customWidth="1"/>
    <col min="4359" max="4359" width="0" style="93" hidden="1" customWidth="1"/>
    <col min="4360" max="4360" width="16.140625" style="93" bestFit="1" customWidth="1"/>
    <col min="4361" max="4361" width="12" style="93" customWidth="1"/>
    <col min="4362" max="4362" width="16.140625" style="93" bestFit="1" customWidth="1"/>
    <col min="4363" max="4363" width="12" style="93" customWidth="1"/>
    <col min="4364" max="4364" width="19.28515625" style="93" bestFit="1" customWidth="1"/>
    <col min="4365" max="4365" width="10.85546875" style="93" customWidth="1"/>
    <col min="4366" max="4366" width="11.140625" style="93" customWidth="1"/>
    <col min="4367" max="4367" width="43.5703125" style="93" bestFit="1" customWidth="1"/>
    <col min="4368" max="4370" width="9.140625" style="93"/>
    <col min="4371" max="4371" width="27.140625" style="93" bestFit="1" customWidth="1"/>
    <col min="4372" max="4372" width="50" style="93" bestFit="1" customWidth="1"/>
    <col min="4373" max="4373" width="12" style="93" bestFit="1" customWidth="1"/>
    <col min="4374" max="4376" width="9.140625" style="93"/>
    <col min="4377" max="4377" width="91" style="93" customWidth="1"/>
    <col min="4378" max="4378" width="12.28515625" style="93" customWidth="1"/>
    <col min="4379" max="4379" width="15" style="93" bestFit="1" customWidth="1"/>
    <col min="4380" max="4605" width="9.140625" style="93"/>
    <col min="4606" max="4606" width="11.28515625" style="93" bestFit="1" customWidth="1"/>
    <col min="4607" max="4607" width="30.28515625" style="93" bestFit="1" customWidth="1"/>
    <col min="4608" max="4608" width="0" style="93" hidden="1" customWidth="1"/>
    <col min="4609" max="4609" width="30" style="93" customWidth="1"/>
    <col min="4610" max="4610" width="0" style="93" hidden="1" customWidth="1"/>
    <col min="4611" max="4613" width="16.140625" style="93" bestFit="1" customWidth="1"/>
    <col min="4614" max="4614" width="9.140625" style="93" bestFit="1" customWidth="1"/>
    <col min="4615" max="4615" width="0" style="93" hidden="1" customWidth="1"/>
    <col min="4616" max="4616" width="16.140625" style="93" bestFit="1" customWidth="1"/>
    <col min="4617" max="4617" width="12" style="93" customWidth="1"/>
    <col min="4618" max="4618" width="16.140625" style="93" bestFit="1" customWidth="1"/>
    <col min="4619" max="4619" width="12" style="93" customWidth="1"/>
    <col min="4620" max="4620" width="19.28515625" style="93" bestFit="1" customWidth="1"/>
    <col min="4621" max="4621" width="10.85546875" style="93" customWidth="1"/>
    <col min="4622" max="4622" width="11.140625" style="93" customWidth="1"/>
    <col min="4623" max="4623" width="43.5703125" style="93" bestFit="1" customWidth="1"/>
    <col min="4624" max="4626" width="9.140625" style="93"/>
    <col min="4627" max="4627" width="27.140625" style="93" bestFit="1" customWidth="1"/>
    <col min="4628" max="4628" width="50" style="93" bestFit="1" customWidth="1"/>
    <col min="4629" max="4629" width="12" style="93" bestFit="1" customWidth="1"/>
    <col min="4630" max="4632" width="9.140625" style="93"/>
    <col min="4633" max="4633" width="91" style="93" customWidth="1"/>
    <col min="4634" max="4634" width="12.28515625" style="93" customWidth="1"/>
    <col min="4635" max="4635" width="15" style="93" bestFit="1" customWidth="1"/>
    <col min="4636" max="4861" width="9.140625" style="93"/>
    <col min="4862" max="4862" width="11.28515625" style="93" bestFit="1" customWidth="1"/>
    <col min="4863" max="4863" width="30.28515625" style="93" bestFit="1" customWidth="1"/>
    <col min="4864" max="4864" width="0" style="93" hidden="1" customWidth="1"/>
    <col min="4865" max="4865" width="30" style="93" customWidth="1"/>
    <col min="4866" max="4866" width="0" style="93" hidden="1" customWidth="1"/>
    <col min="4867" max="4869" width="16.140625" style="93" bestFit="1" customWidth="1"/>
    <col min="4870" max="4870" width="9.140625" style="93" bestFit="1" customWidth="1"/>
    <col min="4871" max="4871" width="0" style="93" hidden="1" customWidth="1"/>
    <col min="4872" max="4872" width="16.140625" style="93" bestFit="1" customWidth="1"/>
    <col min="4873" max="4873" width="12" style="93" customWidth="1"/>
    <col min="4874" max="4874" width="16.140625" style="93" bestFit="1" customWidth="1"/>
    <col min="4875" max="4875" width="12" style="93" customWidth="1"/>
    <col min="4876" max="4876" width="19.28515625" style="93" bestFit="1" customWidth="1"/>
    <col min="4877" max="4877" width="10.85546875" style="93" customWidth="1"/>
    <col min="4878" max="4878" width="11.140625" style="93" customWidth="1"/>
    <col min="4879" max="4879" width="43.5703125" style="93" bestFit="1" customWidth="1"/>
    <col min="4880" max="4882" width="9.140625" style="93"/>
    <col min="4883" max="4883" width="27.140625" style="93" bestFit="1" customWidth="1"/>
    <col min="4884" max="4884" width="50" style="93" bestFit="1" customWidth="1"/>
    <col min="4885" max="4885" width="12" style="93" bestFit="1" customWidth="1"/>
    <col min="4886" max="4888" width="9.140625" style="93"/>
    <col min="4889" max="4889" width="91" style="93" customWidth="1"/>
    <col min="4890" max="4890" width="12.28515625" style="93" customWidth="1"/>
    <col min="4891" max="4891" width="15" style="93" bestFit="1" customWidth="1"/>
    <col min="4892" max="5117" width="9.140625" style="93"/>
    <col min="5118" max="5118" width="11.28515625" style="93" bestFit="1" customWidth="1"/>
    <col min="5119" max="5119" width="30.28515625" style="93" bestFit="1" customWidth="1"/>
    <col min="5120" max="5120" width="0" style="93" hidden="1" customWidth="1"/>
    <col min="5121" max="5121" width="30" style="93" customWidth="1"/>
    <col min="5122" max="5122" width="0" style="93" hidden="1" customWidth="1"/>
    <col min="5123" max="5125" width="16.140625" style="93" bestFit="1" customWidth="1"/>
    <col min="5126" max="5126" width="9.140625" style="93" bestFit="1" customWidth="1"/>
    <col min="5127" max="5127" width="0" style="93" hidden="1" customWidth="1"/>
    <col min="5128" max="5128" width="16.140625" style="93" bestFit="1" customWidth="1"/>
    <col min="5129" max="5129" width="12" style="93" customWidth="1"/>
    <col min="5130" max="5130" width="16.140625" style="93" bestFit="1" customWidth="1"/>
    <col min="5131" max="5131" width="12" style="93" customWidth="1"/>
    <col min="5132" max="5132" width="19.28515625" style="93" bestFit="1" customWidth="1"/>
    <col min="5133" max="5133" width="10.85546875" style="93" customWidth="1"/>
    <col min="5134" max="5134" width="11.140625" style="93" customWidth="1"/>
    <col min="5135" max="5135" width="43.5703125" style="93" bestFit="1" customWidth="1"/>
    <col min="5136" max="5138" width="9.140625" style="93"/>
    <col min="5139" max="5139" width="27.140625" style="93" bestFit="1" customWidth="1"/>
    <col min="5140" max="5140" width="50" style="93" bestFit="1" customWidth="1"/>
    <col min="5141" max="5141" width="12" style="93" bestFit="1" customWidth="1"/>
    <col min="5142" max="5144" width="9.140625" style="93"/>
    <col min="5145" max="5145" width="91" style="93" customWidth="1"/>
    <col min="5146" max="5146" width="12.28515625" style="93" customWidth="1"/>
    <col min="5147" max="5147" width="15" style="93" bestFit="1" customWidth="1"/>
    <col min="5148" max="5373" width="9.140625" style="93"/>
    <col min="5374" max="5374" width="11.28515625" style="93" bestFit="1" customWidth="1"/>
    <col min="5375" max="5375" width="30.28515625" style="93" bestFit="1" customWidth="1"/>
    <col min="5376" max="5376" width="0" style="93" hidden="1" customWidth="1"/>
    <col min="5377" max="5377" width="30" style="93" customWidth="1"/>
    <col min="5378" max="5378" width="0" style="93" hidden="1" customWidth="1"/>
    <col min="5379" max="5381" width="16.140625" style="93" bestFit="1" customWidth="1"/>
    <col min="5382" max="5382" width="9.140625" style="93" bestFit="1" customWidth="1"/>
    <col min="5383" max="5383" width="0" style="93" hidden="1" customWidth="1"/>
    <col min="5384" max="5384" width="16.140625" style="93" bestFit="1" customWidth="1"/>
    <col min="5385" max="5385" width="12" style="93" customWidth="1"/>
    <col min="5386" max="5386" width="16.140625" style="93" bestFit="1" customWidth="1"/>
    <col min="5387" max="5387" width="12" style="93" customWidth="1"/>
    <col min="5388" max="5388" width="19.28515625" style="93" bestFit="1" customWidth="1"/>
    <col min="5389" max="5389" width="10.85546875" style="93" customWidth="1"/>
    <col min="5390" max="5390" width="11.140625" style="93" customWidth="1"/>
    <col min="5391" max="5391" width="43.5703125" style="93" bestFit="1" customWidth="1"/>
    <col min="5392" max="5394" width="9.140625" style="93"/>
    <col min="5395" max="5395" width="27.140625" style="93" bestFit="1" customWidth="1"/>
    <col min="5396" max="5396" width="50" style="93" bestFit="1" customWidth="1"/>
    <col min="5397" max="5397" width="12" style="93" bestFit="1" customWidth="1"/>
    <col min="5398" max="5400" width="9.140625" style="93"/>
    <col min="5401" max="5401" width="91" style="93" customWidth="1"/>
    <col min="5402" max="5402" width="12.28515625" style="93" customWidth="1"/>
    <col min="5403" max="5403" width="15" style="93" bestFit="1" customWidth="1"/>
    <col min="5404" max="5629" width="9.140625" style="93"/>
    <col min="5630" max="5630" width="11.28515625" style="93" bestFit="1" customWidth="1"/>
    <col min="5631" max="5631" width="30.28515625" style="93" bestFit="1" customWidth="1"/>
    <col min="5632" max="5632" width="0" style="93" hidden="1" customWidth="1"/>
    <col min="5633" max="5633" width="30" style="93" customWidth="1"/>
    <col min="5634" max="5634" width="0" style="93" hidden="1" customWidth="1"/>
    <col min="5635" max="5637" width="16.140625" style="93" bestFit="1" customWidth="1"/>
    <col min="5638" max="5638" width="9.140625" style="93" bestFit="1" customWidth="1"/>
    <col min="5639" max="5639" width="0" style="93" hidden="1" customWidth="1"/>
    <col min="5640" max="5640" width="16.140625" style="93" bestFit="1" customWidth="1"/>
    <col min="5641" max="5641" width="12" style="93" customWidth="1"/>
    <col min="5642" max="5642" width="16.140625" style="93" bestFit="1" customWidth="1"/>
    <col min="5643" max="5643" width="12" style="93" customWidth="1"/>
    <col min="5644" max="5644" width="19.28515625" style="93" bestFit="1" customWidth="1"/>
    <col min="5645" max="5645" width="10.85546875" style="93" customWidth="1"/>
    <col min="5646" max="5646" width="11.140625" style="93" customWidth="1"/>
    <col min="5647" max="5647" width="43.5703125" style="93" bestFit="1" customWidth="1"/>
    <col min="5648" max="5650" width="9.140625" style="93"/>
    <col min="5651" max="5651" width="27.140625" style="93" bestFit="1" customWidth="1"/>
    <col min="5652" max="5652" width="50" style="93" bestFit="1" customWidth="1"/>
    <col min="5653" max="5653" width="12" style="93" bestFit="1" customWidth="1"/>
    <col min="5654" max="5656" width="9.140625" style="93"/>
    <col min="5657" max="5657" width="91" style="93" customWidth="1"/>
    <col min="5658" max="5658" width="12.28515625" style="93" customWidth="1"/>
    <col min="5659" max="5659" width="15" style="93" bestFit="1" customWidth="1"/>
    <col min="5660" max="5885" width="9.140625" style="93"/>
    <col min="5886" max="5886" width="11.28515625" style="93" bestFit="1" customWidth="1"/>
    <col min="5887" max="5887" width="30.28515625" style="93" bestFit="1" customWidth="1"/>
    <col min="5888" max="5888" width="0" style="93" hidden="1" customWidth="1"/>
    <col min="5889" max="5889" width="30" style="93" customWidth="1"/>
    <col min="5890" max="5890" width="0" style="93" hidden="1" customWidth="1"/>
    <col min="5891" max="5893" width="16.140625" style="93" bestFit="1" customWidth="1"/>
    <col min="5894" max="5894" width="9.140625" style="93" bestFit="1" customWidth="1"/>
    <col min="5895" max="5895" width="0" style="93" hidden="1" customWidth="1"/>
    <col min="5896" max="5896" width="16.140625" style="93" bestFit="1" customWidth="1"/>
    <col min="5897" max="5897" width="12" style="93" customWidth="1"/>
    <col min="5898" max="5898" width="16.140625" style="93" bestFit="1" customWidth="1"/>
    <col min="5899" max="5899" width="12" style="93" customWidth="1"/>
    <col min="5900" max="5900" width="19.28515625" style="93" bestFit="1" customWidth="1"/>
    <col min="5901" max="5901" width="10.85546875" style="93" customWidth="1"/>
    <col min="5902" max="5902" width="11.140625" style="93" customWidth="1"/>
    <col min="5903" max="5903" width="43.5703125" style="93" bestFit="1" customWidth="1"/>
    <col min="5904" max="5906" width="9.140625" style="93"/>
    <col min="5907" max="5907" width="27.140625" style="93" bestFit="1" customWidth="1"/>
    <col min="5908" max="5908" width="50" style="93" bestFit="1" customWidth="1"/>
    <col min="5909" max="5909" width="12" style="93" bestFit="1" customWidth="1"/>
    <col min="5910" max="5912" width="9.140625" style="93"/>
    <col min="5913" max="5913" width="91" style="93" customWidth="1"/>
    <col min="5914" max="5914" width="12.28515625" style="93" customWidth="1"/>
    <col min="5915" max="5915" width="15" style="93" bestFit="1" customWidth="1"/>
    <col min="5916" max="6141" width="9.140625" style="93"/>
    <col min="6142" max="6142" width="11.28515625" style="93" bestFit="1" customWidth="1"/>
    <col min="6143" max="6143" width="30.28515625" style="93" bestFit="1" customWidth="1"/>
    <col min="6144" max="6144" width="0" style="93" hidden="1" customWidth="1"/>
    <col min="6145" max="6145" width="30" style="93" customWidth="1"/>
    <col min="6146" max="6146" width="0" style="93" hidden="1" customWidth="1"/>
    <col min="6147" max="6149" width="16.140625" style="93" bestFit="1" customWidth="1"/>
    <col min="6150" max="6150" width="9.140625" style="93" bestFit="1" customWidth="1"/>
    <col min="6151" max="6151" width="0" style="93" hidden="1" customWidth="1"/>
    <col min="6152" max="6152" width="16.140625" style="93" bestFit="1" customWidth="1"/>
    <col min="6153" max="6153" width="12" style="93" customWidth="1"/>
    <col min="6154" max="6154" width="16.140625" style="93" bestFit="1" customWidth="1"/>
    <col min="6155" max="6155" width="12" style="93" customWidth="1"/>
    <col min="6156" max="6156" width="19.28515625" style="93" bestFit="1" customWidth="1"/>
    <col min="6157" max="6157" width="10.85546875" style="93" customWidth="1"/>
    <col min="6158" max="6158" width="11.140625" style="93" customWidth="1"/>
    <col min="6159" max="6159" width="43.5703125" style="93" bestFit="1" customWidth="1"/>
    <col min="6160" max="6162" width="9.140625" style="93"/>
    <col min="6163" max="6163" width="27.140625" style="93" bestFit="1" customWidth="1"/>
    <col min="6164" max="6164" width="50" style="93" bestFit="1" customWidth="1"/>
    <col min="6165" max="6165" width="12" style="93" bestFit="1" customWidth="1"/>
    <col min="6166" max="6168" width="9.140625" style="93"/>
    <col min="6169" max="6169" width="91" style="93" customWidth="1"/>
    <col min="6170" max="6170" width="12.28515625" style="93" customWidth="1"/>
    <col min="6171" max="6171" width="15" style="93" bestFit="1" customWidth="1"/>
    <col min="6172" max="6397" width="9.140625" style="93"/>
    <col min="6398" max="6398" width="11.28515625" style="93" bestFit="1" customWidth="1"/>
    <col min="6399" max="6399" width="30.28515625" style="93" bestFit="1" customWidth="1"/>
    <col min="6400" max="6400" width="0" style="93" hidden="1" customWidth="1"/>
    <col min="6401" max="6401" width="30" style="93" customWidth="1"/>
    <col min="6402" max="6402" width="0" style="93" hidden="1" customWidth="1"/>
    <col min="6403" max="6405" width="16.140625" style="93" bestFit="1" customWidth="1"/>
    <col min="6406" max="6406" width="9.140625" style="93" bestFit="1" customWidth="1"/>
    <col min="6407" max="6407" width="0" style="93" hidden="1" customWidth="1"/>
    <col min="6408" max="6408" width="16.140625" style="93" bestFit="1" customWidth="1"/>
    <col min="6409" max="6409" width="12" style="93" customWidth="1"/>
    <col min="6410" max="6410" width="16.140625" style="93" bestFit="1" customWidth="1"/>
    <col min="6411" max="6411" width="12" style="93" customWidth="1"/>
    <col min="6412" max="6412" width="19.28515625" style="93" bestFit="1" customWidth="1"/>
    <col min="6413" max="6413" width="10.85546875" style="93" customWidth="1"/>
    <col min="6414" max="6414" width="11.140625" style="93" customWidth="1"/>
    <col min="6415" max="6415" width="43.5703125" style="93" bestFit="1" customWidth="1"/>
    <col min="6416" max="6418" width="9.140625" style="93"/>
    <col min="6419" max="6419" width="27.140625" style="93" bestFit="1" customWidth="1"/>
    <col min="6420" max="6420" width="50" style="93" bestFit="1" customWidth="1"/>
    <col min="6421" max="6421" width="12" style="93" bestFit="1" customWidth="1"/>
    <col min="6422" max="6424" width="9.140625" style="93"/>
    <col min="6425" max="6425" width="91" style="93" customWidth="1"/>
    <col min="6426" max="6426" width="12.28515625" style="93" customWidth="1"/>
    <col min="6427" max="6427" width="15" style="93" bestFit="1" customWidth="1"/>
    <col min="6428" max="6653" width="9.140625" style="93"/>
    <col min="6654" max="6654" width="11.28515625" style="93" bestFit="1" customWidth="1"/>
    <col min="6655" max="6655" width="30.28515625" style="93" bestFit="1" customWidth="1"/>
    <col min="6656" max="6656" width="0" style="93" hidden="1" customWidth="1"/>
    <col min="6657" max="6657" width="30" style="93" customWidth="1"/>
    <col min="6658" max="6658" width="0" style="93" hidden="1" customWidth="1"/>
    <col min="6659" max="6661" width="16.140625" style="93" bestFit="1" customWidth="1"/>
    <col min="6662" max="6662" width="9.140625" style="93" bestFit="1" customWidth="1"/>
    <col min="6663" max="6663" width="0" style="93" hidden="1" customWidth="1"/>
    <col min="6664" max="6664" width="16.140625" style="93" bestFit="1" customWidth="1"/>
    <col min="6665" max="6665" width="12" style="93" customWidth="1"/>
    <col min="6666" max="6666" width="16.140625" style="93" bestFit="1" customWidth="1"/>
    <col min="6667" max="6667" width="12" style="93" customWidth="1"/>
    <col min="6668" max="6668" width="19.28515625" style="93" bestFit="1" customWidth="1"/>
    <col min="6669" max="6669" width="10.85546875" style="93" customWidth="1"/>
    <col min="6670" max="6670" width="11.140625" style="93" customWidth="1"/>
    <col min="6671" max="6671" width="43.5703125" style="93" bestFit="1" customWidth="1"/>
    <col min="6672" max="6674" width="9.140625" style="93"/>
    <col min="6675" max="6675" width="27.140625" style="93" bestFit="1" customWidth="1"/>
    <col min="6676" max="6676" width="50" style="93" bestFit="1" customWidth="1"/>
    <col min="6677" max="6677" width="12" style="93" bestFit="1" customWidth="1"/>
    <col min="6678" max="6680" width="9.140625" style="93"/>
    <col min="6681" max="6681" width="91" style="93" customWidth="1"/>
    <col min="6682" max="6682" width="12.28515625" style="93" customWidth="1"/>
    <col min="6683" max="6683" width="15" style="93" bestFit="1" customWidth="1"/>
    <col min="6684" max="6909" width="9.140625" style="93"/>
    <col min="6910" max="6910" width="11.28515625" style="93" bestFit="1" customWidth="1"/>
    <col min="6911" max="6911" width="30.28515625" style="93" bestFit="1" customWidth="1"/>
    <col min="6912" max="6912" width="0" style="93" hidden="1" customWidth="1"/>
    <col min="6913" max="6913" width="30" style="93" customWidth="1"/>
    <col min="6914" max="6914" width="0" style="93" hidden="1" customWidth="1"/>
    <col min="6915" max="6917" width="16.140625" style="93" bestFit="1" customWidth="1"/>
    <col min="6918" max="6918" width="9.140625" style="93" bestFit="1" customWidth="1"/>
    <col min="6919" max="6919" width="0" style="93" hidden="1" customWidth="1"/>
    <col min="6920" max="6920" width="16.140625" style="93" bestFit="1" customWidth="1"/>
    <col min="6921" max="6921" width="12" style="93" customWidth="1"/>
    <col min="6922" max="6922" width="16.140625" style="93" bestFit="1" customWidth="1"/>
    <col min="6923" max="6923" width="12" style="93" customWidth="1"/>
    <col min="6924" max="6924" width="19.28515625" style="93" bestFit="1" customWidth="1"/>
    <col min="6925" max="6925" width="10.85546875" style="93" customWidth="1"/>
    <col min="6926" max="6926" width="11.140625" style="93" customWidth="1"/>
    <col min="6927" max="6927" width="43.5703125" style="93" bestFit="1" customWidth="1"/>
    <col min="6928" max="6930" width="9.140625" style="93"/>
    <col min="6931" max="6931" width="27.140625" style="93" bestFit="1" customWidth="1"/>
    <col min="6932" max="6932" width="50" style="93" bestFit="1" customWidth="1"/>
    <col min="6933" max="6933" width="12" style="93" bestFit="1" customWidth="1"/>
    <col min="6934" max="6936" width="9.140625" style="93"/>
    <col min="6937" max="6937" width="91" style="93" customWidth="1"/>
    <col min="6938" max="6938" width="12.28515625" style="93" customWidth="1"/>
    <col min="6939" max="6939" width="15" style="93" bestFit="1" customWidth="1"/>
    <col min="6940" max="7165" width="9.140625" style="93"/>
    <col min="7166" max="7166" width="11.28515625" style="93" bestFit="1" customWidth="1"/>
    <col min="7167" max="7167" width="30.28515625" style="93" bestFit="1" customWidth="1"/>
    <col min="7168" max="7168" width="0" style="93" hidden="1" customWidth="1"/>
    <col min="7169" max="7169" width="30" style="93" customWidth="1"/>
    <col min="7170" max="7170" width="0" style="93" hidden="1" customWidth="1"/>
    <col min="7171" max="7173" width="16.140625" style="93" bestFit="1" customWidth="1"/>
    <col min="7174" max="7174" width="9.140625" style="93" bestFit="1" customWidth="1"/>
    <col min="7175" max="7175" width="0" style="93" hidden="1" customWidth="1"/>
    <col min="7176" max="7176" width="16.140625" style="93" bestFit="1" customWidth="1"/>
    <col min="7177" max="7177" width="12" style="93" customWidth="1"/>
    <col min="7178" max="7178" width="16.140625" style="93" bestFit="1" customWidth="1"/>
    <col min="7179" max="7179" width="12" style="93" customWidth="1"/>
    <col min="7180" max="7180" width="19.28515625" style="93" bestFit="1" customWidth="1"/>
    <col min="7181" max="7181" width="10.85546875" style="93" customWidth="1"/>
    <col min="7182" max="7182" width="11.140625" style="93" customWidth="1"/>
    <col min="7183" max="7183" width="43.5703125" style="93" bestFit="1" customWidth="1"/>
    <col min="7184" max="7186" width="9.140625" style="93"/>
    <col min="7187" max="7187" width="27.140625" style="93" bestFit="1" customWidth="1"/>
    <col min="7188" max="7188" width="50" style="93" bestFit="1" customWidth="1"/>
    <col min="7189" max="7189" width="12" style="93" bestFit="1" customWidth="1"/>
    <col min="7190" max="7192" width="9.140625" style="93"/>
    <col min="7193" max="7193" width="91" style="93" customWidth="1"/>
    <col min="7194" max="7194" width="12.28515625" style="93" customWidth="1"/>
    <col min="7195" max="7195" width="15" style="93" bestFit="1" customWidth="1"/>
    <col min="7196" max="7421" width="9.140625" style="93"/>
    <col min="7422" max="7422" width="11.28515625" style="93" bestFit="1" customWidth="1"/>
    <col min="7423" max="7423" width="30.28515625" style="93" bestFit="1" customWidth="1"/>
    <col min="7424" max="7424" width="0" style="93" hidden="1" customWidth="1"/>
    <col min="7425" max="7425" width="30" style="93" customWidth="1"/>
    <col min="7426" max="7426" width="0" style="93" hidden="1" customWidth="1"/>
    <col min="7427" max="7429" width="16.140625" style="93" bestFit="1" customWidth="1"/>
    <col min="7430" max="7430" width="9.140625" style="93" bestFit="1" customWidth="1"/>
    <col min="7431" max="7431" width="0" style="93" hidden="1" customWidth="1"/>
    <col min="7432" max="7432" width="16.140625" style="93" bestFit="1" customWidth="1"/>
    <col min="7433" max="7433" width="12" style="93" customWidth="1"/>
    <col min="7434" max="7434" width="16.140625" style="93" bestFit="1" customWidth="1"/>
    <col min="7435" max="7435" width="12" style="93" customWidth="1"/>
    <col min="7436" max="7436" width="19.28515625" style="93" bestFit="1" customWidth="1"/>
    <col min="7437" max="7437" width="10.85546875" style="93" customWidth="1"/>
    <col min="7438" max="7438" width="11.140625" style="93" customWidth="1"/>
    <col min="7439" max="7439" width="43.5703125" style="93" bestFit="1" customWidth="1"/>
    <col min="7440" max="7442" width="9.140625" style="93"/>
    <col min="7443" max="7443" width="27.140625" style="93" bestFit="1" customWidth="1"/>
    <col min="7444" max="7444" width="50" style="93" bestFit="1" customWidth="1"/>
    <col min="7445" max="7445" width="12" style="93" bestFit="1" customWidth="1"/>
    <col min="7446" max="7448" width="9.140625" style="93"/>
    <col min="7449" max="7449" width="91" style="93" customWidth="1"/>
    <col min="7450" max="7450" width="12.28515625" style="93" customWidth="1"/>
    <col min="7451" max="7451" width="15" style="93" bestFit="1" customWidth="1"/>
    <col min="7452" max="7677" width="9.140625" style="93"/>
    <col min="7678" max="7678" width="11.28515625" style="93" bestFit="1" customWidth="1"/>
    <col min="7679" max="7679" width="30.28515625" style="93" bestFit="1" customWidth="1"/>
    <col min="7680" max="7680" width="0" style="93" hidden="1" customWidth="1"/>
    <col min="7681" max="7681" width="30" style="93" customWidth="1"/>
    <col min="7682" max="7682" width="0" style="93" hidden="1" customWidth="1"/>
    <col min="7683" max="7685" width="16.140625" style="93" bestFit="1" customWidth="1"/>
    <col min="7686" max="7686" width="9.140625" style="93" bestFit="1" customWidth="1"/>
    <col min="7687" max="7687" width="0" style="93" hidden="1" customWidth="1"/>
    <col min="7688" max="7688" width="16.140625" style="93" bestFit="1" customWidth="1"/>
    <col min="7689" max="7689" width="12" style="93" customWidth="1"/>
    <col min="7690" max="7690" width="16.140625" style="93" bestFit="1" customWidth="1"/>
    <col min="7691" max="7691" width="12" style="93" customWidth="1"/>
    <col min="7692" max="7692" width="19.28515625" style="93" bestFit="1" customWidth="1"/>
    <col min="7693" max="7693" width="10.85546875" style="93" customWidth="1"/>
    <col min="7694" max="7694" width="11.140625" style="93" customWidth="1"/>
    <col min="7695" max="7695" width="43.5703125" style="93" bestFit="1" customWidth="1"/>
    <col min="7696" max="7698" width="9.140625" style="93"/>
    <col min="7699" max="7699" width="27.140625" style="93" bestFit="1" customWidth="1"/>
    <col min="7700" max="7700" width="50" style="93" bestFit="1" customWidth="1"/>
    <col min="7701" max="7701" width="12" style="93" bestFit="1" customWidth="1"/>
    <col min="7702" max="7704" width="9.140625" style="93"/>
    <col min="7705" max="7705" width="91" style="93" customWidth="1"/>
    <col min="7706" max="7706" width="12.28515625" style="93" customWidth="1"/>
    <col min="7707" max="7707" width="15" style="93" bestFit="1" customWidth="1"/>
    <col min="7708" max="7933" width="9.140625" style="93"/>
    <col min="7934" max="7934" width="11.28515625" style="93" bestFit="1" customWidth="1"/>
    <col min="7935" max="7935" width="30.28515625" style="93" bestFit="1" customWidth="1"/>
    <col min="7936" max="7936" width="0" style="93" hidden="1" customWidth="1"/>
    <col min="7937" max="7937" width="30" style="93" customWidth="1"/>
    <col min="7938" max="7938" width="0" style="93" hidden="1" customWidth="1"/>
    <col min="7939" max="7941" width="16.140625" style="93" bestFit="1" customWidth="1"/>
    <col min="7942" max="7942" width="9.140625" style="93" bestFit="1" customWidth="1"/>
    <col min="7943" max="7943" width="0" style="93" hidden="1" customWidth="1"/>
    <col min="7944" max="7944" width="16.140625" style="93" bestFit="1" customWidth="1"/>
    <col min="7945" max="7945" width="12" style="93" customWidth="1"/>
    <col min="7946" max="7946" width="16.140625" style="93" bestFit="1" customWidth="1"/>
    <col min="7947" max="7947" width="12" style="93" customWidth="1"/>
    <col min="7948" max="7948" width="19.28515625" style="93" bestFit="1" customWidth="1"/>
    <col min="7949" max="7949" width="10.85546875" style="93" customWidth="1"/>
    <col min="7950" max="7950" width="11.140625" style="93" customWidth="1"/>
    <col min="7951" max="7951" width="43.5703125" style="93" bestFit="1" customWidth="1"/>
    <col min="7952" max="7954" width="9.140625" style="93"/>
    <col min="7955" max="7955" width="27.140625" style="93" bestFit="1" customWidth="1"/>
    <col min="7956" max="7956" width="50" style="93" bestFit="1" customWidth="1"/>
    <col min="7957" max="7957" width="12" style="93" bestFit="1" customWidth="1"/>
    <col min="7958" max="7960" width="9.140625" style="93"/>
    <col min="7961" max="7961" width="91" style="93" customWidth="1"/>
    <col min="7962" max="7962" width="12.28515625" style="93" customWidth="1"/>
    <col min="7963" max="7963" width="15" style="93" bestFit="1" customWidth="1"/>
    <col min="7964" max="8189" width="9.140625" style="93"/>
    <col min="8190" max="8190" width="11.28515625" style="93" bestFit="1" customWidth="1"/>
    <col min="8191" max="8191" width="30.28515625" style="93" bestFit="1" customWidth="1"/>
    <col min="8192" max="8192" width="0" style="93" hidden="1" customWidth="1"/>
    <col min="8193" max="8193" width="30" style="93" customWidth="1"/>
    <col min="8194" max="8194" width="0" style="93" hidden="1" customWidth="1"/>
    <col min="8195" max="8197" width="16.140625" style="93" bestFit="1" customWidth="1"/>
    <col min="8198" max="8198" width="9.140625" style="93" bestFit="1" customWidth="1"/>
    <col min="8199" max="8199" width="0" style="93" hidden="1" customWidth="1"/>
    <col min="8200" max="8200" width="16.140625" style="93" bestFit="1" customWidth="1"/>
    <col min="8201" max="8201" width="12" style="93" customWidth="1"/>
    <col min="8202" max="8202" width="16.140625" style="93" bestFit="1" customWidth="1"/>
    <col min="8203" max="8203" width="12" style="93" customWidth="1"/>
    <col min="8204" max="8204" width="19.28515625" style="93" bestFit="1" customWidth="1"/>
    <col min="8205" max="8205" width="10.85546875" style="93" customWidth="1"/>
    <col min="8206" max="8206" width="11.140625" style="93" customWidth="1"/>
    <col min="8207" max="8207" width="43.5703125" style="93" bestFit="1" customWidth="1"/>
    <col min="8208" max="8210" width="9.140625" style="93"/>
    <col min="8211" max="8211" width="27.140625" style="93" bestFit="1" customWidth="1"/>
    <col min="8212" max="8212" width="50" style="93" bestFit="1" customWidth="1"/>
    <col min="8213" max="8213" width="12" style="93" bestFit="1" customWidth="1"/>
    <col min="8214" max="8216" width="9.140625" style="93"/>
    <col min="8217" max="8217" width="91" style="93" customWidth="1"/>
    <col min="8218" max="8218" width="12.28515625" style="93" customWidth="1"/>
    <col min="8219" max="8219" width="15" style="93" bestFit="1" customWidth="1"/>
    <col min="8220" max="8445" width="9.140625" style="93"/>
    <col min="8446" max="8446" width="11.28515625" style="93" bestFit="1" customWidth="1"/>
    <col min="8447" max="8447" width="30.28515625" style="93" bestFit="1" customWidth="1"/>
    <col min="8448" max="8448" width="0" style="93" hidden="1" customWidth="1"/>
    <col min="8449" max="8449" width="30" style="93" customWidth="1"/>
    <col min="8450" max="8450" width="0" style="93" hidden="1" customWidth="1"/>
    <col min="8451" max="8453" width="16.140625" style="93" bestFit="1" customWidth="1"/>
    <col min="8454" max="8454" width="9.140625" style="93" bestFit="1" customWidth="1"/>
    <col min="8455" max="8455" width="0" style="93" hidden="1" customWidth="1"/>
    <col min="8456" max="8456" width="16.140625" style="93" bestFit="1" customWidth="1"/>
    <col min="8457" max="8457" width="12" style="93" customWidth="1"/>
    <col min="8458" max="8458" width="16.140625" style="93" bestFit="1" customWidth="1"/>
    <col min="8459" max="8459" width="12" style="93" customWidth="1"/>
    <col min="8460" max="8460" width="19.28515625" style="93" bestFit="1" customWidth="1"/>
    <col min="8461" max="8461" width="10.85546875" style="93" customWidth="1"/>
    <col min="8462" max="8462" width="11.140625" style="93" customWidth="1"/>
    <col min="8463" max="8463" width="43.5703125" style="93" bestFit="1" customWidth="1"/>
    <col min="8464" max="8466" width="9.140625" style="93"/>
    <col min="8467" max="8467" width="27.140625" style="93" bestFit="1" customWidth="1"/>
    <col min="8468" max="8468" width="50" style="93" bestFit="1" customWidth="1"/>
    <col min="8469" max="8469" width="12" style="93" bestFit="1" customWidth="1"/>
    <col min="8470" max="8472" width="9.140625" style="93"/>
    <col min="8473" max="8473" width="91" style="93" customWidth="1"/>
    <col min="8474" max="8474" width="12.28515625" style="93" customWidth="1"/>
    <col min="8475" max="8475" width="15" style="93" bestFit="1" customWidth="1"/>
    <col min="8476" max="8701" width="9.140625" style="93"/>
    <col min="8702" max="8702" width="11.28515625" style="93" bestFit="1" customWidth="1"/>
    <col min="8703" max="8703" width="30.28515625" style="93" bestFit="1" customWidth="1"/>
    <col min="8704" max="8704" width="0" style="93" hidden="1" customWidth="1"/>
    <col min="8705" max="8705" width="30" style="93" customWidth="1"/>
    <col min="8706" max="8706" width="0" style="93" hidden="1" customWidth="1"/>
    <col min="8707" max="8709" width="16.140625" style="93" bestFit="1" customWidth="1"/>
    <col min="8710" max="8710" width="9.140625" style="93" bestFit="1" customWidth="1"/>
    <col min="8711" max="8711" width="0" style="93" hidden="1" customWidth="1"/>
    <col min="8712" max="8712" width="16.140625" style="93" bestFit="1" customWidth="1"/>
    <col min="8713" max="8713" width="12" style="93" customWidth="1"/>
    <col min="8714" max="8714" width="16.140625" style="93" bestFit="1" customWidth="1"/>
    <col min="8715" max="8715" width="12" style="93" customWidth="1"/>
    <col min="8716" max="8716" width="19.28515625" style="93" bestFit="1" customWidth="1"/>
    <col min="8717" max="8717" width="10.85546875" style="93" customWidth="1"/>
    <col min="8718" max="8718" width="11.140625" style="93" customWidth="1"/>
    <col min="8719" max="8719" width="43.5703125" style="93" bestFit="1" customWidth="1"/>
    <col min="8720" max="8722" width="9.140625" style="93"/>
    <col min="8723" max="8723" width="27.140625" style="93" bestFit="1" customWidth="1"/>
    <col min="8724" max="8724" width="50" style="93" bestFit="1" customWidth="1"/>
    <col min="8725" max="8725" width="12" style="93" bestFit="1" customWidth="1"/>
    <col min="8726" max="8728" width="9.140625" style="93"/>
    <col min="8729" max="8729" width="91" style="93" customWidth="1"/>
    <col min="8730" max="8730" width="12.28515625" style="93" customWidth="1"/>
    <col min="8731" max="8731" width="15" style="93" bestFit="1" customWidth="1"/>
    <col min="8732" max="8957" width="9.140625" style="93"/>
    <col min="8958" max="8958" width="11.28515625" style="93" bestFit="1" customWidth="1"/>
    <col min="8959" max="8959" width="30.28515625" style="93" bestFit="1" customWidth="1"/>
    <col min="8960" max="8960" width="0" style="93" hidden="1" customWidth="1"/>
    <col min="8961" max="8961" width="30" style="93" customWidth="1"/>
    <col min="8962" max="8962" width="0" style="93" hidden="1" customWidth="1"/>
    <col min="8963" max="8965" width="16.140625" style="93" bestFit="1" customWidth="1"/>
    <col min="8966" max="8966" width="9.140625" style="93" bestFit="1" customWidth="1"/>
    <col min="8967" max="8967" width="0" style="93" hidden="1" customWidth="1"/>
    <col min="8968" max="8968" width="16.140625" style="93" bestFit="1" customWidth="1"/>
    <col min="8969" max="8969" width="12" style="93" customWidth="1"/>
    <col min="8970" max="8970" width="16.140625" style="93" bestFit="1" customWidth="1"/>
    <col min="8971" max="8971" width="12" style="93" customWidth="1"/>
    <col min="8972" max="8972" width="19.28515625" style="93" bestFit="1" customWidth="1"/>
    <col min="8973" max="8973" width="10.85546875" style="93" customWidth="1"/>
    <col min="8974" max="8974" width="11.140625" style="93" customWidth="1"/>
    <col min="8975" max="8975" width="43.5703125" style="93" bestFit="1" customWidth="1"/>
    <col min="8976" max="8978" width="9.140625" style="93"/>
    <col min="8979" max="8979" width="27.140625" style="93" bestFit="1" customWidth="1"/>
    <col min="8980" max="8980" width="50" style="93" bestFit="1" customWidth="1"/>
    <col min="8981" max="8981" width="12" style="93" bestFit="1" customWidth="1"/>
    <col min="8982" max="8984" width="9.140625" style="93"/>
    <col min="8985" max="8985" width="91" style="93" customWidth="1"/>
    <col min="8986" max="8986" width="12.28515625" style="93" customWidth="1"/>
    <col min="8987" max="8987" width="15" style="93" bestFit="1" customWidth="1"/>
    <col min="8988" max="9213" width="9.140625" style="93"/>
    <col min="9214" max="9214" width="11.28515625" style="93" bestFit="1" customWidth="1"/>
    <col min="9215" max="9215" width="30.28515625" style="93" bestFit="1" customWidth="1"/>
    <col min="9216" max="9216" width="0" style="93" hidden="1" customWidth="1"/>
    <col min="9217" max="9217" width="30" style="93" customWidth="1"/>
    <col min="9218" max="9218" width="0" style="93" hidden="1" customWidth="1"/>
    <col min="9219" max="9221" width="16.140625" style="93" bestFit="1" customWidth="1"/>
    <col min="9222" max="9222" width="9.140625" style="93" bestFit="1" customWidth="1"/>
    <col min="9223" max="9223" width="0" style="93" hidden="1" customWidth="1"/>
    <col min="9224" max="9224" width="16.140625" style="93" bestFit="1" customWidth="1"/>
    <col min="9225" max="9225" width="12" style="93" customWidth="1"/>
    <col min="9226" max="9226" width="16.140625" style="93" bestFit="1" customWidth="1"/>
    <col min="9227" max="9227" width="12" style="93" customWidth="1"/>
    <col min="9228" max="9228" width="19.28515625" style="93" bestFit="1" customWidth="1"/>
    <col min="9229" max="9229" width="10.85546875" style="93" customWidth="1"/>
    <col min="9230" max="9230" width="11.140625" style="93" customWidth="1"/>
    <col min="9231" max="9231" width="43.5703125" style="93" bestFit="1" customWidth="1"/>
    <col min="9232" max="9234" width="9.140625" style="93"/>
    <col min="9235" max="9235" width="27.140625" style="93" bestFit="1" customWidth="1"/>
    <col min="9236" max="9236" width="50" style="93" bestFit="1" customWidth="1"/>
    <col min="9237" max="9237" width="12" style="93" bestFit="1" customWidth="1"/>
    <col min="9238" max="9240" width="9.140625" style="93"/>
    <col min="9241" max="9241" width="91" style="93" customWidth="1"/>
    <col min="9242" max="9242" width="12.28515625" style="93" customWidth="1"/>
    <col min="9243" max="9243" width="15" style="93" bestFit="1" customWidth="1"/>
    <col min="9244" max="9469" width="9.140625" style="93"/>
    <col min="9470" max="9470" width="11.28515625" style="93" bestFit="1" customWidth="1"/>
    <col min="9471" max="9471" width="30.28515625" style="93" bestFit="1" customWidth="1"/>
    <col min="9472" max="9472" width="0" style="93" hidden="1" customWidth="1"/>
    <col min="9473" max="9473" width="30" style="93" customWidth="1"/>
    <col min="9474" max="9474" width="0" style="93" hidden="1" customWidth="1"/>
    <col min="9475" max="9477" width="16.140625" style="93" bestFit="1" customWidth="1"/>
    <col min="9478" max="9478" width="9.140625" style="93" bestFit="1" customWidth="1"/>
    <col min="9479" max="9479" width="0" style="93" hidden="1" customWidth="1"/>
    <col min="9480" max="9480" width="16.140625" style="93" bestFit="1" customWidth="1"/>
    <col min="9481" max="9481" width="12" style="93" customWidth="1"/>
    <col min="9482" max="9482" width="16.140625" style="93" bestFit="1" customWidth="1"/>
    <col min="9483" max="9483" width="12" style="93" customWidth="1"/>
    <col min="9484" max="9484" width="19.28515625" style="93" bestFit="1" customWidth="1"/>
    <col min="9485" max="9485" width="10.85546875" style="93" customWidth="1"/>
    <col min="9486" max="9486" width="11.140625" style="93" customWidth="1"/>
    <col min="9487" max="9487" width="43.5703125" style="93" bestFit="1" customWidth="1"/>
    <col min="9488" max="9490" width="9.140625" style="93"/>
    <col min="9491" max="9491" width="27.140625" style="93" bestFit="1" customWidth="1"/>
    <col min="9492" max="9492" width="50" style="93" bestFit="1" customWidth="1"/>
    <col min="9493" max="9493" width="12" style="93" bestFit="1" customWidth="1"/>
    <col min="9494" max="9496" width="9.140625" style="93"/>
    <col min="9497" max="9497" width="91" style="93" customWidth="1"/>
    <col min="9498" max="9498" width="12.28515625" style="93" customWidth="1"/>
    <col min="9499" max="9499" width="15" style="93" bestFit="1" customWidth="1"/>
    <col min="9500" max="9725" width="9.140625" style="93"/>
    <col min="9726" max="9726" width="11.28515625" style="93" bestFit="1" customWidth="1"/>
    <col min="9727" max="9727" width="30.28515625" style="93" bestFit="1" customWidth="1"/>
    <col min="9728" max="9728" width="0" style="93" hidden="1" customWidth="1"/>
    <col min="9729" max="9729" width="30" style="93" customWidth="1"/>
    <col min="9730" max="9730" width="0" style="93" hidden="1" customWidth="1"/>
    <col min="9731" max="9733" width="16.140625" style="93" bestFit="1" customWidth="1"/>
    <col min="9734" max="9734" width="9.140625" style="93" bestFit="1" customWidth="1"/>
    <col min="9735" max="9735" width="0" style="93" hidden="1" customWidth="1"/>
    <col min="9736" max="9736" width="16.140625" style="93" bestFit="1" customWidth="1"/>
    <col min="9737" max="9737" width="12" style="93" customWidth="1"/>
    <col min="9738" max="9738" width="16.140625" style="93" bestFit="1" customWidth="1"/>
    <col min="9739" max="9739" width="12" style="93" customWidth="1"/>
    <col min="9740" max="9740" width="19.28515625" style="93" bestFit="1" customWidth="1"/>
    <col min="9741" max="9741" width="10.85546875" style="93" customWidth="1"/>
    <col min="9742" max="9742" width="11.140625" style="93" customWidth="1"/>
    <col min="9743" max="9743" width="43.5703125" style="93" bestFit="1" customWidth="1"/>
    <col min="9744" max="9746" width="9.140625" style="93"/>
    <col min="9747" max="9747" width="27.140625" style="93" bestFit="1" customWidth="1"/>
    <col min="9748" max="9748" width="50" style="93" bestFit="1" customWidth="1"/>
    <col min="9749" max="9749" width="12" style="93" bestFit="1" customWidth="1"/>
    <col min="9750" max="9752" width="9.140625" style="93"/>
    <col min="9753" max="9753" width="91" style="93" customWidth="1"/>
    <col min="9754" max="9754" width="12.28515625" style="93" customWidth="1"/>
    <col min="9755" max="9755" width="15" style="93" bestFit="1" customWidth="1"/>
    <col min="9756" max="9981" width="9.140625" style="93"/>
    <col min="9982" max="9982" width="11.28515625" style="93" bestFit="1" customWidth="1"/>
    <col min="9983" max="9983" width="30.28515625" style="93" bestFit="1" customWidth="1"/>
    <col min="9984" max="9984" width="0" style="93" hidden="1" customWidth="1"/>
    <col min="9985" max="9985" width="30" style="93" customWidth="1"/>
    <col min="9986" max="9986" width="0" style="93" hidden="1" customWidth="1"/>
    <col min="9987" max="9989" width="16.140625" style="93" bestFit="1" customWidth="1"/>
    <col min="9990" max="9990" width="9.140625" style="93" bestFit="1" customWidth="1"/>
    <col min="9991" max="9991" width="0" style="93" hidden="1" customWidth="1"/>
    <col min="9992" max="9992" width="16.140625" style="93" bestFit="1" customWidth="1"/>
    <col min="9993" max="9993" width="12" style="93" customWidth="1"/>
    <col min="9994" max="9994" width="16.140625" style="93" bestFit="1" customWidth="1"/>
    <col min="9995" max="9995" width="12" style="93" customWidth="1"/>
    <col min="9996" max="9996" width="19.28515625" style="93" bestFit="1" customWidth="1"/>
    <col min="9997" max="9997" width="10.85546875" style="93" customWidth="1"/>
    <col min="9998" max="9998" width="11.140625" style="93" customWidth="1"/>
    <col min="9999" max="9999" width="43.5703125" style="93" bestFit="1" customWidth="1"/>
    <col min="10000" max="10002" width="9.140625" style="93"/>
    <col min="10003" max="10003" width="27.140625" style="93" bestFit="1" customWidth="1"/>
    <col min="10004" max="10004" width="50" style="93" bestFit="1" customWidth="1"/>
    <col min="10005" max="10005" width="12" style="93" bestFit="1" customWidth="1"/>
    <col min="10006" max="10008" width="9.140625" style="93"/>
    <col min="10009" max="10009" width="91" style="93" customWidth="1"/>
    <col min="10010" max="10010" width="12.28515625" style="93" customWidth="1"/>
    <col min="10011" max="10011" width="15" style="93" bestFit="1" customWidth="1"/>
    <col min="10012" max="10237" width="9.140625" style="93"/>
    <col min="10238" max="10238" width="11.28515625" style="93" bestFit="1" customWidth="1"/>
    <col min="10239" max="10239" width="30.28515625" style="93" bestFit="1" customWidth="1"/>
    <col min="10240" max="10240" width="0" style="93" hidden="1" customWidth="1"/>
    <col min="10241" max="10241" width="30" style="93" customWidth="1"/>
    <col min="10242" max="10242" width="0" style="93" hidden="1" customWidth="1"/>
    <col min="10243" max="10245" width="16.140625" style="93" bestFit="1" customWidth="1"/>
    <col min="10246" max="10246" width="9.140625" style="93" bestFit="1" customWidth="1"/>
    <col min="10247" max="10247" width="0" style="93" hidden="1" customWidth="1"/>
    <col min="10248" max="10248" width="16.140625" style="93" bestFit="1" customWidth="1"/>
    <col min="10249" max="10249" width="12" style="93" customWidth="1"/>
    <col min="10250" max="10250" width="16.140625" style="93" bestFit="1" customWidth="1"/>
    <col min="10251" max="10251" width="12" style="93" customWidth="1"/>
    <col min="10252" max="10252" width="19.28515625" style="93" bestFit="1" customWidth="1"/>
    <col min="10253" max="10253" width="10.85546875" style="93" customWidth="1"/>
    <col min="10254" max="10254" width="11.140625" style="93" customWidth="1"/>
    <col min="10255" max="10255" width="43.5703125" style="93" bestFit="1" customWidth="1"/>
    <col min="10256" max="10258" width="9.140625" style="93"/>
    <col min="10259" max="10259" width="27.140625" style="93" bestFit="1" customWidth="1"/>
    <col min="10260" max="10260" width="50" style="93" bestFit="1" customWidth="1"/>
    <col min="10261" max="10261" width="12" style="93" bestFit="1" customWidth="1"/>
    <col min="10262" max="10264" width="9.140625" style="93"/>
    <col min="10265" max="10265" width="91" style="93" customWidth="1"/>
    <col min="10266" max="10266" width="12.28515625" style="93" customWidth="1"/>
    <col min="10267" max="10267" width="15" style="93" bestFit="1" customWidth="1"/>
    <col min="10268" max="10493" width="9.140625" style="93"/>
    <col min="10494" max="10494" width="11.28515625" style="93" bestFit="1" customWidth="1"/>
    <col min="10495" max="10495" width="30.28515625" style="93" bestFit="1" customWidth="1"/>
    <col min="10496" max="10496" width="0" style="93" hidden="1" customWidth="1"/>
    <col min="10497" max="10497" width="30" style="93" customWidth="1"/>
    <col min="10498" max="10498" width="0" style="93" hidden="1" customWidth="1"/>
    <col min="10499" max="10501" width="16.140625" style="93" bestFit="1" customWidth="1"/>
    <col min="10502" max="10502" width="9.140625" style="93" bestFit="1" customWidth="1"/>
    <col min="10503" max="10503" width="0" style="93" hidden="1" customWidth="1"/>
    <col min="10504" max="10504" width="16.140625" style="93" bestFit="1" customWidth="1"/>
    <col min="10505" max="10505" width="12" style="93" customWidth="1"/>
    <col min="10506" max="10506" width="16.140625" style="93" bestFit="1" customWidth="1"/>
    <col min="10507" max="10507" width="12" style="93" customWidth="1"/>
    <col min="10508" max="10508" width="19.28515625" style="93" bestFit="1" customWidth="1"/>
    <col min="10509" max="10509" width="10.85546875" style="93" customWidth="1"/>
    <col min="10510" max="10510" width="11.140625" style="93" customWidth="1"/>
    <col min="10511" max="10511" width="43.5703125" style="93" bestFit="1" customWidth="1"/>
    <col min="10512" max="10514" width="9.140625" style="93"/>
    <col min="10515" max="10515" width="27.140625" style="93" bestFit="1" customWidth="1"/>
    <col min="10516" max="10516" width="50" style="93" bestFit="1" customWidth="1"/>
    <col min="10517" max="10517" width="12" style="93" bestFit="1" customWidth="1"/>
    <col min="10518" max="10520" width="9.140625" style="93"/>
    <col min="10521" max="10521" width="91" style="93" customWidth="1"/>
    <col min="10522" max="10522" width="12.28515625" style="93" customWidth="1"/>
    <col min="10523" max="10523" width="15" style="93" bestFit="1" customWidth="1"/>
    <col min="10524" max="10749" width="9.140625" style="93"/>
    <col min="10750" max="10750" width="11.28515625" style="93" bestFit="1" customWidth="1"/>
    <col min="10751" max="10751" width="30.28515625" style="93" bestFit="1" customWidth="1"/>
    <col min="10752" max="10752" width="0" style="93" hidden="1" customWidth="1"/>
    <col min="10753" max="10753" width="30" style="93" customWidth="1"/>
    <col min="10754" max="10754" width="0" style="93" hidden="1" customWidth="1"/>
    <col min="10755" max="10757" width="16.140625" style="93" bestFit="1" customWidth="1"/>
    <col min="10758" max="10758" width="9.140625" style="93" bestFit="1" customWidth="1"/>
    <col min="10759" max="10759" width="0" style="93" hidden="1" customWidth="1"/>
    <col min="10760" max="10760" width="16.140625" style="93" bestFit="1" customWidth="1"/>
    <col min="10761" max="10761" width="12" style="93" customWidth="1"/>
    <col min="10762" max="10762" width="16.140625" style="93" bestFit="1" customWidth="1"/>
    <col min="10763" max="10763" width="12" style="93" customWidth="1"/>
    <col min="10764" max="10764" width="19.28515625" style="93" bestFit="1" customWidth="1"/>
    <col min="10765" max="10765" width="10.85546875" style="93" customWidth="1"/>
    <col min="10766" max="10766" width="11.140625" style="93" customWidth="1"/>
    <col min="10767" max="10767" width="43.5703125" style="93" bestFit="1" customWidth="1"/>
    <col min="10768" max="10770" width="9.140625" style="93"/>
    <col min="10771" max="10771" width="27.140625" style="93" bestFit="1" customWidth="1"/>
    <col min="10772" max="10772" width="50" style="93" bestFit="1" customWidth="1"/>
    <col min="10773" max="10773" width="12" style="93" bestFit="1" customWidth="1"/>
    <col min="10774" max="10776" width="9.140625" style="93"/>
    <col min="10777" max="10777" width="91" style="93" customWidth="1"/>
    <col min="10778" max="10778" width="12.28515625" style="93" customWidth="1"/>
    <col min="10779" max="10779" width="15" style="93" bestFit="1" customWidth="1"/>
    <col min="10780" max="11005" width="9.140625" style="93"/>
    <col min="11006" max="11006" width="11.28515625" style="93" bestFit="1" customWidth="1"/>
    <col min="11007" max="11007" width="30.28515625" style="93" bestFit="1" customWidth="1"/>
    <col min="11008" max="11008" width="0" style="93" hidden="1" customWidth="1"/>
    <col min="11009" max="11009" width="30" style="93" customWidth="1"/>
    <col min="11010" max="11010" width="0" style="93" hidden="1" customWidth="1"/>
    <col min="11011" max="11013" width="16.140625" style="93" bestFit="1" customWidth="1"/>
    <col min="11014" max="11014" width="9.140625" style="93" bestFit="1" customWidth="1"/>
    <col min="11015" max="11015" width="0" style="93" hidden="1" customWidth="1"/>
    <col min="11016" max="11016" width="16.140625" style="93" bestFit="1" customWidth="1"/>
    <col min="11017" max="11017" width="12" style="93" customWidth="1"/>
    <col min="11018" max="11018" width="16.140625" style="93" bestFit="1" customWidth="1"/>
    <col min="11019" max="11019" width="12" style="93" customWidth="1"/>
    <col min="11020" max="11020" width="19.28515625" style="93" bestFit="1" customWidth="1"/>
    <col min="11021" max="11021" width="10.85546875" style="93" customWidth="1"/>
    <col min="11022" max="11022" width="11.140625" style="93" customWidth="1"/>
    <col min="11023" max="11023" width="43.5703125" style="93" bestFit="1" customWidth="1"/>
    <col min="11024" max="11026" width="9.140625" style="93"/>
    <col min="11027" max="11027" width="27.140625" style="93" bestFit="1" customWidth="1"/>
    <col min="11028" max="11028" width="50" style="93" bestFit="1" customWidth="1"/>
    <col min="11029" max="11029" width="12" style="93" bestFit="1" customWidth="1"/>
    <col min="11030" max="11032" width="9.140625" style="93"/>
    <col min="11033" max="11033" width="91" style="93" customWidth="1"/>
    <col min="11034" max="11034" width="12.28515625" style="93" customWidth="1"/>
    <col min="11035" max="11035" width="15" style="93" bestFit="1" customWidth="1"/>
    <col min="11036" max="11261" width="9.140625" style="93"/>
    <col min="11262" max="11262" width="11.28515625" style="93" bestFit="1" customWidth="1"/>
    <col min="11263" max="11263" width="30.28515625" style="93" bestFit="1" customWidth="1"/>
    <col min="11264" max="11264" width="0" style="93" hidden="1" customWidth="1"/>
    <col min="11265" max="11265" width="30" style="93" customWidth="1"/>
    <col min="11266" max="11266" width="0" style="93" hidden="1" customWidth="1"/>
    <col min="11267" max="11269" width="16.140625" style="93" bestFit="1" customWidth="1"/>
    <col min="11270" max="11270" width="9.140625" style="93" bestFit="1" customWidth="1"/>
    <col min="11271" max="11271" width="0" style="93" hidden="1" customWidth="1"/>
    <col min="11272" max="11272" width="16.140625" style="93" bestFit="1" customWidth="1"/>
    <col min="11273" max="11273" width="12" style="93" customWidth="1"/>
    <col min="11274" max="11274" width="16.140625" style="93" bestFit="1" customWidth="1"/>
    <col min="11275" max="11275" width="12" style="93" customWidth="1"/>
    <col min="11276" max="11276" width="19.28515625" style="93" bestFit="1" customWidth="1"/>
    <col min="11277" max="11277" width="10.85546875" style="93" customWidth="1"/>
    <col min="11278" max="11278" width="11.140625" style="93" customWidth="1"/>
    <col min="11279" max="11279" width="43.5703125" style="93" bestFit="1" customWidth="1"/>
    <col min="11280" max="11282" width="9.140625" style="93"/>
    <col min="11283" max="11283" width="27.140625" style="93" bestFit="1" customWidth="1"/>
    <col min="11284" max="11284" width="50" style="93" bestFit="1" customWidth="1"/>
    <col min="11285" max="11285" width="12" style="93" bestFit="1" customWidth="1"/>
    <col min="11286" max="11288" width="9.140625" style="93"/>
    <col min="11289" max="11289" width="91" style="93" customWidth="1"/>
    <col min="11290" max="11290" width="12.28515625" style="93" customWidth="1"/>
    <col min="11291" max="11291" width="15" style="93" bestFit="1" customWidth="1"/>
    <col min="11292" max="11517" width="9.140625" style="93"/>
    <col min="11518" max="11518" width="11.28515625" style="93" bestFit="1" customWidth="1"/>
    <col min="11519" max="11519" width="30.28515625" style="93" bestFit="1" customWidth="1"/>
    <col min="11520" max="11520" width="0" style="93" hidden="1" customWidth="1"/>
    <col min="11521" max="11521" width="30" style="93" customWidth="1"/>
    <col min="11522" max="11522" width="0" style="93" hidden="1" customWidth="1"/>
    <col min="11523" max="11525" width="16.140625" style="93" bestFit="1" customWidth="1"/>
    <col min="11526" max="11526" width="9.140625" style="93" bestFit="1" customWidth="1"/>
    <col min="11527" max="11527" width="0" style="93" hidden="1" customWidth="1"/>
    <col min="11528" max="11528" width="16.140625" style="93" bestFit="1" customWidth="1"/>
    <col min="11529" max="11529" width="12" style="93" customWidth="1"/>
    <col min="11530" max="11530" width="16.140625" style="93" bestFit="1" customWidth="1"/>
    <col min="11531" max="11531" width="12" style="93" customWidth="1"/>
    <col min="11532" max="11532" width="19.28515625" style="93" bestFit="1" customWidth="1"/>
    <col min="11533" max="11533" width="10.85546875" style="93" customWidth="1"/>
    <col min="11534" max="11534" width="11.140625" style="93" customWidth="1"/>
    <col min="11535" max="11535" width="43.5703125" style="93" bestFit="1" customWidth="1"/>
    <col min="11536" max="11538" width="9.140625" style="93"/>
    <col min="11539" max="11539" width="27.140625" style="93" bestFit="1" customWidth="1"/>
    <col min="11540" max="11540" width="50" style="93" bestFit="1" customWidth="1"/>
    <col min="11541" max="11541" width="12" style="93" bestFit="1" customWidth="1"/>
    <col min="11542" max="11544" width="9.140625" style="93"/>
    <col min="11545" max="11545" width="91" style="93" customWidth="1"/>
    <col min="11546" max="11546" width="12.28515625" style="93" customWidth="1"/>
    <col min="11547" max="11547" width="15" style="93" bestFit="1" customWidth="1"/>
    <col min="11548" max="11773" width="9.140625" style="93"/>
    <col min="11774" max="11774" width="11.28515625" style="93" bestFit="1" customWidth="1"/>
    <col min="11775" max="11775" width="30.28515625" style="93" bestFit="1" customWidth="1"/>
    <col min="11776" max="11776" width="0" style="93" hidden="1" customWidth="1"/>
    <col min="11777" max="11777" width="30" style="93" customWidth="1"/>
    <col min="11778" max="11778" width="0" style="93" hidden="1" customWidth="1"/>
    <col min="11779" max="11781" width="16.140625" style="93" bestFit="1" customWidth="1"/>
    <col min="11782" max="11782" width="9.140625" style="93" bestFit="1" customWidth="1"/>
    <col min="11783" max="11783" width="0" style="93" hidden="1" customWidth="1"/>
    <col min="11784" max="11784" width="16.140625" style="93" bestFit="1" customWidth="1"/>
    <col min="11785" max="11785" width="12" style="93" customWidth="1"/>
    <col min="11786" max="11786" width="16.140625" style="93" bestFit="1" customWidth="1"/>
    <col min="11787" max="11787" width="12" style="93" customWidth="1"/>
    <col min="11788" max="11788" width="19.28515625" style="93" bestFit="1" customWidth="1"/>
    <col min="11789" max="11789" width="10.85546875" style="93" customWidth="1"/>
    <col min="11790" max="11790" width="11.140625" style="93" customWidth="1"/>
    <col min="11791" max="11791" width="43.5703125" style="93" bestFit="1" customWidth="1"/>
    <col min="11792" max="11794" width="9.140625" style="93"/>
    <col min="11795" max="11795" width="27.140625" style="93" bestFit="1" customWidth="1"/>
    <col min="11796" max="11796" width="50" style="93" bestFit="1" customWidth="1"/>
    <col min="11797" max="11797" width="12" style="93" bestFit="1" customWidth="1"/>
    <col min="11798" max="11800" width="9.140625" style="93"/>
    <col min="11801" max="11801" width="91" style="93" customWidth="1"/>
    <col min="11802" max="11802" width="12.28515625" style="93" customWidth="1"/>
    <col min="11803" max="11803" width="15" style="93" bestFit="1" customWidth="1"/>
    <col min="11804" max="12029" width="9.140625" style="93"/>
    <col min="12030" max="12030" width="11.28515625" style="93" bestFit="1" customWidth="1"/>
    <col min="12031" max="12031" width="30.28515625" style="93" bestFit="1" customWidth="1"/>
    <col min="12032" max="12032" width="0" style="93" hidden="1" customWidth="1"/>
    <col min="12033" max="12033" width="30" style="93" customWidth="1"/>
    <col min="12034" max="12034" width="0" style="93" hidden="1" customWidth="1"/>
    <col min="12035" max="12037" width="16.140625" style="93" bestFit="1" customWidth="1"/>
    <col min="12038" max="12038" width="9.140625" style="93" bestFit="1" customWidth="1"/>
    <col min="12039" max="12039" width="0" style="93" hidden="1" customWidth="1"/>
    <col min="12040" max="12040" width="16.140625" style="93" bestFit="1" customWidth="1"/>
    <col min="12041" max="12041" width="12" style="93" customWidth="1"/>
    <col min="12042" max="12042" width="16.140625" style="93" bestFit="1" customWidth="1"/>
    <col min="12043" max="12043" width="12" style="93" customWidth="1"/>
    <col min="12044" max="12044" width="19.28515625" style="93" bestFit="1" customWidth="1"/>
    <col min="12045" max="12045" width="10.85546875" style="93" customWidth="1"/>
    <col min="12046" max="12046" width="11.140625" style="93" customWidth="1"/>
    <col min="12047" max="12047" width="43.5703125" style="93" bestFit="1" customWidth="1"/>
    <col min="12048" max="12050" width="9.140625" style="93"/>
    <col min="12051" max="12051" width="27.140625" style="93" bestFit="1" customWidth="1"/>
    <col min="12052" max="12052" width="50" style="93" bestFit="1" customWidth="1"/>
    <col min="12053" max="12053" width="12" style="93" bestFit="1" customWidth="1"/>
    <col min="12054" max="12056" width="9.140625" style="93"/>
    <col min="12057" max="12057" width="91" style="93" customWidth="1"/>
    <col min="12058" max="12058" width="12.28515625" style="93" customWidth="1"/>
    <col min="12059" max="12059" width="15" style="93" bestFit="1" customWidth="1"/>
    <col min="12060" max="12285" width="9.140625" style="93"/>
    <col min="12286" max="12286" width="11.28515625" style="93" bestFit="1" customWidth="1"/>
    <col min="12287" max="12287" width="30.28515625" style="93" bestFit="1" customWidth="1"/>
    <col min="12288" max="12288" width="0" style="93" hidden="1" customWidth="1"/>
    <col min="12289" max="12289" width="30" style="93" customWidth="1"/>
    <col min="12290" max="12290" width="0" style="93" hidden="1" customWidth="1"/>
    <col min="12291" max="12293" width="16.140625" style="93" bestFit="1" customWidth="1"/>
    <col min="12294" max="12294" width="9.140625" style="93" bestFit="1" customWidth="1"/>
    <col min="12295" max="12295" width="0" style="93" hidden="1" customWidth="1"/>
    <col min="12296" max="12296" width="16.140625" style="93" bestFit="1" customWidth="1"/>
    <col min="12297" max="12297" width="12" style="93" customWidth="1"/>
    <col min="12298" max="12298" width="16.140625" style="93" bestFit="1" customWidth="1"/>
    <col min="12299" max="12299" width="12" style="93" customWidth="1"/>
    <col min="12300" max="12300" width="19.28515625" style="93" bestFit="1" customWidth="1"/>
    <col min="12301" max="12301" width="10.85546875" style="93" customWidth="1"/>
    <col min="12302" max="12302" width="11.140625" style="93" customWidth="1"/>
    <col min="12303" max="12303" width="43.5703125" style="93" bestFit="1" customWidth="1"/>
    <col min="12304" max="12306" width="9.140625" style="93"/>
    <col min="12307" max="12307" width="27.140625" style="93" bestFit="1" customWidth="1"/>
    <col min="12308" max="12308" width="50" style="93" bestFit="1" customWidth="1"/>
    <col min="12309" max="12309" width="12" style="93" bestFit="1" customWidth="1"/>
    <col min="12310" max="12312" width="9.140625" style="93"/>
    <col min="12313" max="12313" width="91" style="93" customWidth="1"/>
    <col min="12314" max="12314" width="12.28515625" style="93" customWidth="1"/>
    <col min="12315" max="12315" width="15" style="93" bestFit="1" customWidth="1"/>
    <col min="12316" max="12541" width="9.140625" style="93"/>
    <col min="12542" max="12542" width="11.28515625" style="93" bestFit="1" customWidth="1"/>
    <col min="12543" max="12543" width="30.28515625" style="93" bestFit="1" customWidth="1"/>
    <col min="12544" max="12544" width="0" style="93" hidden="1" customWidth="1"/>
    <col min="12545" max="12545" width="30" style="93" customWidth="1"/>
    <col min="12546" max="12546" width="0" style="93" hidden="1" customWidth="1"/>
    <col min="12547" max="12549" width="16.140625" style="93" bestFit="1" customWidth="1"/>
    <col min="12550" max="12550" width="9.140625" style="93" bestFit="1" customWidth="1"/>
    <col min="12551" max="12551" width="0" style="93" hidden="1" customWidth="1"/>
    <col min="12552" max="12552" width="16.140625" style="93" bestFit="1" customWidth="1"/>
    <col min="12553" max="12553" width="12" style="93" customWidth="1"/>
    <col min="12554" max="12554" width="16.140625" style="93" bestFit="1" customWidth="1"/>
    <col min="12555" max="12555" width="12" style="93" customWidth="1"/>
    <col min="12556" max="12556" width="19.28515625" style="93" bestFit="1" customWidth="1"/>
    <col min="12557" max="12557" width="10.85546875" style="93" customWidth="1"/>
    <col min="12558" max="12558" width="11.140625" style="93" customWidth="1"/>
    <col min="12559" max="12559" width="43.5703125" style="93" bestFit="1" customWidth="1"/>
    <col min="12560" max="12562" width="9.140625" style="93"/>
    <col min="12563" max="12563" width="27.140625" style="93" bestFit="1" customWidth="1"/>
    <col min="12564" max="12564" width="50" style="93" bestFit="1" customWidth="1"/>
    <col min="12565" max="12565" width="12" style="93" bestFit="1" customWidth="1"/>
    <col min="12566" max="12568" width="9.140625" style="93"/>
    <col min="12569" max="12569" width="91" style="93" customWidth="1"/>
    <col min="12570" max="12570" width="12.28515625" style="93" customWidth="1"/>
    <col min="12571" max="12571" width="15" style="93" bestFit="1" customWidth="1"/>
    <col min="12572" max="12797" width="9.140625" style="93"/>
    <col min="12798" max="12798" width="11.28515625" style="93" bestFit="1" customWidth="1"/>
    <col min="12799" max="12799" width="30.28515625" style="93" bestFit="1" customWidth="1"/>
    <col min="12800" max="12800" width="0" style="93" hidden="1" customWidth="1"/>
    <col min="12801" max="12801" width="30" style="93" customWidth="1"/>
    <col min="12802" max="12802" width="0" style="93" hidden="1" customWidth="1"/>
    <col min="12803" max="12805" width="16.140625" style="93" bestFit="1" customWidth="1"/>
    <col min="12806" max="12806" width="9.140625" style="93" bestFit="1" customWidth="1"/>
    <col min="12807" max="12807" width="0" style="93" hidden="1" customWidth="1"/>
    <col min="12808" max="12808" width="16.140625" style="93" bestFit="1" customWidth="1"/>
    <col min="12809" max="12809" width="12" style="93" customWidth="1"/>
    <col min="12810" max="12810" width="16.140625" style="93" bestFit="1" customWidth="1"/>
    <col min="12811" max="12811" width="12" style="93" customWidth="1"/>
    <col min="12812" max="12812" width="19.28515625" style="93" bestFit="1" customWidth="1"/>
    <col min="12813" max="12813" width="10.85546875" style="93" customWidth="1"/>
    <col min="12814" max="12814" width="11.140625" style="93" customWidth="1"/>
    <col min="12815" max="12815" width="43.5703125" style="93" bestFit="1" customWidth="1"/>
    <col min="12816" max="12818" width="9.140625" style="93"/>
    <col min="12819" max="12819" width="27.140625" style="93" bestFit="1" customWidth="1"/>
    <col min="12820" max="12820" width="50" style="93" bestFit="1" customWidth="1"/>
    <col min="12821" max="12821" width="12" style="93" bestFit="1" customWidth="1"/>
    <col min="12822" max="12824" width="9.140625" style="93"/>
    <col min="12825" max="12825" width="91" style="93" customWidth="1"/>
    <col min="12826" max="12826" width="12.28515625" style="93" customWidth="1"/>
    <col min="12827" max="12827" width="15" style="93" bestFit="1" customWidth="1"/>
    <col min="12828" max="13053" width="9.140625" style="93"/>
    <col min="13054" max="13054" width="11.28515625" style="93" bestFit="1" customWidth="1"/>
    <col min="13055" max="13055" width="30.28515625" style="93" bestFit="1" customWidth="1"/>
    <col min="13056" max="13056" width="0" style="93" hidden="1" customWidth="1"/>
    <col min="13057" max="13057" width="30" style="93" customWidth="1"/>
    <col min="13058" max="13058" width="0" style="93" hidden="1" customWidth="1"/>
    <col min="13059" max="13061" width="16.140625" style="93" bestFit="1" customWidth="1"/>
    <col min="13062" max="13062" width="9.140625" style="93" bestFit="1" customWidth="1"/>
    <col min="13063" max="13063" width="0" style="93" hidden="1" customWidth="1"/>
    <col min="13064" max="13064" width="16.140625" style="93" bestFit="1" customWidth="1"/>
    <col min="13065" max="13065" width="12" style="93" customWidth="1"/>
    <col min="13066" max="13066" width="16.140625" style="93" bestFit="1" customWidth="1"/>
    <col min="13067" max="13067" width="12" style="93" customWidth="1"/>
    <col min="13068" max="13068" width="19.28515625" style="93" bestFit="1" customWidth="1"/>
    <col min="13069" max="13069" width="10.85546875" style="93" customWidth="1"/>
    <col min="13070" max="13070" width="11.140625" style="93" customWidth="1"/>
    <col min="13071" max="13071" width="43.5703125" style="93" bestFit="1" customWidth="1"/>
    <col min="13072" max="13074" width="9.140625" style="93"/>
    <col min="13075" max="13075" width="27.140625" style="93" bestFit="1" customWidth="1"/>
    <col min="13076" max="13076" width="50" style="93" bestFit="1" customWidth="1"/>
    <col min="13077" max="13077" width="12" style="93" bestFit="1" customWidth="1"/>
    <col min="13078" max="13080" width="9.140625" style="93"/>
    <col min="13081" max="13081" width="91" style="93" customWidth="1"/>
    <col min="13082" max="13082" width="12.28515625" style="93" customWidth="1"/>
    <col min="13083" max="13083" width="15" style="93" bestFit="1" customWidth="1"/>
    <col min="13084" max="13309" width="9.140625" style="93"/>
    <col min="13310" max="13310" width="11.28515625" style="93" bestFit="1" customWidth="1"/>
    <col min="13311" max="13311" width="30.28515625" style="93" bestFit="1" customWidth="1"/>
    <col min="13312" max="13312" width="0" style="93" hidden="1" customWidth="1"/>
    <col min="13313" max="13313" width="30" style="93" customWidth="1"/>
    <col min="13314" max="13314" width="0" style="93" hidden="1" customWidth="1"/>
    <col min="13315" max="13317" width="16.140625" style="93" bestFit="1" customWidth="1"/>
    <col min="13318" max="13318" width="9.140625" style="93" bestFit="1" customWidth="1"/>
    <col min="13319" max="13319" width="0" style="93" hidden="1" customWidth="1"/>
    <col min="13320" max="13320" width="16.140625" style="93" bestFit="1" customWidth="1"/>
    <col min="13321" max="13321" width="12" style="93" customWidth="1"/>
    <col min="13322" max="13322" width="16.140625" style="93" bestFit="1" customWidth="1"/>
    <col min="13323" max="13323" width="12" style="93" customWidth="1"/>
    <col min="13324" max="13324" width="19.28515625" style="93" bestFit="1" customWidth="1"/>
    <col min="13325" max="13325" width="10.85546875" style="93" customWidth="1"/>
    <col min="13326" max="13326" width="11.140625" style="93" customWidth="1"/>
    <col min="13327" max="13327" width="43.5703125" style="93" bestFit="1" customWidth="1"/>
    <col min="13328" max="13330" width="9.140625" style="93"/>
    <col min="13331" max="13331" width="27.140625" style="93" bestFit="1" customWidth="1"/>
    <col min="13332" max="13332" width="50" style="93" bestFit="1" customWidth="1"/>
    <col min="13333" max="13333" width="12" style="93" bestFit="1" customWidth="1"/>
    <col min="13334" max="13336" width="9.140625" style="93"/>
    <col min="13337" max="13337" width="91" style="93" customWidth="1"/>
    <col min="13338" max="13338" width="12.28515625" style="93" customWidth="1"/>
    <col min="13339" max="13339" width="15" style="93" bestFit="1" customWidth="1"/>
    <col min="13340" max="13565" width="9.140625" style="93"/>
    <col min="13566" max="13566" width="11.28515625" style="93" bestFit="1" customWidth="1"/>
    <col min="13567" max="13567" width="30.28515625" style="93" bestFit="1" customWidth="1"/>
    <col min="13568" max="13568" width="0" style="93" hidden="1" customWidth="1"/>
    <col min="13569" max="13569" width="30" style="93" customWidth="1"/>
    <col min="13570" max="13570" width="0" style="93" hidden="1" customWidth="1"/>
    <col min="13571" max="13573" width="16.140625" style="93" bestFit="1" customWidth="1"/>
    <col min="13574" max="13574" width="9.140625" style="93" bestFit="1" customWidth="1"/>
    <col min="13575" max="13575" width="0" style="93" hidden="1" customWidth="1"/>
    <col min="13576" max="13576" width="16.140625" style="93" bestFit="1" customWidth="1"/>
    <col min="13577" max="13577" width="12" style="93" customWidth="1"/>
    <col min="13578" max="13578" width="16.140625" style="93" bestFit="1" customWidth="1"/>
    <col min="13579" max="13579" width="12" style="93" customWidth="1"/>
    <col min="13580" max="13580" width="19.28515625" style="93" bestFit="1" customWidth="1"/>
    <col min="13581" max="13581" width="10.85546875" style="93" customWidth="1"/>
    <col min="13582" max="13582" width="11.140625" style="93" customWidth="1"/>
    <col min="13583" max="13583" width="43.5703125" style="93" bestFit="1" customWidth="1"/>
    <col min="13584" max="13586" width="9.140625" style="93"/>
    <col min="13587" max="13587" width="27.140625" style="93" bestFit="1" customWidth="1"/>
    <col min="13588" max="13588" width="50" style="93" bestFit="1" customWidth="1"/>
    <col min="13589" max="13589" width="12" style="93" bestFit="1" customWidth="1"/>
    <col min="13590" max="13592" width="9.140625" style="93"/>
    <col min="13593" max="13593" width="91" style="93" customWidth="1"/>
    <col min="13594" max="13594" width="12.28515625" style="93" customWidth="1"/>
    <col min="13595" max="13595" width="15" style="93" bestFit="1" customWidth="1"/>
    <col min="13596" max="13821" width="9.140625" style="93"/>
    <col min="13822" max="13822" width="11.28515625" style="93" bestFit="1" customWidth="1"/>
    <col min="13823" max="13823" width="30.28515625" style="93" bestFit="1" customWidth="1"/>
    <col min="13824" max="13824" width="0" style="93" hidden="1" customWidth="1"/>
    <col min="13825" max="13825" width="30" style="93" customWidth="1"/>
    <col min="13826" max="13826" width="0" style="93" hidden="1" customWidth="1"/>
    <col min="13827" max="13829" width="16.140625" style="93" bestFit="1" customWidth="1"/>
    <col min="13830" max="13830" width="9.140625" style="93" bestFit="1" customWidth="1"/>
    <col min="13831" max="13831" width="0" style="93" hidden="1" customWidth="1"/>
    <col min="13832" max="13832" width="16.140625" style="93" bestFit="1" customWidth="1"/>
    <col min="13833" max="13833" width="12" style="93" customWidth="1"/>
    <col min="13834" max="13834" width="16.140625" style="93" bestFit="1" customWidth="1"/>
    <col min="13835" max="13835" width="12" style="93" customWidth="1"/>
    <col min="13836" max="13836" width="19.28515625" style="93" bestFit="1" customWidth="1"/>
    <col min="13837" max="13837" width="10.85546875" style="93" customWidth="1"/>
    <col min="13838" max="13838" width="11.140625" style="93" customWidth="1"/>
    <col min="13839" max="13839" width="43.5703125" style="93" bestFit="1" customWidth="1"/>
    <col min="13840" max="13842" width="9.140625" style="93"/>
    <col min="13843" max="13843" width="27.140625" style="93" bestFit="1" customWidth="1"/>
    <col min="13844" max="13844" width="50" style="93" bestFit="1" customWidth="1"/>
    <col min="13845" max="13845" width="12" style="93" bestFit="1" customWidth="1"/>
    <col min="13846" max="13848" width="9.140625" style="93"/>
    <col min="13849" max="13849" width="91" style="93" customWidth="1"/>
    <col min="13850" max="13850" width="12.28515625" style="93" customWidth="1"/>
    <col min="13851" max="13851" width="15" style="93" bestFit="1" customWidth="1"/>
    <col min="13852" max="14077" width="9.140625" style="93"/>
    <col min="14078" max="14078" width="11.28515625" style="93" bestFit="1" customWidth="1"/>
    <col min="14079" max="14079" width="30.28515625" style="93" bestFit="1" customWidth="1"/>
    <col min="14080" max="14080" width="0" style="93" hidden="1" customWidth="1"/>
    <col min="14081" max="14081" width="30" style="93" customWidth="1"/>
    <col min="14082" max="14082" width="0" style="93" hidden="1" customWidth="1"/>
    <col min="14083" max="14085" width="16.140625" style="93" bestFit="1" customWidth="1"/>
    <col min="14086" max="14086" width="9.140625" style="93" bestFit="1" customWidth="1"/>
    <col min="14087" max="14087" width="0" style="93" hidden="1" customWidth="1"/>
    <col min="14088" max="14088" width="16.140625" style="93" bestFit="1" customWidth="1"/>
    <col min="14089" max="14089" width="12" style="93" customWidth="1"/>
    <col min="14090" max="14090" width="16.140625" style="93" bestFit="1" customWidth="1"/>
    <col min="14091" max="14091" width="12" style="93" customWidth="1"/>
    <col min="14092" max="14092" width="19.28515625" style="93" bestFit="1" customWidth="1"/>
    <col min="14093" max="14093" width="10.85546875" style="93" customWidth="1"/>
    <col min="14094" max="14094" width="11.140625" style="93" customWidth="1"/>
    <col min="14095" max="14095" width="43.5703125" style="93" bestFit="1" customWidth="1"/>
    <col min="14096" max="14098" width="9.140625" style="93"/>
    <col min="14099" max="14099" width="27.140625" style="93" bestFit="1" customWidth="1"/>
    <col min="14100" max="14100" width="50" style="93" bestFit="1" customWidth="1"/>
    <col min="14101" max="14101" width="12" style="93" bestFit="1" customWidth="1"/>
    <col min="14102" max="14104" width="9.140625" style="93"/>
    <col min="14105" max="14105" width="91" style="93" customWidth="1"/>
    <col min="14106" max="14106" width="12.28515625" style="93" customWidth="1"/>
    <col min="14107" max="14107" width="15" style="93" bestFit="1" customWidth="1"/>
    <col min="14108" max="14333" width="9.140625" style="93"/>
    <col min="14334" max="14334" width="11.28515625" style="93" bestFit="1" customWidth="1"/>
    <col min="14335" max="14335" width="30.28515625" style="93" bestFit="1" customWidth="1"/>
    <col min="14336" max="14336" width="0" style="93" hidden="1" customWidth="1"/>
    <col min="14337" max="14337" width="30" style="93" customWidth="1"/>
    <col min="14338" max="14338" width="0" style="93" hidden="1" customWidth="1"/>
    <col min="14339" max="14341" width="16.140625" style="93" bestFit="1" customWidth="1"/>
    <col min="14342" max="14342" width="9.140625" style="93" bestFit="1" customWidth="1"/>
    <col min="14343" max="14343" width="0" style="93" hidden="1" customWidth="1"/>
    <col min="14344" max="14344" width="16.140625" style="93" bestFit="1" customWidth="1"/>
    <col min="14345" max="14345" width="12" style="93" customWidth="1"/>
    <col min="14346" max="14346" width="16.140625" style="93" bestFit="1" customWidth="1"/>
    <col min="14347" max="14347" width="12" style="93" customWidth="1"/>
    <col min="14348" max="14348" width="19.28515625" style="93" bestFit="1" customWidth="1"/>
    <col min="14349" max="14349" width="10.85546875" style="93" customWidth="1"/>
    <col min="14350" max="14350" width="11.140625" style="93" customWidth="1"/>
    <col min="14351" max="14351" width="43.5703125" style="93" bestFit="1" customWidth="1"/>
    <col min="14352" max="14354" width="9.140625" style="93"/>
    <col min="14355" max="14355" width="27.140625" style="93" bestFit="1" customWidth="1"/>
    <col min="14356" max="14356" width="50" style="93" bestFit="1" customWidth="1"/>
    <col min="14357" max="14357" width="12" style="93" bestFit="1" customWidth="1"/>
    <col min="14358" max="14360" width="9.140625" style="93"/>
    <col min="14361" max="14361" width="91" style="93" customWidth="1"/>
    <col min="14362" max="14362" width="12.28515625" style="93" customWidth="1"/>
    <col min="14363" max="14363" width="15" style="93" bestFit="1" customWidth="1"/>
    <col min="14364" max="14589" width="9.140625" style="93"/>
    <col min="14590" max="14590" width="11.28515625" style="93" bestFit="1" customWidth="1"/>
    <col min="14591" max="14591" width="30.28515625" style="93" bestFit="1" customWidth="1"/>
    <col min="14592" max="14592" width="0" style="93" hidden="1" customWidth="1"/>
    <col min="14593" max="14593" width="30" style="93" customWidth="1"/>
    <col min="14594" max="14594" width="0" style="93" hidden="1" customWidth="1"/>
    <col min="14595" max="14597" width="16.140625" style="93" bestFit="1" customWidth="1"/>
    <col min="14598" max="14598" width="9.140625" style="93" bestFit="1" customWidth="1"/>
    <col min="14599" max="14599" width="0" style="93" hidden="1" customWidth="1"/>
    <col min="14600" max="14600" width="16.140625" style="93" bestFit="1" customWidth="1"/>
    <col min="14601" max="14601" width="12" style="93" customWidth="1"/>
    <col min="14602" max="14602" width="16.140625" style="93" bestFit="1" customWidth="1"/>
    <col min="14603" max="14603" width="12" style="93" customWidth="1"/>
    <col min="14604" max="14604" width="19.28515625" style="93" bestFit="1" customWidth="1"/>
    <col min="14605" max="14605" width="10.85546875" style="93" customWidth="1"/>
    <col min="14606" max="14606" width="11.140625" style="93" customWidth="1"/>
    <col min="14607" max="14607" width="43.5703125" style="93" bestFit="1" customWidth="1"/>
    <col min="14608" max="14610" width="9.140625" style="93"/>
    <col min="14611" max="14611" width="27.140625" style="93" bestFit="1" customWidth="1"/>
    <col min="14612" max="14612" width="50" style="93" bestFit="1" customWidth="1"/>
    <col min="14613" max="14613" width="12" style="93" bestFit="1" customWidth="1"/>
    <col min="14614" max="14616" width="9.140625" style="93"/>
    <col min="14617" max="14617" width="91" style="93" customWidth="1"/>
    <col min="14618" max="14618" width="12.28515625" style="93" customWidth="1"/>
    <col min="14619" max="14619" width="15" style="93" bestFit="1" customWidth="1"/>
    <col min="14620" max="14845" width="9.140625" style="93"/>
    <col min="14846" max="14846" width="11.28515625" style="93" bestFit="1" customWidth="1"/>
    <col min="14847" max="14847" width="30.28515625" style="93" bestFit="1" customWidth="1"/>
    <col min="14848" max="14848" width="0" style="93" hidden="1" customWidth="1"/>
    <col min="14849" max="14849" width="30" style="93" customWidth="1"/>
    <col min="14850" max="14850" width="0" style="93" hidden="1" customWidth="1"/>
    <col min="14851" max="14853" width="16.140625" style="93" bestFit="1" customWidth="1"/>
    <col min="14854" max="14854" width="9.140625" style="93" bestFit="1" customWidth="1"/>
    <col min="14855" max="14855" width="0" style="93" hidden="1" customWidth="1"/>
    <col min="14856" max="14856" width="16.140625" style="93" bestFit="1" customWidth="1"/>
    <col min="14857" max="14857" width="12" style="93" customWidth="1"/>
    <col min="14858" max="14858" width="16.140625" style="93" bestFit="1" customWidth="1"/>
    <col min="14859" max="14859" width="12" style="93" customWidth="1"/>
    <col min="14860" max="14860" width="19.28515625" style="93" bestFit="1" customWidth="1"/>
    <col min="14861" max="14861" width="10.85546875" style="93" customWidth="1"/>
    <col min="14862" max="14862" width="11.140625" style="93" customWidth="1"/>
    <col min="14863" max="14863" width="43.5703125" style="93" bestFit="1" customWidth="1"/>
    <col min="14864" max="14866" width="9.140625" style="93"/>
    <col min="14867" max="14867" width="27.140625" style="93" bestFit="1" customWidth="1"/>
    <col min="14868" max="14868" width="50" style="93" bestFit="1" customWidth="1"/>
    <col min="14869" max="14869" width="12" style="93" bestFit="1" customWidth="1"/>
    <col min="14870" max="14872" width="9.140625" style="93"/>
    <col min="14873" max="14873" width="91" style="93" customWidth="1"/>
    <col min="14874" max="14874" width="12.28515625" style="93" customWidth="1"/>
    <col min="14875" max="14875" width="15" style="93" bestFit="1" customWidth="1"/>
    <col min="14876" max="15101" width="9.140625" style="93"/>
    <col min="15102" max="15102" width="11.28515625" style="93" bestFit="1" customWidth="1"/>
    <col min="15103" max="15103" width="30.28515625" style="93" bestFit="1" customWidth="1"/>
    <col min="15104" max="15104" width="0" style="93" hidden="1" customWidth="1"/>
    <col min="15105" max="15105" width="30" style="93" customWidth="1"/>
    <col min="15106" max="15106" width="0" style="93" hidden="1" customWidth="1"/>
    <col min="15107" max="15109" width="16.140625" style="93" bestFit="1" customWidth="1"/>
    <col min="15110" max="15110" width="9.140625" style="93" bestFit="1" customWidth="1"/>
    <col min="15111" max="15111" width="0" style="93" hidden="1" customWidth="1"/>
    <col min="15112" max="15112" width="16.140625" style="93" bestFit="1" customWidth="1"/>
    <col min="15113" max="15113" width="12" style="93" customWidth="1"/>
    <col min="15114" max="15114" width="16.140625" style="93" bestFit="1" customWidth="1"/>
    <col min="15115" max="15115" width="12" style="93" customWidth="1"/>
    <col min="15116" max="15116" width="19.28515625" style="93" bestFit="1" customWidth="1"/>
    <col min="15117" max="15117" width="10.85546875" style="93" customWidth="1"/>
    <col min="15118" max="15118" width="11.140625" style="93" customWidth="1"/>
    <col min="15119" max="15119" width="43.5703125" style="93" bestFit="1" customWidth="1"/>
    <col min="15120" max="15122" width="9.140625" style="93"/>
    <col min="15123" max="15123" width="27.140625" style="93" bestFit="1" customWidth="1"/>
    <col min="15124" max="15124" width="50" style="93" bestFit="1" customWidth="1"/>
    <col min="15125" max="15125" width="12" style="93" bestFit="1" customWidth="1"/>
    <col min="15126" max="15128" width="9.140625" style="93"/>
    <col min="15129" max="15129" width="91" style="93" customWidth="1"/>
    <col min="15130" max="15130" width="12.28515625" style="93" customWidth="1"/>
    <col min="15131" max="15131" width="15" style="93" bestFit="1" customWidth="1"/>
    <col min="15132" max="15357" width="9.140625" style="93"/>
    <col min="15358" max="15358" width="11.28515625" style="93" bestFit="1" customWidth="1"/>
    <col min="15359" max="15359" width="30.28515625" style="93" bestFit="1" customWidth="1"/>
    <col min="15360" max="15360" width="0" style="93" hidden="1" customWidth="1"/>
    <col min="15361" max="15361" width="30" style="93" customWidth="1"/>
    <col min="15362" max="15362" width="0" style="93" hidden="1" customWidth="1"/>
    <col min="15363" max="15365" width="16.140625" style="93" bestFit="1" customWidth="1"/>
    <col min="15366" max="15366" width="9.140625" style="93" bestFit="1" customWidth="1"/>
    <col min="15367" max="15367" width="0" style="93" hidden="1" customWidth="1"/>
    <col min="15368" max="15368" width="16.140625" style="93" bestFit="1" customWidth="1"/>
    <col min="15369" max="15369" width="12" style="93" customWidth="1"/>
    <col min="15370" max="15370" width="16.140625" style="93" bestFit="1" customWidth="1"/>
    <col min="15371" max="15371" width="12" style="93" customWidth="1"/>
    <col min="15372" max="15372" width="19.28515625" style="93" bestFit="1" customWidth="1"/>
    <col min="15373" max="15373" width="10.85546875" style="93" customWidth="1"/>
    <col min="15374" max="15374" width="11.140625" style="93" customWidth="1"/>
    <col min="15375" max="15375" width="43.5703125" style="93" bestFit="1" customWidth="1"/>
    <col min="15376" max="15378" width="9.140625" style="93"/>
    <col min="15379" max="15379" width="27.140625" style="93" bestFit="1" customWidth="1"/>
    <col min="15380" max="15380" width="50" style="93" bestFit="1" customWidth="1"/>
    <col min="15381" max="15381" width="12" style="93" bestFit="1" customWidth="1"/>
    <col min="15382" max="15384" width="9.140625" style="93"/>
    <col min="15385" max="15385" width="91" style="93" customWidth="1"/>
    <col min="15386" max="15386" width="12.28515625" style="93" customWidth="1"/>
    <col min="15387" max="15387" width="15" style="93" bestFit="1" customWidth="1"/>
    <col min="15388" max="15613" width="9.140625" style="93"/>
    <col min="15614" max="15614" width="11.28515625" style="93" bestFit="1" customWidth="1"/>
    <col min="15615" max="15615" width="30.28515625" style="93" bestFit="1" customWidth="1"/>
    <col min="15616" max="15616" width="0" style="93" hidden="1" customWidth="1"/>
    <col min="15617" max="15617" width="30" style="93" customWidth="1"/>
    <col min="15618" max="15618" width="0" style="93" hidden="1" customWidth="1"/>
    <col min="15619" max="15621" width="16.140625" style="93" bestFit="1" customWidth="1"/>
    <col min="15622" max="15622" width="9.140625" style="93" bestFit="1" customWidth="1"/>
    <col min="15623" max="15623" width="0" style="93" hidden="1" customWidth="1"/>
    <col min="15624" max="15624" width="16.140625" style="93" bestFit="1" customWidth="1"/>
    <col min="15625" max="15625" width="12" style="93" customWidth="1"/>
    <col min="15626" max="15626" width="16.140625" style="93" bestFit="1" customWidth="1"/>
    <col min="15627" max="15627" width="12" style="93" customWidth="1"/>
    <col min="15628" max="15628" width="19.28515625" style="93" bestFit="1" customWidth="1"/>
    <col min="15629" max="15629" width="10.85546875" style="93" customWidth="1"/>
    <col min="15630" max="15630" width="11.140625" style="93" customWidth="1"/>
    <col min="15631" max="15631" width="43.5703125" style="93" bestFit="1" customWidth="1"/>
    <col min="15632" max="15634" width="9.140625" style="93"/>
    <col min="15635" max="15635" width="27.140625" style="93" bestFit="1" customWidth="1"/>
    <col min="15636" max="15636" width="50" style="93" bestFit="1" customWidth="1"/>
    <col min="15637" max="15637" width="12" style="93" bestFit="1" customWidth="1"/>
    <col min="15638" max="15640" width="9.140625" style="93"/>
    <col min="15641" max="15641" width="91" style="93" customWidth="1"/>
    <col min="15642" max="15642" width="12.28515625" style="93" customWidth="1"/>
    <col min="15643" max="15643" width="15" style="93" bestFit="1" customWidth="1"/>
    <col min="15644" max="15869" width="9.140625" style="93"/>
    <col min="15870" max="15870" width="11.28515625" style="93" bestFit="1" customWidth="1"/>
    <col min="15871" max="15871" width="30.28515625" style="93" bestFit="1" customWidth="1"/>
    <col min="15872" max="15872" width="0" style="93" hidden="1" customWidth="1"/>
    <col min="15873" max="15873" width="30" style="93" customWidth="1"/>
    <col min="15874" max="15874" width="0" style="93" hidden="1" customWidth="1"/>
    <col min="15875" max="15877" width="16.140625" style="93" bestFit="1" customWidth="1"/>
    <col min="15878" max="15878" width="9.140625" style="93" bestFit="1" customWidth="1"/>
    <col min="15879" max="15879" width="0" style="93" hidden="1" customWidth="1"/>
    <col min="15880" max="15880" width="16.140625" style="93" bestFit="1" customWidth="1"/>
    <col min="15881" max="15881" width="12" style="93" customWidth="1"/>
    <col min="15882" max="15882" width="16.140625" style="93" bestFit="1" customWidth="1"/>
    <col min="15883" max="15883" width="12" style="93" customWidth="1"/>
    <col min="15884" max="15884" width="19.28515625" style="93" bestFit="1" customWidth="1"/>
    <col min="15885" max="15885" width="10.85546875" style="93" customWidth="1"/>
    <col min="15886" max="15886" width="11.140625" style="93" customWidth="1"/>
    <col min="15887" max="15887" width="43.5703125" style="93" bestFit="1" customWidth="1"/>
    <col min="15888" max="15890" width="9.140625" style="93"/>
    <col min="15891" max="15891" width="27.140625" style="93" bestFit="1" customWidth="1"/>
    <col min="15892" max="15892" width="50" style="93" bestFit="1" customWidth="1"/>
    <col min="15893" max="15893" width="12" style="93" bestFit="1" customWidth="1"/>
    <col min="15894" max="15896" width="9.140625" style="93"/>
    <col min="15897" max="15897" width="91" style="93" customWidth="1"/>
    <col min="15898" max="15898" width="12.28515625" style="93" customWidth="1"/>
    <col min="15899" max="15899" width="15" style="93" bestFit="1" customWidth="1"/>
    <col min="15900" max="16125" width="9.140625" style="93"/>
    <col min="16126" max="16126" width="11.28515625" style="93" bestFit="1" customWidth="1"/>
    <col min="16127" max="16127" width="30.28515625" style="93" bestFit="1" customWidth="1"/>
    <col min="16128" max="16128" width="0" style="93" hidden="1" customWidth="1"/>
    <col min="16129" max="16129" width="30" style="93" customWidth="1"/>
    <col min="16130" max="16130" width="0" style="93" hidden="1" customWidth="1"/>
    <col min="16131" max="16133" width="16.140625" style="93" bestFit="1" customWidth="1"/>
    <col min="16134" max="16134" width="9.140625" style="93" bestFit="1" customWidth="1"/>
    <col min="16135" max="16135" width="0" style="93" hidden="1" customWidth="1"/>
    <col min="16136" max="16136" width="16.140625" style="93" bestFit="1" customWidth="1"/>
    <col min="16137" max="16137" width="12" style="93" customWidth="1"/>
    <col min="16138" max="16138" width="16.140625" style="93" bestFit="1" customWidth="1"/>
    <col min="16139" max="16139" width="12" style="93" customWidth="1"/>
    <col min="16140" max="16140" width="19.28515625" style="93" bestFit="1" customWidth="1"/>
    <col min="16141" max="16141" width="10.85546875" style="93" customWidth="1"/>
    <col min="16142" max="16142" width="11.140625" style="93" customWidth="1"/>
    <col min="16143" max="16143" width="43.5703125" style="93" bestFit="1" customWidth="1"/>
    <col min="16144" max="16146" width="9.140625" style="93"/>
    <col min="16147" max="16147" width="27.140625" style="93" bestFit="1" customWidth="1"/>
    <col min="16148" max="16148" width="50" style="93" bestFit="1" customWidth="1"/>
    <col min="16149" max="16149" width="12" style="93" bestFit="1" customWidth="1"/>
    <col min="16150" max="16152" width="9.140625" style="93"/>
    <col min="16153" max="16153" width="91" style="93" customWidth="1"/>
    <col min="16154" max="16154" width="12.28515625" style="93" customWidth="1"/>
    <col min="16155" max="16155" width="15" style="93" bestFit="1" customWidth="1"/>
    <col min="16156" max="16384" width="9.140625" style="93"/>
  </cols>
  <sheetData>
    <row r="1" spans="2:34">
      <c r="B1" s="159"/>
      <c r="C1" s="159"/>
      <c r="D1" s="159"/>
      <c r="E1" s="159"/>
      <c r="G1" s="90"/>
      <c r="H1" s="90"/>
      <c r="AA1" s="89"/>
      <c r="AB1" s="89"/>
      <c r="AC1" s="89"/>
    </row>
    <row r="2" spans="2:34">
      <c r="B2" s="161" t="s">
        <v>303</v>
      </c>
      <c r="C2" s="159"/>
      <c r="D2" s="159"/>
      <c r="E2" s="159"/>
      <c r="G2" s="90"/>
      <c r="H2" s="90"/>
      <c r="AA2" s="89"/>
      <c r="AB2" s="89"/>
      <c r="AC2" s="89"/>
    </row>
    <row r="3" spans="2:34">
      <c r="B3" s="161" t="s">
        <v>180</v>
      </c>
      <c r="C3" s="159"/>
      <c r="D3" s="159"/>
      <c r="E3" s="159"/>
      <c r="G3" s="90"/>
      <c r="H3" s="90"/>
      <c r="AA3" s="89"/>
      <c r="AB3" s="89"/>
      <c r="AC3" s="89"/>
    </row>
    <row r="4" spans="2:34" ht="15.75" thickBot="1">
      <c r="B4" s="159"/>
      <c r="C4" s="159"/>
      <c r="D4" s="159"/>
      <c r="E4" s="159"/>
      <c r="G4" s="90"/>
      <c r="H4" s="90"/>
      <c r="AA4" s="89"/>
      <c r="AB4" s="89"/>
      <c r="AC4" s="89"/>
    </row>
    <row r="5" spans="2:34" s="103" customFormat="1" ht="31.5" thickTop="1" thickBot="1">
      <c r="B5" s="162" t="s">
        <v>123</v>
      </c>
      <c r="C5" s="156" t="s">
        <v>124</v>
      </c>
      <c r="D5" s="156"/>
      <c r="E5" s="156" t="s">
        <v>138</v>
      </c>
      <c r="F5" s="156" t="s">
        <v>181</v>
      </c>
      <c r="G5" s="94" t="s">
        <v>153</v>
      </c>
      <c r="H5" s="95" t="s">
        <v>182</v>
      </c>
      <c r="I5" s="96" t="s">
        <v>183</v>
      </c>
      <c r="J5" s="96" t="s">
        <v>184</v>
      </c>
      <c r="K5" s="97" t="s">
        <v>185</v>
      </c>
      <c r="L5" s="94" t="s">
        <v>156</v>
      </c>
      <c r="M5" s="95" t="s">
        <v>186</v>
      </c>
      <c r="N5" s="98" t="s">
        <v>187</v>
      </c>
      <c r="O5" s="99" t="s">
        <v>156</v>
      </c>
      <c r="P5" s="96" t="s">
        <v>188</v>
      </c>
      <c r="Q5" s="97" t="s">
        <v>189</v>
      </c>
      <c r="R5" s="96" t="s">
        <v>190</v>
      </c>
      <c r="S5" s="97" t="s">
        <v>191</v>
      </c>
      <c r="T5" s="97" t="s">
        <v>185</v>
      </c>
      <c r="U5" s="94" t="s">
        <v>192</v>
      </c>
      <c r="V5" s="95" t="s">
        <v>193</v>
      </c>
      <c r="W5" s="98" t="s">
        <v>194</v>
      </c>
      <c r="X5" s="94" t="s">
        <v>195</v>
      </c>
      <c r="Y5" s="100"/>
      <c r="Z5" s="101" t="s">
        <v>196</v>
      </c>
      <c r="AA5" s="102" t="s">
        <v>136</v>
      </c>
      <c r="AB5" s="102" t="s">
        <v>137</v>
      </c>
      <c r="AC5" s="102" t="s">
        <v>138</v>
      </c>
    </row>
    <row r="6" spans="2:34" ht="30.75" thickTop="1">
      <c r="B6" s="165" t="s">
        <v>203</v>
      </c>
      <c r="C6" s="166" t="s">
        <v>307</v>
      </c>
      <c r="D6" s="167"/>
      <c r="E6" s="120" t="s">
        <v>204</v>
      </c>
      <c r="F6" s="164" t="s">
        <v>304</v>
      </c>
      <c r="G6" s="109">
        <v>133350000</v>
      </c>
      <c r="H6" s="104">
        <f t="shared" ref="H6:H25" si="0">ROUNDUP(G6,-4)</f>
        <v>133350000</v>
      </c>
      <c r="I6" s="109">
        <v>22309692</v>
      </c>
      <c r="J6" s="109">
        <f t="shared" ref="J6:J25" si="1">H6-I6</f>
        <v>111040308</v>
      </c>
      <c r="K6" s="116">
        <f t="shared" ref="K6:K25" si="2">I6/H6</f>
        <v>0.16730177727784026</v>
      </c>
      <c r="L6" s="109">
        <f>IF(H6&lt;=I6,J6,IF(J6&lt;I6,I6,J6))*26%</f>
        <v>28870480.080000002</v>
      </c>
      <c r="M6" s="104">
        <f t="shared" ref="M6:M25" si="3">ROUNDUP(L6,-4)</f>
        <v>28880000</v>
      </c>
      <c r="N6" s="117">
        <f t="shared" ref="N6:N25" si="4">L6/H6</f>
        <v>0.21650153790776155</v>
      </c>
      <c r="O6" s="118">
        <v>28880000</v>
      </c>
      <c r="P6" s="104">
        <f>[39]Worksheet!$R3</f>
        <v>1325000</v>
      </c>
      <c r="Q6" s="104"/>
      <c r="R6" s="104">
        <f t="shared" ref="R6:R24" si="5">O6-P6</f>
        <v>27555000</v>
      </c>
      <c r="S6" s="105">
        <f t="shared" ref="S6:S15" si="6">O6/N6</f>
        <v>133393971.60450681</v>
      </c>
      <c r="T6" s="105">
        <f t="shared" ref="T6:T15" si="7">P6/O6</f>
        <v>4.587950138504155E-2</v>
      </c>
      <c r="U6" s="109">
        <f t="shared" ref="U6:U7" si="8">IF(O6&lt;=P6,R6,IF(R6&lt;P6,P6,R6))</f>
        <v>27555000</v>
      </c>
      <c r="V6" s="104">
        <f t="shared" ref="V6:V25" si="9">ROUNDUP(U6,-4)</f>
        <v>27560000</v>
      </c>
      <c r="W6" s="106">
        <f t="shared" ref="W6:W15" si="10">V6/O6</f>
        <v>0.95429362880886426</v>
      </c>
      <c r="X6" s="104">
        <f t="shared" ref="X6:X24" si="11">V6-O6</f>
        <v>-1320000</v>
      </c>
      <c r="Y6" s="110"/>
      <c r="Z6" s="91">
        <f>IF(H6&gt;=J6,J6,I6)</f>
        <v>111040308</v>
      </c>
      <c r="AA6" s="111" t="s">
        <v>139</v>
      </c>
      <c r="AB6" s="112" t="s">
        <v>205</v>
      </c>
      <c r="AC6" s="111" t="s">
        <v>204</v>
      </c>
      <c r="AF6" s="113" t="s">
        <v>205</v>
      </c>
      <c r="AG6" s="119" t="s">
        <v>45</v>
      </c>
      <c r="AH6" s="119" t="s">
        <v>206</v>
      </c>
    </row>
    <row r="7" spans="2:34" s="130" customFormat="1" ht="30">
      <c r="B7" s="165" t="s">
        <v>114</v>
      </c>
      <c r="C7" s="186" t="s">
        <v>327</v>
      </c>
      <c r="D7" s="186"/>
      <c r="E7" s="120" t="s">
        <v>207</v>
      </c>
      <c r="F7" s="177" t="s">
        <v>309</v>
      </c>
      <c r="G7" s="121">
        <v>137126061.59999999</v>
      </c>
      <c r="H7" s="122">
        <f t="shared" si="0"/>
        <v>137130000</v>
      </c>
      <c r="I7" s="121">
        <v>29829500</v>
      </c>
      <c r="J7" s="121">
        <f t="shared" si="1"/>
        <v>107300500</v>
      </c>
      <c r="K7" s="123">
        <f t="shared" si="2"/>
        <v>0.21752716400495881</v>
      </c>
      <c r="L7" s="121">
        <f>IF(H7&lt;=I7,J7,IF(J7&lt;I7,I7,J7))*55%</f>
        <v>59015275.000000007</v>
      </c>
      <c r="M7" s="122">
        <f t="shared" si="3"/>
        <v>59020000</v>
      </c>
      <c r="N7" s="124">
        <f t="shared" si="4"/>
        <v>0.43036005979727271</v>
      </c>
      <c r="O7" s="125">
        <v>59020000</v>
      </c>
      <c r="P7" s="104">
        <f>[39]Worksheet!$R4</f>
        <v>8200305</v>
      </c>
      <c r="Q7" s="104"/>
      <c r="R7" s="104">
        <f t="shared" si="5"/>
        <v>50819695</v>
      </c>
      <c r="S7" s="105">
        <f t="shared" si="6"/>
        <v>137140979.17869568</v>
      </c>
      <c r="T7" s="105">
        <f t="shared" si="7"/>
        <v>0.13894112165367672</v>
      </c>
      <c r="U7" s="109">
        <f t="shared" si="8"/>
        <v>50819695</v>
      </c>
      <c r="V7" s="122">
        <f t="shared" si="9"/>
        <v>50820000</v>
      </c>
      <c r="W7" s="106">
        <f t="shared" si="10"/>
        <v>0.86106404608607257</v>
      </c>
      <c r="X7" s="104">
        <f t="shared" si="11"/>
        <v>-8200000</v>
      </c>
      <c r="Y7" s="126"/>
      <c r="Z7" s="127">
        <f>IF(H7&gt;=J7,J7,I7)</f>
        <v>107300500</v>
      </c>
      <c r="AA7" s="128" t="s">
        <v>139</v>
      </c>
      <c r="AB7" s="129" t="s">
        <v>94</v>
      </c>
      <c r="AC7" s="128" t="s">
        <v>207</v>
      </c>
      <c r="AF7" s="131" t="s">
        <v>94</v>
      </c>
      <c r="AG7" s="132" t="s">
        <v>208</v>
      </c>
      <c r="AH7" s="132" t="s">
        <v>209</v>
      </c>
    </row>
    <row r="8" spans="2:34" ht="30">
      <c r="B8" s="187" t="s">
        <v>109</v>
      </c>
      <c r="C8" s="188" t="s">
        <v>308</v>
      </c>
      <c r="D8" s="188"/>
      <c r="E8" s="188" t="s">
        <v>218</v>
      </c>
      <c r="F8" s="164" t="s">
        <v>311</v>
      </c>
      <c r="G8" s="181">
        <v>429575402</v>
      </c>
      <c r="H8" s="104">
        <f t="shared" si="0"/>
        <v>429580000</v>
      </c>
      <c r="I8" s="109">
        <v>311911642</v>
      </c>
      <c r="J8" s="109">
        <f t="shared" si="1"/>
        <v>117668358</v>
      </c>
      <c r="K8" s="116">
        <f t="shared" si="2"/>
        <v>0.726085111038689</v>
      </c>
      <c r="L8" s="109">
        <f>IF(H8&lt;=I8,J8,IF(J8&lt;I8,I8,J8))*60%</f>
        <v>187146985.19999999</v>
      </c>
      <c r="M8" s="104">
        <f t="shared" si="3"/>
        <v>187150000</v>
      </c>
      <c r="N8" s="117">
        <f t="shared" si="4"/>
        <v>0.43565106662321335</v>
      </c>
      <c r="O8" s="118">
        <v>177440899</v>
      </c>
      <c r="P8" s="104">
        <f>[39]Worksheet!$R6</f>
        <v>46094857</v>
      </c>
      <c r="Q8" s="104"/>
      <c r="R8" s="104">
        <f t="shared" si="5"/>
        <v>131346042</v>
      </c>
      <c r="S8" s="105">
        <f t="shared" si="6"/>
        <v>407300503.99134082</v>
      </c>
      <c r="T8" s="105">
        <f t="shared" si="7"/>
        <v>0.25977583105008956</v>
      </c>
      <c r="U8" s="109">
        <f>IF(O8&lt;=P8,R8,IF(R8&lt;P8,P8,R8))</f>
        <v>131346042</v>
      </c>
      <c r="V8" s="104">
        <f t="shared" si="9"/>
        <v>131350000</v>
      </c>
      <c r="W8" s="106">
        <f t="shared" si="10"/>
        <v>0.74024647496854712</v>
      </c>
      <c r="X8" s="104">
        <f t="shared" si="11"/>
        <v>-46090899</v>
      </c>
      <c r="Y8" s="110"/>
      <c r="Z8" s="91">
        <f>H8</f>
        <v>429580000</v>
      </c>
      <c r="AA8" s="111" t="s">
        <v>139</v>
      </c>
      <c r="AB8" s="112" t="s">
        <v>93</v>
      </c>
      <c r="AC8" s="111" t="s">
        <v>218</v>
      </c>
      <c r="AF8" s="113" t="s">
        <v>93</v>
      </c>
      <c r="AG8" s="133" t="s">
        <v>20</v>
      </c>
      <c r="AH8" s="133" t="s">
        <v>219</v>
      </c>
    </row>
    <row r="9" spans="2:34" ht="30">
      <c r="B9" s="165" t="s">
        <v>120</v>
      </c>
      <c r="C9" s="137" t="s">
        <v>332</v>
      </c>
      <c r="D9" s="137"/>
      <c r="E9" s="137" t="s">
        <v>222</v>
      </c>
      <c r="F9" s="164" t="s">
        <v>331</v>
      </c>
      <c r="G9" s="109">
        <v>53532128.100000001</v>
      </c>
      <c r="H9" s="104">
        <f t="shared" si="0"/>
        <v>53540000</v>
      </c>
      <c r="I9" s="109">
        <v>43152000</v>
      </c>
      <c r="J9" s="109">
        <f t="shared" si="1"/>
        <v>10388000</v>
      </c>
      <c r="K9" s="116">
        <f t="shared" si="2"/>
        <v>0.80597683974598433</v>
      </c>
      <c r="L9" s="109">
        <f>IF(H9&lt;=I9,J9,IF(J9&lt;I9,I9,J9))</f>
        <v>43152000</v>
      </c>
      <c r="M9" s="104">
        <f t="shared" si="3"/>
        <v>43160000</v>
      </c>
      <c r="N9" s="117">
        <f t="shared" si="4"/>
        <v>0.80597683974598433</v>
      </c>
      <c r="O9" s="118">
        <v>43160000</v>
      </c>
      <c r="P9" s="104">
        <f>[39]Worksheet!$R7</f>
        <v>18126500</v>
      </c>
      <c r="Q9" s="104"/>
      <c r="R9" s="104">
        <f>O9-P9</f>
        <v>25033500</v>
      </c>
      <c r="S9" s="105">
        <f t="shared" si="6"/>
        <v>53549925.84352985</v>
      </c>
      <c r="T9" s="105">
        <f t="shared" si="7"/>
        <v>0.41998378127896202</v>
      </c>
      <c r="U9" s="109">
        <f>IF(O9&lt;=P9,R9,IF(R9&lt;P9,P9,R9))</f>
        <v>25033500</v>
      </c>
      <c r="V9" s="104">
        <f t="shared" si="9"/>
        <v>25040000</v>
      </c>
      <c r="W9" s="106">
        <f t="shared" si="10"/>
        <v>0.58016682113067652</v>
      </c>
      <c r="X9" s="104">
        <f t="shared" si="11"/>
        <v>-18120000</v>
      </c>
      <c r="Y9" s="110"/>
      <c r="Z9" s="91">
        <f t="shared" ref="Z9:Z15" si="12">IF(H9&gt;=J9,J9,I9)</f>
        <v>10388000</v>
      </c>
      <c r="AA9" s="111" t="s">
        <v>139</v>
      </c>
      <c r="AB9" s="112" t="s">
        <v>99</v>
      </c>
      <c r="AC9" s="111" t="s">
        <v>222</v>
      </c>
      <c r="AF9" s="113" t="s">
        <v>99</v>
      </c>
      <c r="AG9" s="119" t="s">
        <v>38</v>
      </c>
      <c r="AH9" s="119"/>
    </row>
    <row r="10" spans="2:34" ht="15.75">
      <c r="B10" s="165" t="s">
        <v>119</v>
      </c>
      <c r="C10" s="137" t="s">
        <v>37</v>
      </c>
      <c r="D10" s="137"/>
      <c r="E10" s="137" t="s">
        <v>37</v>
      </c>
      <c r="F10" s="168" t="s">
        <v>225</v>
      </c>
      <c r="G10" s="109">
        <v>1914900</v>
      </c>
      <c r="H10" s="104">
        <f t="shared" si="0"/>
        <v>1920000</v>
      </c>
      <c r="I10" s="109">
        <v>1200000</v>
      </c>
      <c r="J10" s="109">
        <f t="shared" si="1"/>
        <v>720000</v>
      </c>
      <c r="K10" s="116">
        <f t="shared" si="2"/>
        <v>0.625</v>
      </c>
      <c r="L10" s="109">
        <f>IF(H10&lt;=I10,J10,IF(J10&lt;I10,I10,J10))</f>
        <v>1200000</v>
      </c>
      <c r="M10" s="104">
        <f t="shared" si="3"/>
        <v>1200000</v>
      </c>
      <c r="N10" s="117">
        <f t="shared" si="4"/>
        <v>0.625</v>
      </c>
      <c r="O10" s="118">
        <v>1200000</v>
      </c>
      <c r="P10" s="104">
        <f>[39]Worksheet!$R8</f>
        <v>1200000</v>
      </c>
      <c r="Q10" s="104"/>
      <c r="R10" s="104">
        <f t="shared" si="5"/>
        <v>0</v>
      </c>
      <c r="S10" s="105">
        <f t="shared" si="6"/>
        <v>1920000</v>
      </c>
      <c r="T10" s="105">
        <f t="shared" si="7"/>
        <v>1</v>
      </c>
      <c r="U10" s="109">
        <f>IF(O10&lt;=P10,R10,IF(R10&lt;P10,P10,R10))+1200000</f>
        <v>1200000</v>
      </c>
      <c r="V10" s="104">
        <f t="shared" si="9"/>
        <v>1200000</v>
      </c>
      <c r="W10" s="106">
        <f t="shared" si="10"/>
        <v>1</v>
      </c>
      <c r="X10" s="104">
        <f t="shared" si="11"/>
        <v>0</v>
      </c>
      <c r="Y10" s="110"/>
      <c r="Z10" s="91">
        <f t="shared" si="12"/>
        <v>720000</v>
      </c>
      <c r="AA10" s="111" t="s">
        <v>139</v>
      </c>
      <c r="AB10" s="112" t="s">
        <v>100</v>
      </c>
      <c r="AC10" s="111" t="s">
        <v>37</v>
      </c>
      <c r="AF10" s="113" t="s">
        <v>100</v>
      </c>
      <c r="AG10" s="133" t="s">
        <v>37</v>
      </c>
      <c r="AH10" s="133" t="s">
        <v>226</v>
      </c>
    </row>
    <row r="11" spans="2:34" ht="15.75">
      <c r="B11" s="165" t="s">
        <v>117</v>
      </c>
      <c r="C11" s="137" t="s">
        <v>333</v>
      </c>
      <c r="D11" s="137"/>
      <c r="E11" s="137" t="s">
        <v>229</v>
      </c>
      <c r="F11" s="168" t="s">
        <v>313</v>
      </c>
      <c r="G11" s="109">
        <v>68193341.400000006</v>
      </c>
      <c r="H11" s="104">
        <f t="shared" si="0"/>
        <v>68200000</v>
      </c>
      <c r="I11" s="109">
        <v>19290000</v>
      </c>
      <c r="J11" s="109">
        <f t="shared" si="1"/>
        <v>48910000</v>
      </c>
      <c r="K11" s="116">
        <f t="shared" si="2"/>
        <v>0.28284457478005864</v>
      </c>
      <c r="L11" s="109">
        <f>IF(H11&lt;=I11,J11,IF(J11&lt;I11,I11,J11))*45%</f>
        <v>22009500</v>
      </c>
      <c r="M11" s="104">
        <f t="shared" si="3"/>
        <v>22010000</v>
      </c>
      <c r="N11" s="117">
        <f t="shared" si="4"/>
        <v>0.32271994134897358</v>
      </c>
      <c r="O11" s="118">
        <v>22010000</v>
      </c>
      <c r="P11" s="104">
        <f>[39]Worksheet!$R9</f>
        <v>19422500</v>
      </c>
      <c r="Q11" s="104"/>
      <c r="R11" s="104">
        <f t="shared" si="5"/>
        <v>2587500</v>
      </c>
      <c r="S11" s="105">
        <f t="shared" si="6"/>
        <v>68201549.330970719</v>
      </c>
      <c r="T11" s="105">
        <f t="shared" si="7"/>
        <v>0.88243980009086775</v>
      </c>
      <c r="U11" s="109">
        <f>IF(O11&lt;=P11,R11,IF(R11&lt;P11,P11,R11))</f>
        <v>19422500</v>
      </c>
      <c r="V11" s="104">
        <f t="shared" si="9"/>
        <v>19430000</v>
      </c>
      <c r="W11" s="106">
        <f t="shared" si="10"/>
        <v>0.88278055429350299</v>
      </c>
      <c r="X11" s="104">
        <f>V11-O11</f>
        <v>-2580000</v>
      </c>
      <c r="Y11" s="110"/>
      <c r="Z11" s="91">
        <f t="shared" si="12"/>
        <v>48910000</v>
      </c>
      <c r="AA11" s="111" t="s">
        <v>139</v>
      </c>
      <c r="AB11" s="112" t="s">
        <v>103</v>
      </c>
      <c r="AC11" s="111" t="s">
        <v>229</v>
      </c>
      <c r="AF11" s="113" t="s">
        <v>103</v>
      </c>
      <c r="AG11" s="119" t="s">
        <v>34</v>
      </c>
      <c r="AH11" s="119" t="s">
        <v>230</v>
      </c>
    </row>
    <row r="12" spans="2:34" ht="60">
      <c r="B12" s="165" t="s">
        <v>112</v>
      </c>
      <c r="C12" s="137" t="s">
        <v>316</v>
      </c>
      <c r="D12" s="120"/>
      <c r="E12" s="137" t="s">
        <v>232</v>
      </c>
      <c r="F12" s="164" t="s">
        <v>314</v>
      </c>
      <c r="G12" s="109">
        <v>160900030.40000001</v>
      </c>
      <c r="H12" s="104">
        <f>ROUNDUP(G12,-4)</f>
        <v>160910000</v>
      </c>
      <c r="I12" s="109">
        <v>141685214</v>
      </c>
      <c r="J12" s="109">
        <f t="shared" si="1"/>
        <v>19224786</v>
      </c>
      <c r="K12" s="116">
        <f t="shared" si="2"/>
        <v>0.88052460381579767</v>
      </c>
      <c r="L12" s="109">
        <f>IF(H12&lt;=I12,J12,IF(J12&lt;I12,I12,J12))*40%</f>
        <v>56674085.600000001</v>
      </c>
      <c r="M12" s="104">
        <f t="shared" si="3"/>
        <v>56680000</v>
      </c>
      <c r="N12" s="117">
        <f t="shared" si="4"/>
        <v>0.35220984152631907</v>
      </c>
      <c r="O12" s="118">
        <v>56680000</v>
      </c>
      <c r="P12" s="104">
        <f>[39]Worksheet!$R10</f>
        <v>22200000</v>
      </c>
      <c r="Q12" s="104"/>
      <c r="R12" s="104">
        <f t="shared" si="5"/>
        <v>34480000</v>
      </c>
      <c r="S12" s="105">
        <f t="shared" si="6"/>
        <v>160926792.26217633</v>
      </c>
      <c r="T12" s="105">
        <f t="shared" si="7"/>
        <v>0.39167254763585041</v>
      </c>
      <c r="U12" s="109">
        <f>IF(O12&lt;=P12,R12,IF(R12&lt;P12,P12,R12))</f>
        <v>34480000</v>
      </c>
      <c r="V12" s="104">
        <f t="shared" si="9"/>
        <v>34480000</v>
      </c>
      <c r="W12" s="106">
        <f t="shared" si="10"/>
        <v>0.60832745236414965</v>
      </c>
      <c r="X12" s="104">
        <f t="shared" si="11"/>
        <v>-22200000</v>
      </c>
      <c r="Y12" s="110"/>
      <c r="Z12" s="91">
        <f t="shared" si="12"/>
        <v>19224786</v>
      </c>
      <c r="AA12" s="111" t="s">
        <v>139</v>
      </c>
      <c r="AB12" s="112" t="s">
        <v>97</v>
      </c>
      <c r="AC12" s="111" t="s">
        <v>232</v>
      </c>
      <c r="AF12" s="134" t="s">
        <v>97</v>
      </c>
      <c r="AG12" s="135" t="s">
        <v>98</v>
      </c>
      <c r="AH12" s="135" t="s">
        <v>233</v>
      </c>
    </row>
    <row r="13" spans="2:34" ht="15.75">
      <c r="B13" s="165" t="s">
        <v>115</v>
      </c>
      <c r="C13" s="137" t="s">
        <v>334</v>
      </c>
      <c r="D13" s="137"/>
      <c r="E13" s="137" t="s">
        <v>239</v>
      </c>
      <c r="F13" s="168" t="s">
        <v>315</v>
      </c>
      <c r="G13" s="109">
        <v>113394216</v>
      </c>
      <c r="H13" s="104">
        <f t="shared" si="0"/>
        <v>113400000</v>
      </c>
      <c r="I13" s="109">
        <v>111614250</v>
      </c>
      <c r="J13" s="109">
        <f t="shared" si="1"/>
        <v>1785750</v>
      </c>
      <c r="K13" s="116">
        <f>I13/H13</f>
        <v>0.98425264550264546</v>
      </c>
      <c r="L13" s="109">
        <f>IF(H13&lt;=I13,J13,IF(J13&lt;I13,I13,J13))</f>
        <v>111614250</v>
      </c>
      <c r="M13" s="104">
        <f t="shared" si="3"/>
        <v>111620000</v>
      </c>
      <c r="N13" s="117">
        <f t="shared" si="4"/>
        <v>0.98425264550264546</v>
      </c>
      <c r="O13" s="118">
        <v>111620000</v>
      </c>
      <c r="P13" s="104">
        <f>[39]Worksheet!$R11</f>
        <v>95738000</v>
      </c>
      <c r="Q13" s="104"/>
      <c r="R13" s="104">
        <f t="shared" si="5"/>
        <v>15882000</v>
      </c>
      <c r="S13" s="105">
        <f t="shared" si="6"/>
        <v>113405841.99598169</v>
      </c>
      <c r="T13" s="105">
        <f t="shared" si="7"/>
        <v>0.85771367138505639</v>
      </c>
      <c r="U13" s="109">
        <f>IF(O13&lt;=P13,R13,IF(R13&lt;P13,P13,R13))</f>
        <v>95738000</v>
      </c>
      <c r="V13" s="104">
        <f t="shared" si="9"/>
        <v>95740000</v>
      </c>
      <c r="W13" s="106">
        <f t="shared" si="10"/>
        <v>0.8577315893209102</v>
      </c>
      <c r="X13" s="104">
        <f t="shared" si="11"/>
        <v>-15880000</v>
      </c>
      <c r="Y13" s="110"/>
      <c r="Z13" s="91">
        <f t="shared" si="12"/>
        <v>1785750</v>
      </c>
      <c r="AA13" s="111" t="s">
        <v>139</v>
      </c>
      <c r="AB13" s="112" t="s">
        <v>104</v>
      </c>
      <c r="AC13" s="111" t="s">
        <v>239</v>
      </c>
      <c r="AF13" s="113" t="s">
        <v>104</v>
      </c>
      <c r="AG13" s="133" t="s">
        <v>32</v>
      </c>
      <c r="AH13" s="133" t="s">
        <v>240</v>
      </c>
    </row>
    <row r="14" spans="2:34" ht="30">
      <c r="B14" s="165" t="s">
        <v>116</v>
      </c>
      <c r="C14" s="137" t="s">
        <v>335</v>
      </c>
      <c r="D14" s="120"/>
      <c r="E14" s="137" t="s">
        <v>33</v>
      </c>
      <c r="F14" s="164" t="s">
        <v>336</v>
      </c>
      <c r="G14" s="109">
        <v>46852880.399999999</v>
      </c>
      <c r="H14" s="104">
        <f t="shared" si="0"/>
        <v>46860000</v>
      </c>
      <c r="I14" s="109">
        <v>38679861</v>
      </c>
      <c r="J14" s="109">
        <f t="shared" si="1"/>
        <v>8180139</v>
      </c>
      <c r="K14" s="116">
        <f t="shared" si="2"/>
        <v>0.82543450704225352</v>
      </c>
      <c r="L14" s="109">
        <f>IF(H14&lt;=I14,J14,IF(J14&lt;I14,I14,J14))</f>
        <v>38679861</v>
      </c>
      <c r="M14" s="104">
        <f t="shared" si="3"/>
        <v>38680000</v>
      </c>
      <c r="N14" s="117">
        <f t="shared" si="4"/>
        <v>0.82543450704225352</v>
      </c>
      <c r="O14" s="118">
        <v>48028720</v>
      </c>
      <c r="P14" s="104">
        <f>[39]Worksheet!$R12</f>
        <v>29597720</v>
      </c>
      <c r="Q14" s="104"/>
      <c r="R14" s="104">
        <f>O14-P14</f>
        <v>18431000</v>
      </c>
      <c r="S14" s="105">
        <f t="shared" si="6"/>
        <v>58185985.187485553</v>
      </c>
      <c r="T14" s="105">
        <f t="shared" si="7"/>
        <v>0.6162504434846483</v>
      </c>
      <c r="U14" s="109">
        <f>IF(O14&lt;=P14,R14,IF(R14&lt;P14,P14,R14))</f>
        <v>29597720</v>
      </c>
      <c r="V14" s="104">
        <f t="shared" si="9"/>
        <v>29600000</v>
      </c>
      <c r="W14" s="106">
        <f t="shared" si="10"/>
        <v>0.61629791508081</v>
      </c>
      <c r="X14" s="104">
        <f t="shared" si="11"/>
        <v>-18428720</v>
      </c>
      <c r="Y14" s="110"/>
      <c r="Z14" s="91">
        <f t="shared" si="12"/>
        <v>8180139</v>
      </c>
      <c r="AA14" s="111" t="s">
        <v>139</v>
      </c>
      <c r="AB14" s="112" t="s">
        <v>105</v>
      </c>
      <c r="AC14" s="111" t="s">
        <v>33</v>
      </c>
      <c r="AF14" s="113" t="s">
        <v>105</v>
      </c>
      <c r="AG14" s="119" t="s">
        <v>33</v>
      </c>
      <c r="AH14" s="119" t="s">
        <v>245</v>
      </c>
    </row>
    <row r="15" spans="2:34" ht="30">
      <c r="B15" s="165" t="s">
        <v>248</v>
      </c>
      <c r="C15" s="137" t="s">
        <v>318</v>
      </c>
      <c r="D15" s="120"/>
      <c r="E15" s="137" t="s">
        <v>249</v>
      </c>
      <c r="F15" s="164" t="s">
        <v>319</v>
      </c>
      <c r="G15" s="109">
        <v>31505790.300000001</v>
      </c>
      <c r="H15" s="104">
        <f t="shared" si="0"/>
        <v>31510000</v>
      </c>
      <c r="I15" s="109">
        <v>9009000</v>
      </c>
      <c r="J15" s="109">
        <f t="shared" si="1"/>
        <v>22501000</v>
      </c>
      <c r="K15" s="116">
        <f t="shared" si="2"/>
        <v>0.28590923516344019</v>
      </c>
      <c r="L15" s="109">
        <f>IF(H15&lt;=I15,J15,IF(J15&lt;I15,I15,J15))*80%</f>
        <v>18000800</v>
      </c>
      <c r="M15" s="104">
        <f t="shared" si="3"/>
        <v>18010000</v>
      </c>
      <c r="N15" s="117">
        <f t="shared" si="4"/>
        <v>0.57127261186924783</v>
      </c>
      <c r="O15" s="118">
        <v>18010000</v>
      </c>
      <c r="P15" s="104">
        <f>[39]Worksheet!$R13</f>
        <v>0</v>
      </c>
      <c r="Q15" s="104"/>
      <c r="R15" s="104">
        <f t="shared" si="5"/>
        <v>18010000</v>
      </c>
      <c r="S15" s="105">
        <f t="shared" si="6"/>
        <v>31526104.395360209</v>
      </c>
      <c r="T15" s="105">
        <f t="shared" si="7"/>
        <v>0</v>
      </c>
      <c r="U15" s="109">
        <f>IF(O15&lt;=P15,R15,IF(R15&lt;P15,P15,R15))</f>
        <v>18010000</v>
      </c>
      <c r="V15" s="104">
        <f t="shared" si="9"/>
        <v>18010000</v>
      </c>
      <c r="W15" s="106">
        <f t="shared" si="10"/>
        <v>1</v>
      </c>
      <c r="X15" s="104">
        <f>V15-O15</f>
        <v>0</v>
      </c>
      <c r="Y15" s="110"/>
      <c r="Z15" s="91">
        <f t="shared" si="12"/>
        <v>22501000</v>
      </c>
      <c r="AA15" s="111" t="s">
        <v>139</v>
      </c>
      <c r="AB15" s="112" t="s">
        <v>95</v>
      </c>
      <c r="AC15" s="111" t="s">
        <v>249</v>
      </c>
      <c r="AF15" s="113" t="s">
        <v>95</v>
      </c>
      <c r="AG15" s="133" t="s">
        <v>26</v>
      </c>
      <c r="AH15" s="133" t="s">
        <v>250</v>
      </c>
    </row>
    <row r="16" spans="2:34" ht="15.75">
      <c r="B16" s="165" t="s">
        <v>113</v>
      </c>
      <c r="C16" s="137" t="s">
        <v>27</v>
      </c>
      <c r="D16" s="137"/>
      <c r="E16" s="137" t="s">
        <v>255</v>
      </c>
      <c r="F16" s="168" t="s">
        <v>326</v>
      </c>
      <c r="G16" s="109">
        <v>2018806476.5999999</v>
      </c>
      <c r="H16" s="104">
        <f>ROUNDUP(G16,-4)</f>
        <v>2018810000</v>
      </c>
      <c r="I16" s="109">
        <v>0</v>
      </c>
      <c r="J16" s="109">
        <f>H16-I16</f>
        <v>2018810000</v>
      </c>
      <c r="K16" s="136">
        <f t="shared" si="2"/>
        <v>0</v>
      </c>
      <c r="L16" s="109">
        <f>IF(H16&lt;=I16,J16,IF(J16&lt;I16,I16,J16))</f>
        <v>2018810000</v>
      </c>
      <c r="M16" s="104">
        <f t="shared" si="3"/>
        <v>2018810000</v>
      </c>
      <c r="N16" s="117">
        <f t="shared" si="4"/>
        <v>1</v>
      </c>
      <c r="O16" s="118">
        <v>2018810000</v>
      </c>
      <c r="P16" s="104">
        <f>[39]Worksheet!$R14</f>
        <v>0</v>
      </c>
      <c r="Q16" s="104"/>
      <c r="R16" s="104">
        <f t="shared" si="5"/>
        <v>2018810000</v>
      </c>
      <c r="S16" s="105">
        <f t="shared" ref="S16:T23" si="13">O16/N16</f>
        <v>2018810000</v>
      </c>
      <c r="T16" s="105">
        <f t="shared" si="13"/>
        <v>0</v>
      </c>
      <c r="U16" s="109">
        <f t="shared" ref="U16:U23" si="14">IF(O16&lt;=P16,R16,IF(R16&lt;P16,P16,R16))</f>
        <v>2018810000</v>
      </c>
      <c r="V16" s="104">
        <f t="shared" si="9"/>
        <v>2018810000</v>
      </c>
      <c r="W16" s="106">
        <f t="shared" ref="W16:W23" si="15">V16/O16</f>
        <v>1</v>
      </c>
      <c r="X16" s="104">
        <f t="shared" si="11"/>
        <v>0</v>
      </c>
      <c r="Y16" s="110"/>
      <c r="Z16" s="91">
        <f t="shared" ref="Z16:Z23" si="16">IF(H16&gt;=J16,J16,I16)</f>
        <v>2018810000</v>
      </c>
      <c r="AA16" s="111" t="s">
        <v>139</v>
      </c>
      <c r="AB16" s="112" t="s">
        <v>86</v>
      </c>
      <c r="AC16" s="111" t="s">
        <v>255</v>
      </c>
      <c r="AF16" s="113" t="s">
        <v>86</v>
      </c>
      <c r="AG16" s="119" t="s">
        <v>27</v>
      </c>
      <c r="AH16" s="119"/>
    </row>
    <row r="17" spans="2:34" ht="15.75">
      <c r="B17" s="165" t="s">
        <v>107</v>
      </c>
      <c r="C17" s="137" t="s">
        <v>337</v>
      </c>
      <c r="D17" s="137"/>
      <c r="E17" s="137" t="s">
        <v>257</v>
      </c>
      <c r="F17" s="168" t="s">
        <v>257</v>
      </c>
      <c r="G17" s="109">
        <v>168784488.30000001</v>
      </c>
      <c r="H17" s="104">
        <f t="shared" si="0"/>
        <v>168790000</v>
      </c>
      <c r="I17" s="109">
        <v>0</v>
      </c>
      <c r="J17" s="109">
        <f t="shared" si="1"/>
        <v>168790000</v>
      </c>
      <c r="K17" s="136">
        <f t="shared" si="2"/>
        <v>0</v>
      </c>
      <c r="L17" s="109">
        <f>IF(H17&lt;=I17,J17,IF(J17&lt;I17,I17,J17))</f>
        <v>168790000</v>
      </c>
      <c r="M17" s="104">
        <f t="shared" si="3"/>
        <v>168790000</v>
      </c>
      <c r="N17" s="117">
        <f t="shared" si="4"/>
        <v>1</v>
      </c>
      <c r="O17" s="118">
        <v>168790000</v>
      </c>
      <c r="P17" s="104">
        <f>[39]Worksheet!$R15</f>
        <v>0</v>
      </c>
      <c r="Q17" s="104"/>
      <c r="R17" s="104">
        <f t="shared" si="5"/>
        <v>168790000</v>
      </c>
      <c r="S17" s="105">
        <f t="shared" si="13"/>
        <v>168790000</v>
      </c>
      <c r="T17" s="105">
        <f t="shared" si="13"/>
        <v>0</v>
      </c>
      <c r="U17" s="109">
        <f t="shared" si="14"/>
        <v>168790000</v>
      </c>
      <c r="V17" s="104">
        <f t="shared" si="9"/>
        <v>168790000</v>
      </c>
      <c r="W17" s="106">
        <f t="shared" si="15"/>
        <v>1</v>
      </c>
      <c r="X17" s="104">
        <f t="shared" si="11"/>
        <v>0</v>
      </c>
      <c r="Y17" s="110"/>
      <c r="Z17" s="91">
        <f t="shared" si="16"/>
        <v>168790000</v>
      </c>
      <c r="AA17" s="111" t="s">
        <v>139</v>
      </c>
      <c r="AB17" s="112" t="s">
        <v>87</v>
      </c>
      <c r="AC17" s="111" t="s">
        <v>257</v>
      </c>
      <c r="AF17" s="113" t="s">
        <v>87</v>
      </c>
      <c r="AG17" s="119" t="s">
        <v>17</v>
      </c>
      <c r="AH17" s="119"/>
    </row>
    <row r="18" spans="2:34" ht="15.75">
      <c r="B18" s="165" t="s">
        <v>110</v>
      </c>
      <c r="C18" s="137" t="s">
        <v>23</v>
      </c>
      <c r="D18" s="137"/>
      <c r="E18" s="137" t="s">
        <v>23</v>
      </c>
      <c r="F18" s="168" t="s">
        <v>325</v>
      </c>
      <c r="G18" s="109">
        <v>170726768.09999999</v>
      </c>
      <c r="H18" s="104">
        <f t="shared" si="0"/>
        <v>170730000</v>
      </c>
      <c r="I18" s="109">
        <v>0</v>
      </c>
      <c r="J18" s="109">
        <f t="shared" si="1"/>
        <v>170730000</v>
      </c>
      <c r="K18" s="136">
        <f t="shared" si="2"/>
        <v>0</v>
      </c>
      <c r="L18" s="109">
        <f>IF(H18&lt;=I18,J18,IF(J18&lt;I18,I18,J18))</f>
        <v>170730000</v>
      </c>
      <c r="M18" s="104">
        <f t="shared" si="3"/>
        <v>170730000</v>
      </c>
      <c r="N18" s="117">
        <f t="shared" si="4"/>
        <v>1</v>
      </c>
      <c r="O18" s="118">
        <v>170730000</v>
      </c>
      <c r="P18" s="104">
        <f>[39]Worksheet!$R16</f>
        <v>0</v>
      </c>
      <c r="Q18" s="104"/>
      <c r="R18" s="104">
        <f t="shared" si="5"/>
        <v>170730000</v>
      </c>
      <c r="S18" s="105">
        <f t="shared" si="13"/>
        <v>170730000</v>
      </c>
      <c r="T18" s="105">
        <f t="shared" si="13"/>
        <v>0</v>
      </c>
      <c r="U18" s="109">
        <f t="shared" si="14"/>
        <v>170730000</v>
      </c>
      <c r="V18" s="104">
        <f t="shared" si="9"/>
        <v>170730000</v>
      </c>
      <c r="W18" s="106">
        <f t="shared" si="15"/>
        <v>1</v>
      </c>
      <c r="X18" s="104">
        <f t="shared" si="11"/>
        <v>0</v>
      </c>
      <c r="Y18" s="110"/>
      <c r="Z18" s="91">
        <f t="shared" si="16"/>
        <v>170730000</v>
      </c>
      <c r="AA18" s="111" t="s">
        <v>139</v>
      </c>
      <c r="AB18" s="112" t="s">
        <v>91</v>
      </c>
      <c r="AC18" s="111" t="s">
        <v>23</v>
      </c>
      <c r="AF18" s="113" t="s">
        <v>91</v>
      </c>
      <c r="AG18" s="119" t="s">
        <v>23</v>
      </c>
      <c r="AH18" s="119"/>
    </row>
    <row r="19" spans="2:34" ht="15.75">
      <c r="B19" s="165" t="s">
        <v>118</v>
      </c>
      <c r="C19" s="137" t="s">
        <v>36</v>
      </c>
      <c r="D19" s="137"/>
      <c r="E19" s="137" t="s">
        <v>36</v>
      </c>
      <c r="F19" s="168" t="s">
        <v>320</v>
      </c>
      <c r="G19" s="109">
        <v>731968.78</v>
      </c>
      <c r="H19" s="104">
        <f t="shared" si="0"/>
        <v>740000</v>
      </c>
      <c r="I19" s="109">
        <v>0</v>
      </c>
      <c r="J19" s="109">
        <f t="shared" si="1"/>
        <v>740000</v>
      </c>
      <c r="K19" s="136">
        <f>I19/H19</f>
        <v>0</v>
      </c>
      <c r="L19" s="109">
        <f>IF(H19&lt;=I19,J19,IF(J19&lt;I19,I19,J19))</f>
        <v>740000</v>
      </c>
      <c r="M19" s="104">
        <f t="shared" si="3"/>
        <v>740000</v>
      </c>
      <c r="N19" s="117">
        <f t="shared" si="4"/>
        <v>1</v>
      </c>
      <c r="O19" s="118">
        <v>740000</v>
      </c>
      <c r="P19" s="104">
        <f>[39]Worksheet!$R17</f>
        <v>738310</v>
      </c>
      <c r="Q19" s="104"/>
      <c r="R19" s="104">
        <f>O19-P19</f>
        <v>1690</v>
      </c>
      <c r="S19" s="105">
        <f t="shared" si="13"/>
        <v>740000</v>
      </c>
      <c r="T19" s="105">
        <f t="shared" si="13"/>
        <v>0.9977162162162162</v>
      </c>
      <c r="U19" s="109">
        <f t="shared" si="14"/>
        <v>738310</v>
      </c>
      <c r="V19" s="104">
        <f t="shared" si="9"/>
        <v>740000</v>
      </c>
      <c r="W19" s="106">
        <f t="shared" si="15"/>
        <v>1</v>
      </c>
      <c r="X19" s="104">
        <f>V19-O19</f>
        <v>0</v>
      </c>
      <c r="Y19" s="110"/>
      <c r="Z19" s="91">
        <f t="shared" si="16"/>
        <v>740000</v>
      </c>
      <c r="AA19" s="111" t="s">
        <v>139</v>
      </c>
      <c r="AB19" s="112" t="s">
        <v>101</v>
      </c>
      <c r="AC19" s="111" t="s">
        <v>36</v>
      </c>
      <c r="AF19" s="113" t="s">
        <v>101</v>
      </c>
      <c r="AG19" s="119" t="s">
        <v>36</v>
      </c>
      <c r="AH19" s="119"/>
    </row>
    <row r="20" spans="2:34" ht="15.75">
      <c r="B20" s="165" t="s">
        <v>260</v>
      </c>
      <c r="C20" s="137" t="s">
        <v>44</v>
      </c>
      <c r="D20" s="137"/>
      <c r="E20" s="137" t="s">
        <v>44</v>
      </c>
      <c r="F20" s="168" t="s">
        <v>321</v>
      </c>
      <c r="G20" s="109">
        <v>25844139.809999999</v>
      </c>
      <c r="H20" s="104">
        <f t="shared" si="0"/>
        <v>25850000</v>
      </c>
      <c r="I20" s="109">
        <v>14909835</v>
      </c>
      <c r="J20" s="109">
        <f t="shared" si="1"/>
        <v>10940165</v>
      </c>
      <c r="K20" s="116">
        <f t="shared" si="2"/>
        <v>0.57678278529980653</v>
      </c>
      <c r="L20" s="109">
        <f>IF(H20&lt;=I20,J20,IF(J20&lt;I20,I20,J20))</f>
        <v>14909835</v>
      </c>
      <c r="M20" s="104">
        <f t="shared" si="3"/>
        <v>14910000</v>
      </c>
      <c r="N20" s="117">
        <f t="shared" si="4"/>
        <v>0.57678278529980653</v>
      </c>
      <c r="O20" s="118">
        <v>14910000</v>
      </c>
      <c r="P20" s="104">
        <f>[39]Worksheet!$R18</f>
        <v>5245000</v>
      </c>
      <c r="Q20" s="104"/>
      <c r="R20" s="104">
        <f t="shared" si="5"/>
        <v>9665000</v>
      </c>
      <c r="S20" s="105">
        <f t="shared" si="13"/>
        <v>25850286.069564153</v>
      </c>
      <c r="T20" s="105">
        <f t="shared" si="13"/>
        <v>0.3517773306505701</v>
      </c>
      <c r="U20" s="109">
        <f t="shared" si="14"/>
        <v>9665000</v>
      </c>
      <c r="V20" s="104">
        <f t="shared" si="9"/>
        <v>9670000</v>
      </c>
      <c r="W20" s="106">
        <f t="shared" si="15"/>
        <v>0.64855801475519781</v>
      </c>
      <c r="X20" s="104">
        <f t="shared" si="11"/>
        <v>-5240000</v>
      </c>
      <c r="Y20" s="110"/>
      <c r="Z20" s="91">
        <f t="shared" si="16"/>
        <v>10940165</v>
      </c>
      <c r="AA20" s="111" t="s">
        <v>139</v>
      </c>
      <c r="AB20" s="112" t="s">
        <v>263</v>
      </c>
      <c r="AC20" s="111" t="s">
        <v>44</v>
      </c>
      <c r="AF20" s="113" t="s">
        <v>263</v>
      </c>
      <c r="AG20" s="133" t="s">
        <v>44</v>
      </c>
      <c r="AH20" s="133" t="s">
        <v>262</v>
      </c>
    </row>
    <row r="21" spans="2:34" s="130" customFormat="1" ht="30">
      <c r="B21" s="165" t="s">
        <v>264</v>
      </c>
      <c r="C21" s="137" t="s">
        <v>30</v>
      </c>
      <c r="D21" s="137"/>
      <c r="E21" s="137" t="s">
        <v>30</v>
      </c>
      <c r="F21" s="164" t="s">
        <v>266</v>
      </c>
      <c r="G21" s="121">
        <v>15423615</v>
      </c>
      <c r="H21" s="122">
        <f t="shared" si="0"/>
        <v>15430000</v>
      </c>
      <c r="I21" s="121">
        <v>0</v>
      </c>
      <c r="J21" s="121">
        <f t="shared" si="1"/>
        <v>15430000</v>
      </c>
      <c r="K21" s="138">
        <f t="shared" si="2"/>
        <v>0</v>
      </c>
      <c r="L21" s="121">
        <f>IF(H21&lt;=I21,J21,IF(J21&lt;I21,I21,J21))*60%</f>
        <v>9258000</v>
      </c>
      <c r="M21" s="122">
        <f t="shared" si="3"/>
        <v>9260000</v>
      </c>
      <c r="N21" s="124">
        <f t="shared" si="4"/>
        <v>0.6</v>
      </c>
      <c r="O21" s="125">
        <v>9260000</v>
      </c>
      <c r="P21" s="104">
        <f>[39]Worksheet!$R19</f>
        <v>0</v>
      </c>
      <c r="Q21" s="104"/>
      <c r="R21" s="104">
        <f t="shared" si="5"/>
        <v>9260000</v>
      </c>
      <c r="S21" s="105">
        <f t="shared" si="13"/>
        <v>15433333.333333334</v>
      </c>
      <c r="T21" s="105">
        <f t="shared" si="13"/>
        <v>0</v>
      </c>
      <c r="U21" s="109">
        <f t="shared" si="14"/>
        <v>9260000</v>
      </c>
      <c r="V21" s="122">
        <f t="shared" si="9"/>
        <v>9260000</v>
      </c>
      <c r="W21" s="106">
        <f t="shared" si="15"/>
        <v>1</v>
      </c>
      <c r="X21" s="104">
        <f t="shared" si="11"/>
        <v>0</v>
      </c>
      <c r="Y21" s="126"/>
      <c r="Z21" s="127">
        <f t="shared" si="16"/>
        <v>15430000</v>
      </c>
      <c r="AA21" s="128" t="s">
        <v>139</v>
      </c>
      <c r="AB21" s="129" t="s">
        <v>267</v>
      </c>
      <c r="AC21" s="128" t="s">
        <v>30</v>
      </c>
      <c r="AF21" s="131" t="s">
        <v>267</v>
      </c>
      <c r="AG21" s="139" t="s">
        <v>30</v>
      </c>
      <c r="AH21" s="139" t="s">
        <v>266</v>
      </c>
    </row>
    <row r="22" spans="2:34" ht="30">
      <c r="B22" s="165" t="s">
        <v>268</v>
      </c>
      <c r="C22" s="137" t="s">
        <v>270</v>
      </c>
      <c r="D22" s="120"/>
      <c r="E22" s="137" t="s">
        <v>39</v>
      </c>
      <c r="F22" s="164" t="s">
        <v>322</v>
      </c>
      <c r="G22" s="109">
        <v>10132834.09</v>
      </c>
      <c r="H22" s="104">
        <f>ROUNDUP(G22,-4)</f>
        <v>10140000</v>
      </c>
      <c r="I22" s="109">
        <v>0</v>
      </c>
      <c r="J22" s="109">
        <f t="shared" si="1"/>
        <v>10140000</v>
      </c>
      <c r="K22" s="136">
        <f t="shared" si="2"/>
        <v>0</v>
      </c>
      <c r="L22" s="109">
        <f>IF(H22&lt;=I22,J22,IF(J22&lt;I22,I22,J22))*40%</f>
        <v>4056000</v>
      </c>
      <c r="M22" s="104">
        <f t="shared" si="3"/>
        <v>4060000</v>
      </c>
      <c r="N22" s="117">
        <f t="shared" si="4"/>
        <v>0.4</v>
      </c>
      <c r="O22" s="118">
        <v>4060000</v>
      </c>
      <c r="P22" s="104">
        <f>[39]Worksheet!$R20</f>
        <v>380000</v>
      </c>
      <c r="Q22" s="104"/>
      <c r="R22" s="104">
        <f>O22-P22</f>
        <v>3680000</v>
      </c>
      <c r="S22" s="105">
        <f t="shared" si="13"/>
        <v>10150000</v>
      </c>
      <c r="T22" s="105">
        <f t="shared" si="13"/>
        <v>9.3596059113300489E-2</v>
      </c>
      <c r="U22" s="109">
        <f t="shared" si="14"/>
        <v>3680000</v>
      </c>
      <c r="V22" s="104">
        <f t="shared" si="9"/>
        <v>3680000</v>
      </c>
      <c r="W22" s="106">
        <f t="shared" si="15"/>
        <v>0.90640394088669951</v>
      </c>
      <c r="X22" s="104">
        <f t="shared" si="11"/>
        <v>-380000</v>
      </c>
      <c r="Y22" s="110"/>
      <c r="Z22" s="91">
        <f t="shared" si="16"/>
        <v>10140000</v>
      </c>
      <c r="AA22" s="111" t="s">
        <v>139</v>
      </c>
      <c r="AB22" s="112" t="s">
        <v>271</v>
      </c>
      <c r="AC22" s="111" t="s">
        <v>39</v>
      </c>
      <c r="AF22" s="113" t="s">
        <v>271</v>
      </c>
      <c r="AG22" s="140" t="s">
        <v>39</v>
      </c>
      <c r="AH22" s="140" t="s">
        <v>270</v>
      </c>
    </row>
    <row r="23" spans="2:34" ht="15.75">
      <c r="B23" s="165" t="s">
        <v>121</v>
      </c>
      <c r="C23" s="137" t="s">
        <v>338</v>
      </c>
      <c r="D23" s="120"/>
      <c r="E23" s="137" t="s">
        <v>51</v>
      </c>
      <c r="F23" s="164" t="s">
        <v>323</v>
      </c>
      <c r="G23" s="109">
        <v>119921321.59999999</v>
      </c>
      <c r="H23" s="104">
        <f t="shared" si="0"/>
        <v>119930000</v>
      </c>
      <c r="I23" s="109">
        <v>59200985</v>
      </c>
      <c r="J23" s="109">
        <f>H23-I23</f>
        <v>60729015</v>
      </c>
      <c r="K23" s="116">
        <f t="shared" si="2"/>
        <v>0.49362949220378555</v>
      </c>
      <c r="L23" s="109">
        <f>IF(H23&lt;=I23,J23,IF(J23&lt;I23,I23,J23))*180%</f>
        <v>109312227</v>
      </c>
      <c r="M23" s="104">
        <f t="shared" si="3"/>
        <v>109320000</v>
      </c>
      <c r="N23" s="117">
        <f t="shared" si="4"/>
        <v>0.91146691403318603</v>
      </c>
      <c r="O23" s="118">
        <v>109320000</v>
      </c>
      <c r="P23" s="104">
        <f>[39]Worksheet!$R21</f>
        <v>36334804</v>
      </c>
      <c r="Q23" s="104"/>
      <c r="R23" s="104">
        <f t="shared" si="5"/>
        <v>72985196</v>
      </c>
      <c r="S23" s="105">
        <f t="shared" si="13"/>
        <v>119938528.01114371</v>
      </c>
      <c r="T23" s="105">
        <f t="shared" si="13"/>
        <v>0.33237105744603002</v>
      </c>
      <c r="U23" s="109">
        <f t="shared" si="14"/>
        <v>72985196</v>
      </c>
      <c r="V23" s="104">
        <f t="shared" si="9"/>
        <v>72990000</v>
      </c>
      <c r="W23" s="106">
        <f t="shared" si="15"/>
        <v>0.66767288693743143</v>
      </c>
      <c r="X23" s="104">
        <f>V23-O23</f>
        <v>-36330000</v>
      </c>
      <c r="Y23" s="110"/>
      <c r="Z23" s="91">
        <f t="shared" si="16"/>
        <v>60729015</v>
      </c>
      <c r="AA23" s="111" t="s">
        <v>139</v>
      </c>
      <c r="AB23" s="112" t="s">
        <v>102</v>
      </c>
      <c r="AC23" s="111" t="s">
        <v>51</v>
      </c>
      <c r="AF23" s="113" t="s">
        <v>102</v>
      </c>
      <c r="AG23" s="133" t="s">
        <v>51</v>
      </c>
      <c r="AH23" s="133" t="s">
        <v>272</v>
      </c>
    </row>
    <row r="24" spans="2:34" ht="15.75">
      <c r="B24" s="165" t="s">
        <v>280</v>
      </c>
      <c r="C24" s="137" t="s">
        <v>12</v>
      </c>
      <c r="D24" s="137"/>
      <c r="E24" s="137" t="s">
        <v>12</v>
      </c>
      <c r="F24" s="168"/>
      <c r="G24" s="109">
        <v>43482450</v>
      </c>
      <c r="H24" s="104">
        <f t="shared" si="0"/>
        <v>43490000</v>
      </c>
      <c r="I24" s="109">
        <v>3018500</v>
      </c>
      <c r="J24" s="109">
        <f t="shared" si="1"/>
        <v>40471500</v>
      </c>
      <c r="K24" s="116">
        <f t="shared" si="2"/>
        <v>6.9406760174752821E-2</v>
      </c>
      <c r="L24" s="109">
        <f>IF(H24&lt;=I24,J24,IF(J24&lt;I24,I24,J24))*15%</f>
        <v>6070725</v>
      </c>
      <c r="M24" s="104">
        <f t="shared" si="3"/>
        <v>6080000</v>
      </c>
      <c r="N24" s="117">
        <f t="shared" si="4"/>
        <v>0.13958898597378708</v>
      </c>
      <c r="O24" s="118">
        <v>6080000</v>
      </c>
      <c r="P24" s="104">
        <f>[39]Worksheet!$R23</f>
        <v>0</v>
      </c>
      <c r="Q24" s="104"/>
      <c r="R24" s="104">
        <f t="shared" si="5"/>
        <v>6080000</v>
      </c>
      <c r="S24" s="105">
        <f t="shared" ref="S24:T25" si="17">O24/N24</f>
        <v>43556445.070399337</v>
      </c>
      <c r="T24" s="105">
        <f t="shared" si="17"/>
        <v>0</v>
      </c>
      <c r="U24" s="109">
        <f>IF(O24&lt;=P24,R24,IF(R24&lt;P24,P24,R24))</f>
        <v>6080000</v>
      </c>
      <c r="V24" s="104">
        <f t="shared" si="9"/>
        <v>6080000</v>
      </c>
      <c r="W24" s="106">
        <f>V24/O24</f>
        <v>1</v>
      </c>
      <c r="X24" s="104">
        <f t="shared" si="11"/>
        <v>0</v>
      </c>
      <c r="Y24" s="110"/>
      <c r="Z24" s="91">
        <f>IF(H24&gt;=J24,J24,I24)</f>
        <v>40471500</v>
      </c>
      <c r="AA24" s="111" t="s">
        <v>139</v>
      </c>
      <c r="AB24" s="112" t="s">
        <v>282</v>
      </c>
      <c r="AC24" s="111" t="s">
        <v>12</v>
      </c>
      <c r="AF24" s="134" t="s">
        <v>282</v>
      </c>
      <c r="AG24" s="119" t="s">
        <v>12</v>
      </c>
      <c r="AH24" s="119"/>
    </row>
    <row r="25" spans="2:34" ht="30">
      <c r="B25" s="169" t="s">
        <v>286</v>
      </c>
      <c r="C25" s="170" t="s">
        <v>288</v>
      </c>
      <c r="D25" s="170"/>
      <c r="E25" s="137" t="s">
        <v>288</v>
      </c>
      <c r="F25" s="164" t="s">
        <v>324</v>
      </c>
      <c r="G25" s="141">
        <v>3500000</v>
      </c>
      <c r="H25" s="104">
        <f t="shared" si="0"/>
        <v>3500000</v>
      </c>
      <c r="I25" s="141">
        <v>0</v>
      </c>
      <c r="J25" s="141">
        <f t="shared" si="1"/>
        <v>3500000</v>
      </c>
      <c r="K25" s="142">
        <f t="shared" si="2"/>
        <v>0</v>
      </c>
      <c r="L25" s="141">
        <v>5000000</v>
      </c>
      <c r="M25" s="104">
        <f t="shared" si="3"/>
        <v>5000000</v>
      </c>
      <c r="N25" s="143">
        <f t="shared" si="4"/>
        <v>1.4285714285714286</v>
      </c>
      <c r="O25" s="144">
        <v>5000000</v>
      </c>
      <c r="P25" s="104">
        <f>[39]Worksheet!$R24</f>
        <v>0</v>
      </c>
      <c r="Q25" s="104"/>
      <c r="R25" s="104">
        <f>O25-P25</f>
        <v>5000000</v>
      </c>
      <c r="S25" s="105">
        <f t="shared" si="17"/>
        <v>3500000</v>
      </c>
      <c r="T25" s="105">
        <f t="shared" si="17"/>
        <v>0</v>
      </c>
      <c r="U25" s="109">
        <f t="shared" ref="U25" si="18">IF(O25&lt;=P25,R25,IF(R25&lt;P25,P25,R25))</f>
        <v>5000000</v>
      </c>
      <c r="V25" s="104">
        <f t="shared" si="9"/>
        <v>5000000</v>
      </c>
      <c r="W25" s="106">
        <f t="shared" ref="W25" si="19">V25/O25</f>
        <v>1</v>
      </c>
      <c r="X25" s="104">
        <f>V25-O25</f>
        <v>0</v>
      </c>
      <c r="Y25" s="110"/>
      <c r="Z25" s="91">
        <f t="shared" ref="Z25" si="20">IF(H25&gt;=J25,J25,I25)</f>
        <v>3500000</v>
      </c>
      <c r="AA25" s="111" t="s">
        <v>139</v>
      </c>
      <c r="AB25" s="112">
        <v>31006</v>
      </c>
      <c r="AC25" s="111" t="s">
        <v>288</v>
      </c>
      <c r="AF25" s="113">
        <v>31006</v>
      </c>
      <c r="AG25" s="133" t="s">
        <v>288</v>
      </c>
      <c r="AH25" s="133" t="s">
        <v>289</v>
      </c>
    </row>
    <row r="26" spans="2:34" ht="45">
      <c r="B26" s="169" t="s">
        <v>122</v>
      </c>
      <c r="C26" s="170" t="s">
        <v>330</v>
      </c>
      <c r="D26" s="170"/>
      <c r="E26" s="137" t="s">
        <v>54</v>
      </c>
      <c r="F26" s="203" t="s">
        <v>329</v>
      </c>
      <c r="G26" s="141"/>
      <c r="H26" s="104"/>
      <c r="I26" s="141"/>
      <c r="J26" s="141"/>
      <c r="K26" s="142"/>
      <c r="L26" s="141"/>
      <c r="M26" s="104"/>
      <c r="N26" s="143"/>
      <c r="O26" s="144"/>
      <c r="P26" s="104"/>
      <c r="Q26" s="104"/>
      <c r="R26" s="104"/>
      <c r="S26" s="105"/>
      <c r="T26" s="105"/>
      <c r="U26" s="109"/>
      <c r="V26" s="104"/>
      <c r="W26" s="106"/>
      <c r="X26" s="104"/>
      <c r="Y26" s="110"/>
      <c r="AB26" s="112"/>
      <c r="AF26" s="113"/>
      <c r="AG26" s="133"/>
      <c r="AH26" s="133"/>
    </row>
    <row r="27" spans="2:34" ht="16.5" thickBot="1">
      <c r="B27" s="169"/>
      <c r="C27" s="170"/>
      <c r="D27" s="170"/>
      <c r="E27" s="158"/>
      <c r="F27" s="171"/>
      <c r="G27" s="141"/>
      <c r="H27" s="104"/>
      <c r="I27" s="141"/>
      <c r="J27" s="141"/>
      <c r="K27" s="142"/>
      <c r="L27" s="141"/>
      <c r="M27" s="104"/>
      <c r="N27" s="143"/>
      <c r="O27" s="144"/>
      <c r="P27" s="104"/>
      <c r="Q27" s="104"/>
      <c r="R27" s="104"/>
      <c r="S27" s="105"/>
      <c r="T27" s="105"/>
      <c r="U27" s="109"/>
      <c r="V27" s="104"/>
      <c r="W27" s="106"/>
      <c r="X27" s="104"/>
      <c r="Y27" s="110"/>
      <c r="AB27" s="112"/>
      <c r="AF27" s="113"/>
      <c r="AG27" s="133"/>
      <c r="AH27" s="133"/>
    </row>
    <row r="28" spans="2:34" ht="16.5" thickTop="1" thickBot="1">
      <c r="B28" s="172"/>
      <c r="C28" s="173"/>
      <c r="D28" s="173"/>
      <c r="E28" s="173"/>
      <c r="F28" s="173"/>
      <c r="G28" s="145">
        <f>SUM(G6:G27)</f>
        <v>3753698812.4800005</v>
      </c>
      <c r="H28" s="145">
        <f>SUM(H6:H27)</f>
        <v>3753810000</v>
      </c>
      <c r="I28" s="145">
        <f>SUM(I6:I27)</f>
        <v>805810479</v>
      </c>
      <c r="J28" s="145">
        <f>SUM(J6:J27)</f>
        <v>2947999521</v>
      </c>
      <c r="K28" s="145"/>
      <c r="L28" s="145">
        <f>SUM(L6:L27)</f>
        <v>3074040023.8800001</v>
      </c>
      <c r="M28" s="145">
        <f>SUM(M6:M27)</f>
        <v>3074110000</v>
      </c>
      <c r="N28" s="146"/>
      <c r="O28" s="147">
        <f>SUM(O6:O27)</f>
        <v>3073749619</v>
      </c>
      <c r="P28" s="145">
        <f>SUM(P6:P27)</f>
        <v>284602996</v>
      </c>
      <c r="Q28" s="145">
        <f>SUM(Q6:Q27)</f>
        <v>0</v>
      </c>
      <c r="R28" s="145">
        <f>SUM(R6:R27)</f>
        <v>2789146623</v>
      </c>
      <c r="S28" s="145"/>
      <c r="T28" s="145"/>
      <c r="U28" s="145">
        <f>SUM(U6:U27)</f>
        <v>2898940963</v>
      </c>
      <c r="V28" s="145">
        <f>SUM(V6:V27)</f>
        <v>2898980000</v>
      </c>
      <c r="W28" s="146"/>
      <c r="X28" s="145">
        <f>SUM(X6:X27)</f>
        <v>-174769619</v>
      </c>
      <c r="Y28" s="148"/>
      <c r="Z28" s="149">
        <f>SUM(Z6:Z27)</f>
        <v>3259911163</v>
      </c>
      <c r="AA28" s="89"/>
      <c r="AB28" s="150"/>
      <c r="AC28" s="89"/>
    </row>
    <row r="29" spans="2:34" ht="15.75" thickTop="1">
      <c r="B29" s="159"/>
      <c r="C29" s="159"/>
      <c r="D29" s="159"/>
      <c r="E29" s="159"/>
      <c r="G29" s="149"/>
      <c r="H29" s="149"/>
      <c r="AA29" s="89"/>
      <c r="AB29" s="150"/>
      <c r="AC29" s="89"/>
    </row>
    <row r="30" spans="2:34">
      <c r="B30" s="174" t="s">
        <v>294</v>
      </c>
      <c r="C30" s="174"/>
      <c r="D30" s="174"/>
      <c r="E30" s="174"/>
      <c r="F30" s="160" t="s">
        <v>295</v>
      </c>
      <c r="G30" s="151" t="s">
        <v>295</v>
      </c>
      <c r="H30" s="151" t="s">
        <v>295</v>
      </c>
      <c r="I30" s="151"/>
      <c r="J30" s="151"/>
      <c r="K30" s="151" t="s">
        <v>296</v>
      </c>
      <c r="L30" s="151"/>
      <c r="M30" s="151"/>
      <c r="N30" s="151"/>
      <c r="O30" s="152"/>
      <c r="P30" s="151"/>
      <c r="Q30" s="151"/>
      <c r="R30" s="151"/>
      <c r="S30" s="151" t="s">
        <v>296</v>
      </c>
      <c r="T30" s="151" t="s">
        <v>296</v>
      </c>
      <c r="U30" s="151"/>
      <c r="V30" s="151"/>
      <c r="W30" s="151"/>
      <c r="X30" s="151"/>
      <c r="Y30" s="151"/>
      <c r="Z30" s="93"/>
      <c r="AA30" s="151"/>
      <c r="AB30" s="151" t="s">
        <v>295</v>
      </c>
      <c r="AC30" s="151"/>
      <c r="AD30" s="151"/>
      <c r="AE30" s="151" t="s">
        <v>296</v>
      </c>
      <c r="AF30" s="151"/>
    </row>
    <row r="31" spans="2:34">
      <c r="B31" s="174"/>
      <c r="C31" s="174"/>
      <c r="D31" s="174"/>
      <c r="E31" s="174"/>
      <c r="G31" s="151"/>
      <c r="H31" s="151"/>
      <c r="I31" s="151"/>
      <c r="J31" s="151"/>
      <c r="K31" s="151"/>
      <c r="L31" s="151"/>
      <c r="M31" s="151"/>
      <c r="N31" s="151"/>
      <c r="O31" s="152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93"/>
      <c r="AA31" s="151"/>
      <c r="AB31" s="151"/>
      <c r="AC31" s="151"/>
      <c r="AD31" s="151"/>
      <c r="AE31" s="151"/>
      <c r="AF31" s="151"/>
    </row>
    <row r="32" spans="2:34">
      <c r="B32" s="174"/>
      <c r="C32" s="174"/>
      <c r="D32" s="174"/>
      <c r="E32" s="174"/>
      <c r="G32" s="151"/>
      <c r="H32" s="151"/>
      <c r="I32" s="151"/>
      <c r="J32" s="151"/>
      <c r="K32" s="151"/>
      <c r="L32" s="151"/>
      <c r="M32" s="151"/>
      <c r="N32" s="151"/>
      <c r="O32" s="152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93"/>
      <c r="AA32" s="151"/>
      <c r="AB32" s="151"/>
      <c r="AC32" s="151"/>
      <c r="AD32" s="151"/>
      <c r="AE32" s="151"/>
      <c r="AF32" s="151"/>
    </row>
    <row r="33" spans="2:32">
      <c r="B33" s="174"/>
      <c r="C33" s="174"/>
      <c r="D33" s="174"/>
      <c r="E33" s="174"/>
      <c r="G33" s="151"/>
      <c r="H33" s="151"/>
      <c r="I33" s="151"/>
      <c r="J33" s="151"/>
      <c r="K33" s="151"/>
      <c r="L33" s="151"/>
      <c r="M33" s="151"/>
      <c r="N33" s="151"/>
      <c r="O33" s="152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93"/>
      <c r="AA33" s="151"/>
      <c r="AB33" s="151"/>
      <c r="AC33" s="151"/>
      <c r="AD33" s="151"/>
      <c r="AE33" s="151"/>
      <c r="AF33" s="151"/>
    </row>
    <row r="34" spans="2:32">
      <c r="B34" s="174"/>
      <c r="C34" s="174"/>
      <c r="D34" s="174"/>
      <c r="E34" s="174"/>
      <c r="G34" s="151"/>
      <c r="H34" s="151"/>
      <c r="I34" s="151"/>
      <c r="J34" s="151"/>
      <c r="K34" s="151"/>
      <c r="L34" s="151"/>
      <c r="M34" s="151"/>
      <c r="N34" s="151"/>
      <c r="O34" s="152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93"/>
      <c r="AA34" s="151"/>
      <c r="AB34" s="151"/>
      <c r="AC34" s="151"/>
      <c r="AD34" s="151"/>
      <c r="AE34" s="151"/>
      <c r="AF34" s="151"/>
    </row>
    <row r="35" spans="2:32">
      <c r="B35" s="175" t="s">
        <v>297</v>
      </c>
      <c r="C35" s="175"/>
      <c r="D35" s="175"/>
      <c r="E35" s="175"/>
      <c r="F35" s="160" t="s">
        <v>298</v>
      </c>
      <c r="G35" s="153" t="s">
        <v>298</v>
      </c>
      <c r="H35" s="153" t="s">
        <v>298</v>
      </c>
      <c r="I35" s="153"/>
      <c r="J35" s="153"/>
      <c r="K35" s="153" t="s">
        <v>299</v>
      </c>
      <c r="L35" s="153"/>
      <c r="M35" s="153"/>
      <c r="N35" s="153"/>
      <c r="P35" s="153"/>
      <c r="Q35" s="153"/>
      <c r="R35" s="153"/>
      <c r="S35" s="153" t="s">
        <v>299</v>
      </c>
      <c r="T35" s="153" t="s">
        <v>299</v>
      </c>
      <c r="U35" s="153"/>
      <c r="V35" s="153"/>
      <c r="W35" s="153"/>
      <c r="X35" s="153"/>
      <c r="Y35" s="153"/>
      <c r="Z35" s="93"/>
      <c r="AA35" s="153"/>
      <c r="AB35" s="153" t="s">
        <v>298</v>
      </c>
      <c r="AC35" s="153"/>
      <c r="AD35" s="153"/>
      <c r="AE35" s="153" t="s">
        <v>299</v>
      </c>
      <c r="AF35" s="153"/>
    </row>
    <row r="36" spans="2:32">
      <c r="B36" s="175" t="s">
        <v>300</v>
      </c>
      <c r="C36" s="175"/>
      <c r="D36" s="175"/>
      <c r="E36" s="175"/>
      <c r="F36" s="160" t="s">
        <v>301</v>
      </c>
      <c r="G36" s="153" t="s">
        <v>301</v>
      </c>
      <c r="H36" s="153" t="s">
        <v>301</v>
      </c>
      <c r="I36" s="153"/>
      <c r="J36" s="153"/>
      <c r="K36" s="153" t="s">
        <v>302</v>
      </c>
      <c r="L36" s="153"/>
      <c r="M36" s="153"/>
      <c r="N36" s="153"/>
      <c r="P36" s="153"/>
      <c r="Q36" s="153"/>
      <c r="R36" s="153"/>
      <c r="S36" s="153" t="s">
        <v>302</v>
      </c>
      <c r="T36" s="153" t="s">
        <v>302</v>
      </c>
      <c r="U36" s="153"/>
      <c r="V36" s="153"/>
      <c r="W36" s="153"/>
      <c r="X36" s="153"/>
      <c r="Y36" s="153"/>
      <c r="Z36" s="93"/>
      <c r="AA36" s="153"/>
      <c r="AB36" s="153" t="s">
        <v>301</v>
      </c>
      <c r="AC36" s="153"/>
      <c r="AD36" s="153"/>
      <c r="AE36" s="153" t="s">
        <v>302</v>
      </c>
      <c r="AF36" s="153"/>
    </row>
    <row r="37" spans="2:32">
      <c r="B37" s="176"/>
      <c r="C37" s="176"/>
      <c r="D37" s="176"/>
      <c r="E37" s="176"/>
      <c r="G37" s="154"/>
      <c r="H37" s="154"/>
      <c r="AA37" s="93"/>
      <c r="AB37" s="93"/>
      <c r="AC37" s="93"/>
    </row>
    <row r="38" spans="2:32">
      <c r="B38" s="176"/>
      <c r="C38" s="176"/>
      <c r="D38" s="176"/>
      <c r="E38" s="176"/>
      <c r="G38" s="154"/>
      <c r="H38" s="154"/>
      <c r="AA38" s="93"/>
      <c r="AB38" s="93"/>
      <c r="AC38" s="93"/>
    </row>
    <row r="39" spans="2:32">
      <c r="B39" s="176"/>
      <c r="C39" s="176"/>
      <c r="D39" s="176"/>
      <c r="E39" s="176"/>
      <c r="G39" s="154"/>
      <c r="H39" s="154"/>
      <c r="AA39" s="93"/>
      <c r="AB39" s="93"/>
      <c r="AC39" s="93"/>
    </row>
    <row r="40" spans="2:32">
      <c r="B40" s="176"/>
      <c r="C40" s="176"/>
      <c r="D40" s="176"/>
      <c r="E40" s="176"/>
      <c r="G40" s="154"/>
      <c r="H40" s="154"/>
      <c r="AA40" s="93"/>
      <c r="AB40" s="93"/>
      <c r="AC40" s="93"/>
    </row>
    <row r="41" spans="2:32">
      <c r="B41" s="176"/>
      <c r="C41" s="176"/>
      <c r="D41" s="176"/>
      <c r="E41" s="176"/>
      <c r="G41" s="154"/>
      <c r="H41" s="154"/>
      <c r="AA41" s="93"/>
      <c r="AB41" s="93"/>
      <c r="AC41" s="93"/>
    </row>
    <row r="42" spans="2:32">
      <c r="B42" s="176"/>
      <c r="C42" s="176"/>
      <c r="D42" s="176"/>
      <c r="E42" s="176"/>
      <c r="G42" s="154"/>
      <c r="H42" s="154"/>
      <c r="AA42" s="93"/>
      <c r="AB42" s="93"/>
      <c r="AC42" s="93"/>
    </row>
    <row r="43" spans="2:32">
      <c r="B43" s="176"/>
      <c r="C43" s="176"/>
      <c r="D43" s="176"/>
      <c r="E43" s="176"/>
      <c r="G43" s="154"/>
      <c r="H43" s="154"/>
      <c r="AA43" s="93"/>
      <c r="AB43" s="93"/>
      <c r="AC43" s="93"/>
    </row>
    <row r="44" spans="2:32">
      <c r="B44" s="176"/>
      <c r="C44" s="176"/>
      <c r="D44" s="176"/>
      <c r="E44" s="176"/>
      <c r="G44" s="154"/>
      <c r="H44" s="154"/>
      <c r="AA44" s="93"/>
      <c r="AB44" s="93"/>
      <c r="AC44" s="93"/>
    </row>
    <row r="45" spans="2:32">
      <c r="B45" s="176"/>
      <c r="C45" s="176"/>
      <c r="D45" s="176"/>
      <c r="E45" s="176"/>
      <c r="G45" s="154"/>
      <c r="H45" s="154"/>
      <c r="AA45" s="93"/>
      <c r="AB45" s="93"/>
      <c r="AC45" s="93"/>
    </row>
  </sheetData>
  <pageMargins left="1.5" right="0" top="0" bottom="0" header="0.3" footer="0.3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F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2.75"/>
  <cols>
    <col min="1" max="1" width="15.85546875" style="60" customWidth="1"/>
    <col min="2" max="2" width="49.28515625" style="61" bestFit="1" customWidth="1"/>
    <col min="3" max="3" width="17.7109375" style="62" bestFit="1" customWidth="1"/>
    <col min="4" max="4" width="10.85546875" style="60" customWidth="1"/>
    <col min="5" max="5" width="11.140625" style="60" customWidth="1"/>
    <col min="6" max="6" width="43.5703125" style="60" bestFit="1" customWidth="1"/>
    <col min="7" max="243" width="9.140625" style="58"/>
    <col min="244" max="244" width="15.85546875" style="58" customWidth="1"/>
    <col min="245" max="245" width="49.28515625" style="58" bestFit="1" customWidth="1"/>
    <col min="246" max="246" width="17.7109375" style="58" bestFit="1" customWidth="1"/>
    <col min="247" max="247" width="10.85546875" style="58" customWidth="1"/>
    <col min="248" max="248" width="11.140625" style="58" customWidth="1"/>
    <col min="249" max="249" width="43.5703125" style="58" bestFit="1" customWidth="1"/>
    <col min="250" max="499" width="9.140625" style="58"/>
    <col min="500" max="500" width="15.85546875" style="58" customWidth="1"/>
    <col min="501" max="501" width="49.28515625" style="58" bestFit="1" customWidth="1"/>
    <col min="502" max="502" width="17.7109375" style="58" bestFit="1" customWidth="1"/>
    <col min="503" max="503" width="10.85546875" style="58" customWidth="1"/>
    <col min="504" max="504" width="11.140625" style="58" customWidth="1"/>
    <col min="505" max="505" width="43.5703125" style="58" bestFit="1" customWidth="1"/>
    <col min="506" max="755" width="9.140625" style="58"/>
    <col min="756" max="756" width="15.85546875" style="58" customWidth="1"/>
    <col min="757" max="757" width="49.28515625" style="58" bestFit="1" customWidth="1"/>
    <col min="758" max="758" width="17.7109375" style="58" bestFit="1" customWidth="1"/>
    <col min="759" max="759" width="10.85546875" style="58" customWidth="1"/>
    <col min="760" max="760" width="11.140625" style="58" customWidth="1"/>
    <col min="761" max="761" width="43.5703125" style="58" bestFit="1" customWidth="1"/>
    <col min="762" max="1011" width="9.140625" style="58"/>
    <col min="1012" max="1012" width="15.85546875" style="58" customWidth="1"/>
    <col min="1013" max="1013" width="49.28515625" style="58" bestFit="1" customWidth="1"/>
    <col min="1014" max="1014" width="17.7109375" style="58" bestFit="1" customWidth="1"/>
    <col min="1015" max="1015" width="10.85546875" style="58" customWidth="1"/>
    <col min="1016" max="1016" width="11.140625" style="58" customWidth="1"/>
    <col min="1017" max="1017" width="43.5703125" style="58" bestFit="1" customWidth="1"/>
    <col min="1018" max="1267" width="9.140625" style="58"/>
    <col min="1268" max="1268" width="15.85546875" style="58" customWidth="1"/>
    <col min="1269" max="1269" width="49.28515625" style="58" bestFit="1" customWidth="1"/>
    <col min="1270" max="1270" width="17.7109375" style="58" bestFit="1" customWidth="1"/>
    <col min="1271" max="1271" width="10.85546875" style="58" customWidth="1"/>
    <col min="1272" max="1272" width="11.140625" style="58" customWidth="1"/>
    <col min="1273" max="1273" width="43.5703125" style="58" bestFit="1" customWidth="1"/>
    <col min="1274" max="1523" width="9.140625" style="58"/>
    <col min="1524" max="1524" width="15.85546875" style="58" customWidth="1"/>
    <col min="1525" max="1525" width="49.28515625" style="58" bestFit="1" customWidth="1"/>
    <col min="1526" max="1526" width="17.7109375" style="58" bestFit="1" customWidth="1"/>
    <col min="1527" max="1527" width="10.85546875" style="58" customWidth="1"/>
    <col min="1528" max="1528" width="11.140625" style="58" customWidth="1"/>
    <col min="1529" max="1529" width="43.5703125" style="58" bestFit="1" customWidth="1"/>
    <col min="1530" max="1779" width="9.140625" style="58"/>
    <col min="1780" max="1780" width="15.85546875" style="58" customWidth="1"/>
    <col min="1781" max="1781" width="49.28515625" style="58" bestFit="1" customWidth="1"/>
    <col min="1782" max="1782" width="17.7109375" style="58" bestFit="1" customWidth="1"/>
    <col min="1783" max="1783" width="10.85546875" style="58" customWidth="1"/>
    <col min="1784" max="1784" width="11.140625" style="58" customWidth="1"/>
    <col min="1785" max="1785" width="43.5703125" style="58" bestFit="1" customWidth="1"/>
    <col min="1786" max="2035" width="9.140625" style="58"/>
    <col min="2036" max="2036" width="15.85546875" style="58" customWidth="1"/>
    <col min="2037" max="2037" width="49.28515625" style="58" bestFit="1" customWidth="1"/>
    <col min="2038" max="2038" width="17.7109375" style="58" bestFit="1" customWidth="1"/>
    <col min="2039" max="2039" width="10.85546875" style="58" customWidth="1"/>
    <col min="2040" max="2040" width="11.140625" style="58" customWidth="1"/>
    <col min="2041" max="2041" width="43.5703125" style="58" bestFit="1" customWidth="1"/>
    <col min="2042" max="2291" width="9.140625" style="58"/>
    <col min="2292" max="2292" width="15.85546875" style="58" customWidth="1"/>
    <col min="2293" max="2293" width="49.28515625" style="58" bestFit="1" customWidth="1"/>
    <col min="2294" max="2294" width="17.7109375" style="58" bestFit="1" customWidth="1"/>
    <col min="2295" max="2295" width="10.85546875" style="58" customWidth="1"/>
    <col min="2296" max="2296" width="11.140625" style="58" customWidth="1"/>
    <col min="2297" max="2297" width="43.5703125" style="58" bestFit="1" customWidth="1"/>
    <col min="2298" max="2547" width="9.140625" style="58"/>
    <col min="2548" max="2548" width="15.85546875" style="58" customWidth="1"/>
    <col min="2549" max="2549" width="49.28515625" style="58" bestFit="1" customWidth="1"/>
    <col min="2550" max="2550" width="17.7109375" style="58" bestFit="1" customWidth="1"/>
    <col min="2551" max="2551" width="10.85546875" style="58" customWidth="1"/>
    <col min="2552" max="2552" width="11.140625" style="58" customWidth="1"/>
    <col min="2553" max="2553" width="43.5703125" style="58" bestFit="1" customWidth="1"/>
    <col min="2554" max="2803" width="9.140625" style="58"/>
    <col min="2804" max="2804" width="15.85546875" style="58" customWidth="1"/>
    <col min="2805" max="2805" width="49.28515625" style="58" bestFit="1" customWidth="1"/>
    <col min="2806" max="2806" width="17.7109375" style="58" bestFit="1" customWidth="1"/>
    <col min="2807" max="2807" width="10.85546875" style="58" customWidth="1"/>
    <col min="2808" max="2808" width="11.140625" style="58" customWidth="1"/>
    <col min="2809" max="2809" width="43.5703125" style="58" bestFit="1" customWidth="1"/>
    <col min="2810" max="3059" width="9.140625" style="58"/>
    <col min="3060" max="3060" width="15.85546875" style="58" customWidth="1"/>
    <col min="3061" max="3061" width="49.28515625" style="58" bestFit="1" customWidth="1"/>
    <col min="3062" max="3062" width="17.7109375" style="58" bestFit="1" customWidth="1"/>
    <col min="3063" max="3063" width="10.85546875" style="58" customWidth="1"/>
    <col min="3064" max="3064" width="11.140625" style="58" customWidth="1"/>
    <col min="3065" max="3065" width="43.5703125" style="58" bestFit="1" customWidth="1"/>
    <col min="3066" max="3315" width="9.140625" style="58"/>
    <col min="3316" max="3316" width="15.85546875" style="58" customWidth="1"/>
    <col min="3317" max="3317" width="49.28515625" style="58" bestFit="1" customWidth="1"/>
    <col min="3318" max="3318" width="17.7109375" style="58" bestFit="1" customWidth="1"/>
    <col min="3319" max="3319" width="10.85546875" style="58" customWidth="1"/>
    <col min="3320" max="3320" width="11.140625" style="58" customWidth="1"/>
    <col min="3321" max="3321" width="43.5703125" style="58" bestFit="1" customWidth="1"/>
    <col min="3322" max="3571" width="9.140625" style="58"/>
    <col min="3572" max="3572" width="15.85546875" style="58" customWidth="1"/>
    <col min="3573" max="3573" width="49.28515625" style="58" bestFit="1" customWidth="1"/>
    <col min="3574" max="3574" width="17.7109375" style="58" bestFit="1" customWidth="1"/>
    <col min="3575" max="3575" width="10.85546875" style="58" customWidth="1"/>
    <col min="3576" max="3576" width="11.140625" style="58" customWidth="1"/>
    <col min="3577" max="3577" width="43.5703125" style="58" bestFit="1" customWidth="1"/>
    <col min="3578" max="3827" width="9.140625" style="58"/>
    <col min="3828" max="3828" width="15.85546875" style="58" customWidth="1"/>
    <col min="3829" max="3829" width="49.28515625" style="58" bestFit="1" customWidth="1"/>
    <col min="3830" max="3830" width="17.7109375" style="58" bestFit="1" customWidth="1"/>
    <col min="3831" max="3831" width="10.85546875" style="58" customWidth="1"/>
    <col min="3832" max="3832" width="11.140625" style="58" customWidth="1"/>
    <col min="3833" max="3833" width="43.5703125" style="58" bestFit="1" customWidth="1"/>
    <col min="3834" max="4083" width="9.140625" style="58"/>
    <col min="4084" max="4084" width="15.85546875" style="58" customWidth="1"/>
    <col min="4085" max="4085" width="49.28515625" style="58" bestFit="1" customWidth="1"/>
    <col min="4086" max="4086" width="17.7109375" style="58" bestFit="1" customWidth="1"/>
    <col min="4087" max="4087" width="10.85546875" style="58" customWidth="1"/>
    <col min="4088" max="4088" width="11.140625" style="58" customWidth="1"/>
    <col min="4089" max="4089" width="43.5703125" style="58" bestFit="1" customWidth="1"/>
    <col min="4090" max="4339" width="9.140625" style="58"/>
    <col min="4340" max="4340" width="15.85546875" style="58" customWidth="1"/>
    <col min="4341" max="4341" width="49.28515625" style="58" bestFit="1" customWidth="1"/>
    <col min="4342" max="4342" width="17.7109375" style="58" bestFit="1" customWidth="1"/>
    <col min="4343" max="4343" width="10.85546875" style="58" customWidth="1"/>
    <col min="4344" max="4344" width="11.140625" style="58" customWidth="1"/>
    <col min="4345" max="4345" width="43.5703125" style="58" bestFit="1" customWidth="1"/>
    <col min="4346" max="4595" width="9.140625" style="58"/>
    <col min="4596" max="4596" width="15.85546875" style="58" customWidth="1"/>
    <col min="4597" max="4597" width="49.28515625" style="58" bestFit="1" customWidth="1"/>
    <col min="4598" max="4598" width="17.7109375" style="58" bestFit="1" customWidth="1"/>
    <col min="4599" max="4599" width="10.85546875" style="58" customWidth="1"/>
    <col min="4600" max="4600" width="11.140625" style="58" customWidth="1"/>
    <col min="4601" max="4601" width="43.5703125" style="58" bestFit="1" customWidth="1"/>
    <col min="4602" max="4851" width="9.140625" style="58"/>
    <col min="4852" max="4852" width="15.85546875" style="58" customWidth="1"/>
    <col min="4853" max="4853" width="49.28515625" style="58" bestFit="1" customWidth="1"/>
    <col min="4854" max="4854" width="17.7109375" style="58" bestFit="1" customWidth="1"/>
    <col min="4855" max="4855" width="10.85546875" style="58" customWidth="1"/>
    <col min="4856" max="4856" width="11.140625" style="58" customWidth="1"/>
    <col min="4857" max="4857" width="43.5703125" style="58" bestFit="1" customWidth="1"/>
    <col min="4858" max="5107" width="9.140625" style="58"/>
    <col min="5108" max="5108" width="15.85546875" style="58" customWidth="1"/>
    <col min="5109" max="5109" width="49.28515625" style="58" bestFit="1" customWidth="1"/>
    <col min="5110" max="5110" width="17.7109375" style="58" bestFit="1" customWidth="1"/>
    <col min="5111" max="5111" width="10.85546875" style="58" customWidth="1"/>
    <col min="5112" max="5112" width="11.140625" style="58" customWidth="1"/>
    <col min="5113" max="5113" width="43.5703125" style="58" bestFit="1" customWidth="1"/>
    <col min="5114" max="5363" width="9.140625" style="58"/>
    <col min="5364" max="5364" width="15.85546875" style="58" customWidth="1"/>
    <col min="5365" max="5365" width="49.28515625" style="58" bestFit="1" customWidth="1"/>
    <col min="5366" max="5366" width="17.7109375" style="58" bestFit="1" customWidth="1"/>
    <col min="5367" max="5367" width="10.85546875" style="58" customWidth="1"/>
    <col min="5368" max="5368" width="11.140625" style="58" customWidth="1"/>
    <col min="5369" max="5369" width="43.5703125" style="58" bestFit="1" customWidth="1"/>
    <col min="5370" max="5619" width="9.140625" style="58"/>
    <col min="5620" max="5620" width="15.85546875" style="58" customWidth="1"/>
    <col min="5621" max="5621" width="49.28515625" style="58" bestFit="1" customWidth="1"/>
    <col min="5622" max="5622" width="17.7109375" style="58" bestFit="1" customWidth="1"/>
    <col min="5623" max="5623" width="10.85546875" style="58" customWidth="1"/>
    <col min="5624" max="5624" width="11.140625" style="58" customWidth="1"/>
    <col min="5625" max="5625" width="43.5703125" style="58" bestFit="1" customWidth="1"/>
    <col min="5626" max="5875" width="9.140625" style="58"/>
    <col min="5876" max="5876" width="15.85546875" style="58" customWidth="1"/>
    <col min="5877" max="5877" width="49.28515625" style="58" bestFit="1" customWidth="1"/>
    <col min="5878" max="5878" width="17.7109375" style="58" bestFit="1" customWidth="1"/>
    <col min="5879" max="5879" width="10.85546875" style="58" customWidth="1"/>
    <col min="5880" max="5880" width="11.140625" style="58" customWidth="1"/>
    <col min="5881" max="5881" width="43.5703125" style="58" bestFit="1" customWidth="1"/>
    <col min="5882" max="6131" width="9.140625" style="58"/>
    <col min="6132" max="6132" width="15.85546875" style="58" customWidth="1"/>
    <col min="6133" max="6133" width="49.28515625" style="58" bestFit="1" customWidth="1"/>
    <col min="6134" max="6134" width="17.7109375" style="58" bestFit="1" customWidth="1"/>
    <col min="6135" max="6135" width="10.85546875" style="58" customWidth="1"/>
    <col min="6136" max="6136" width="11.140625" style="58" customWidth="1"/>
    <col min="6137" max="6137" width="43.5703125" style="58" bestFit="1" customWidth="1"/>
    <col min="6138" max="6387" width="9.140625" style="58"/>
    <col min="6388" max="6388" width="15.85546875" style="58" customWidth="1"/>
    <col min="6389" max="6389" width="49.28515625" style="58" bestFit="1" customWidth="1"/>
    <col min="6390" max="6390" width="17.7109375" style="58" bestFit="1" customWidth="1"/>
    <col min="6391" max="6391" width="10.85546875" style="58" customWidth="1"/>
    <col min="6392" max="6392" width="11.140625" style="58" customWidth="1"/>
    <col min="6393" max="6393" width="43.5703125" style="58" bestFit="1" customWidth="1"/>
    <col min="6394" max="6643" width="9.140625" style="58"/>
    <col min="6644" max="6644" width="15.85546875" style="58" customWidth="1"/>
    <col min="6645" max="6645" width="49.28515625" style="58" bestFit="1" customWidth="1"/>
    <col min="6646" max="6646" width="17.7109375" style="58" bestFit="1" customWidth="1"/>
    <col min="6647" max="6647" width="10.85546875" style="58" customWidth="1"/>
    <col min="6648" max="6648" width="11.140625" style="58" customWidth="1"/>
    <col min="6649" max="6649" width="43.5703125" style="58" bestFit="1" customWidth="1"/>
    <col min="6650" max="6899" width="9.140625" style="58"/>
    <col min="6900" max="6900" width="15.85546875" style="58" customWidth="1"/>
    <col min="6901" max="6901" width="49.28515625" style="58" bestFit="1" customWidth="1"/>
    <col min="6902" max="6902" width="17.7109375" style="58" bestFit="1" customWidth="1"/>
    <col min="6903" max="6903" width="10.85546875" style="58" customWidth="1"/>
    <col min="6904" max="6904" width="11.140625" style="58" customWidth="1"/>
    <col min="6905" max="6905" width="43.5703125" style="58" bestFit="1" customWidth="1"/>
    <col min="6906" max="7155" width="9.140625" style="58"/>
    <col min="7156" max="7156" width="15.85546875" style="58" customWidth="1"/>
    <col min="7157" max="7157" width="49.28515625" style="58" bestFit="1" customWidth="1"/>
    <col min="7158" max="7158" width="17.7109375" style="58" bestFit="1" customWidth="1"/>
    <col min="7159" max="7159" width="10.85546875" style="58" customWidth="1"/>
    <col min="7160" max="7160" width="11.140625" style="58" customWidth="1"/>
    <col min="7161" max="7161" width="43.5703125" style="58" bestFit="1" customWidth="1"/>
    <col min="7162" max="7411" width="9.140625" style="58"/>
    <col min="7412" max="7412" width="15.85546875" style="58" customWidth="1"/>
    <col min="7413" max="7413" width="49.28515625" style="58" bestFit="1" customWidth="1"/>
    <col min="7414" max="7414" width="17.7109375" style="58" bestFit="1" customWidth="1"/>
    <col min="7415" max="7415" width="10.85546875" style="58" customWidth="1"/>
    <col min="7416" max="7416" width="11.140625" style="58" customWidth="1"/>
    <col min="7417" max="7417" width="43.5703125" style="58" bestFit="1" customWidth="1"/>
    <col min="7418" max="7667" width="9.140625" style="58"/>
    <col min="7668" max="7668" width="15.85546875" style="58" customWidth="1"/>
    <col min="7669" max="7669" width="49.28515625" style="58" bestFit="1" customWidth="1"/>
    <col min="7670" max="7670" width="17.7109375" style="58" bestFit="1" customWidth="1"/>
    <col min="7671" max="7671" width="10.85546875" style="58" customWidth="1"/>
    <col min="7672" max="7672" width="11.140625" style="58" customWidth="1"/>
    <col min="7673" max="7673" width="43.5703125" style="58" bestFit="1" customWidth="1"/>
    <col min="7674" max="7923" width="9.140625" style="58"/>
    <col min="7924" max="7924" width="15.85546875" style="58" customWidth="1"/>
    <col min="7925" max="7925" width="49.28515625" style="58" bestFit="1" customWidth="1"/>
    <col min="7926" max="7926" width="17.7109375" style="58" bestFit="1" customWidth="1"/>
    <col min="7927" max="7927" width="10.85546875" style="58" customWidth="1"/>
    <col min="7928" max="7928" width="11.140625" style="58" customWidth="1"/>
    <col min="7929" max="7929" width="43.5703125" style="58" bestFit="1" customWidth="1"/>
    <col min="7930" max="8179" width="9.140625" style="58"/>
    <col min="8180" max="8180" width="15.85546875" style="58" customWidth="1"/>
    <col min="8181" max="8181" width="49.28515625" style="58" bestFit="1" customWidth="1"/>
    <col min="8182" max="8182" width="17.7109375" style="58" bestFit="1" customWidth="1"/>
    <col min="8183" max="8183" width="10.85546875" style="58" customWidth="1"/>
    <col min="8184" max="8184" width="11.140625" style="58" customWidth="1"/>
    <col min="8185" max="8185" width="43.5703125" style="58" bestFit="1" customWidth="1"/>
    <col min="8186" max="8435" width="9.140625" style="58"/>
    <col min="8436" max="8436" width="15.85546875" style="58" customWidth="1"/>
    <col min="8437" max="8437" width="49.28515625" style="58" bestFit="1" customWidth="1"/>
    <col min="8438" max="8438" width="17.7109375" style="58" bestFit="1" customWidth="1"/>
    <col min="8439" max="8439" width="10.85546875" style="58" customWidth="1"/>
    <col min="8440" max="8440" width="11.140625" style="58" customWidth="1"/>
    <col min="8441" max="8441" width="43.5703125" style="58" bestFit="1" customWidth="1"/>
    <col min="8442" max="8691" width="9.140625" style="58"/>
    <col min="8692" max="8692" width="15.85546875" style="58" customWidth="1"/>
    <col min="8693" max="8693" width="49.28515625" style="58" bestFit="1" customWidth="1"/>
    <col min="8694" max="8694" width="17.7109375" style="58" bestFit="1" customWidth="1"/>
    <col min="8695" max="8695" width="10.85546875" style="58" customWidth="1"/>
    <col min="8696" max="8696" width="11.140625" style="58" customWidth="1"/>
    <col min="8697" max="8697" width="43.5703125" style="58" bestFit="1" customWidth="1"/>
    <col min="8698" max="8947" width="9.140625" style="58"/>
    <col min="8948" max="8948" width="15.85546875" style="58" customWidth="1"/>
    <col min="8949" max="8949" width="49.28515625" style="58" bestFit="1" customWidth="1"/>
    <col min="8950" max="8950" width="17.7109375" style="58" bestFit="1" customWidth="1"/>
    <col min="8951" max="8951" width="10.85546875" style="58" customWidth="1"/>
    <col min="8952" max="8952" width="11.140625" style="58" customWidth="1"/>
    <col min="8953" max="8953" width="43.5703125" style="58" bestFit="1" customWidth="1"/>
    <col min="8954" max="9203" width="9.140625" style="58"/>
    <col min="9204" max="9204" width="15.85546875" style="58" customWidth="1"/>
    <col min="9205" max="9205" width="49.28515625" style="58" bestFit="1" customWidth="1"/>
    <col min="9206" max="9206" width="17.7109375" style="58" bestFit="1" customWidth="1"/>
    <col min="9207" max="9207" width="10.85546875" style="58" customWidth="1"/>
    <col min="9208" max="9208" width="11.140625" style="58" customWidth="1"/>
    <col min="9209" max="9209" width="43.5703125" style="58" bestFit="1" customWidth="1"/>
    <col min="9210" max="9459" width="9.140625" style="58"/>
    <col min="9460" max="9460" width="15.85546875" style="58" customWidth="1"/>
    <col min="9461" max="9461" width="49.28515625" style="58" bestFit="1" customWidth="1"/>
    <col min="9462" max="9462" width="17.7109375" style="58" bestFit="1" customWidth="1"/>
    <col min="9463" max="9463" width="10.85546875" style="58" customWidth="1"/>
    <col min="9464" max="9464" width="11.140625" style="58" customWidth="1"/>
    <col min="9465" max="9465" width="43.5703125" style="58" bestFit="1" customWidth="1"/>
    <col min="9466" max="9715" width="9.140625" style="58"/>
    <col min="9716" max="9716" width="15.85546875" style="58" customWidth="1"/>
    <col min="9717" max="9717" width="49.28515625" style="58" bestFit="1" customWidth="1"/>
    <col min="9718" max="9718" width="17.7109375" style="58" bestFit="1" customWidth="1"/>
    <col min="9719" max="9719" width="10.85546875" style="58" customWidth="1"/>
    <col min="9720" max="9720" width="11.140625" style="58" customWidth="1"/>
    <col min="9721" max="9721" width="43.5703125" style="58" bestFit="1" customWidth="1"/>
    <col min="9722" max="9971" width="9.140625" style="58"/>
    <col min="9972" max="9972" width="15.85546875" style="58" customWidth="1"/>
    <col min="9973" max="9973" width="49.28515625" style="58" bestFit="1" customWidth="1"/>
    <col min="9974" max="9974" width="17.7109375" style="58" bestFit="1" customWidth="1"/>
    <col min="9975" max="9975" width="10.85546875" style="58" customWidth="1"/>
    <col min="9976" max="9976" width="11.140625" style="58" customWidth="1"/>
    <col min="9977" max="9977" width="43.5703125" style="58" bestFit="1" customWidth="1"/>
    <col min="9978" max="10227" width="9.140625" style="58"/>
    <col min="10228" max="10228" width="15.85546875" style="58" customWidth="1"/>
    <col min="10229" max="10229" width="49.28515625" style="58" bestFit="1" customWidth="1"/>
    <col min="10230" max="10230" width="17.7109375" style="58" bestFit="1" customWidth="1"/>
    <col min="10231" max="10231" width="10.85546875" style="58" customWidth="1"/>
    <col min="10232" max="10232" width="11.140625" style="58" customWidth="1"/>
    <col min="10233" max="10233" width="43.5703125" style="58" bestFit="1" customWidth="1"/>
    <col min="10234" max="10483" width="9.140625" style="58"/>
    <col min="10484" max="10484" width="15.85546875" style="58" customWidth="1"/>
    <col min="10485" max="10485" width="49.28515625" style="58" bestFit="1" customWidth="1"/>
    <col min="10486" max="10486" width="17.7109375" style="58" bestFit="1" customWidth="1"/>
    <col min="10487" max="10487" width="10.85546875" style="58" customWidth="1"/>
    <col min="10488" max="10488" width="11.140625" style="58" customWidth="1"/>
    <col min="10489" max="10489" width="43.5703125" style="58" bestFit="1" customWidth="1"/>
    <col min="10490" max="10739" width="9.140625" style="58"/>
    <col min="10740" max="10740" width="15.85546875" style="58" customWidth="1"/>
    <col min="10741" max="10741" width="49.28515625" style="58" bestFit="1" customWidth="1"/>
    <col min="10742" max="10742" width="17.7109375" style="58" bestFit="1" customWidth="1"/>
    <col min="10743" max="10743" width="10.85546875" style="58" customWidth="1"/>
    <col min="10744" max="10744" width="11.140625" style="58" customWidth="1"/>
    <col min="10745" max="10745" width="43.5703125" style="58" bestFit="1" customWidth="1"/>
    <col min="10746" max="10995" width="9.140625" style="58"/>
    <col min="10996" max="10996" width="15.85546875" style="58" customWidth="1"/>
    <col min="10997" max="10997" width="49.28515625" style="58" bestFit="1" customWidth="1"/>
    <col min="10998" max="10998" width="17.7109375" style="58" bestFit="1" customWidth="1"/>
    <col min="10999" max="10999" width="10.85546875" style="58" customWidth="1"/>
    <col min="11000" max="11000" width="11.140625" style="58" customWidth="1"/>
    <col min="11001" max="11001" width="43.5703125" style="58" bestFit="1" customWidth="1"/>
    <col min="11002" max="11251" width="9.140625" style="58"/>
    <col min="11252" max="11252" width="15.85546875" style="58" customWidth="1"/>
    <col min="11253" max="11253" width="49.28515625" style="58" bestFit="1" customWidth="1"/>
    <col min="11254" max="11254" width="17.7109375" style="58" bestFit="1" customWidth="1"/>
    <col min="11255" max="11255" width="10.85546875" style="58" customWidth="1"/>
    <col min="11256" max="11256" width="11.140625" style="58" customWidth="1"/>
    <col min="11257" max="11257" width="43.5703125" style="58" bestFit="1" customWidth="1"/>
    <col min="11258" max="11507" width="9.140625" style="58"/>
    <col min="11508" max="11508" width="15.85546875" style="58" customWidth="1"/>
    <col min="11509" max="11509" width="49.28515625" style="58" bestFit="1" customWidth="1"/>
    <col min="11510" max="11510" width="17.7109375" style="58" bestFit="1" customWidth="1"/>
    <col min="11511" max="11511" width="10.85546875" style="58" customWidth="1"/>
    <col min="11512" max="11512" width="11.140625" style="58" customWidth="1"/>
    <col min="11513" max="11513" width="43.5703125" style="58" bestFit="1" customWidth="1"/>
    <col min="11514" max="11763" width="9.140625" style="58"/>
    <col min="11764" max="11764" width="15.85546875" style="58" customWidth="1"/>
    <col min="11765" max="11765" width="49.28515625" style="58" bestFit="1" customWidth="1"/>
    <col min="11766" max="11766" width="17.7109375" style="58" bestFit="1" customWidth="1"/>
    <col min="11767" max="11767" width="10.85546875" style="58" customWidth="1"/>
    <col min="11768" max="11768" width="11.140625" style="58" customWidth="1"/>
    <col min="11769" max="11769" width="43.5703125" style="58" bestFit="1" customWidth="1"/>
    <col min="11770" max="12019" width="9.140625" style="58"/>
    <col min="12020" max="12020" width="15.85546875" style="58" customWidth="1"/>
    <col min="12021" max="12021" width="49.28515625" style="58" bestFit="1" customWidth="1"/>
    <col min="12022" max="12022" width="17.7109375" style="58" bestFit="1" customWidth="1"/>
    <col min="12023" max="12023" width="10.85546875" style="58" customWidth="1"/>
    <col min="12024" max="12024" width="11.140625" style="58" customWidth="1"/>
    <col min="12025" max="12025" width="43.5703125" style="58" bestFit="1" customWidth="1"/>
    <col min="12026" max="12275" width="9.140625" style="58"/>
    <col min="12276" max="12276" width="15.85546875" style="58" customWidth="1"/>
    <col min="12277" max="12277" width="49.28515625" style="58" bestFit="1" customWidth="1"/>
    <col min="12278" max="12278" width="17.7109375" style="58" bestFit="1" customWidth="1"/>
    <col min="12279" max="12279" width="10.85546875" style="58" customWidth="1"/>
    <col min="12280" max="12280" width="11.140625" style="58" customWidth="1"/>
    <col min="12281" max="12281" width="43.5703125" style="58" bestFit="1" customWidth="1"/>
    <col min="12282" max="12531" width="9.140625" style="58"/>
    <col min="12532" max="12532" width="15.85546875" style="58" customWidth="1"/>
    <col min="12533" max="12533" width="49.28515625" style="58" bestFit="1" customWidth="1"/>
    <col min="12534" max="12534" width="17.7109375" style="58" bestFit="1" customWidth="1"/>
    <col min="12535" max="12535" width="10.85546875" style="58" customWidth="1"/>
    <col min="12536" max="12536" width="11.140625" style="58" customWidth="1"/>
    <col min="12537" max="12537" width="43.5703125" style="58" bestFit="1" customWidth="1"/>
    <col min="12538" max="12787" width="9.140625" style="58"/>
    <col min="12788" max="12788" width="15.85546875" style="58" customWidth="1"/>
    <col min="12789" max="12789" width="49.28515625" style="58" bestFit="1" customWidth="1"/>
    <col min="12790" max="12790" width="17.7109375" style="58" bestFit="1" customWidth="1"/>
    <col min="12791" max="12791" width="10.85546875" style="58" customWidth="1"/>
    <col min="12792" max="12792" width="11.140625" style="58" customWidth="1"/>
    <col min="12793" max="12793" width="43.5703125" style="58" bestFit="1" customWidth="1"/>
    <col min="12794" max="13043" width="9.140625" style="58"/>
    <col min="13044" max="13044" width="15.85546875" style="58" customWidth="1"/>
    <col min="13045" max="13045" width="49.28515625" style="58" bestFit="1" customWidth="1"/>
    <col min="13046" max="13046" width="17.7109375" style="58" bestFit="1" customWidth="1"/>
    <col min="13047" max="13047" width="10.85546875" style="58" customWidth="1"/>
    <col min="13048" max="13048" width="11.140625" style="58" customWidth="1"/>
    <col min="13049" max="13049" width="43.5703125" style="58" bestFit="1" customWidth="1"/>
    <col min="13050" max="13299" width="9.140625" style="58"/>
    <col min="13300" max="13300" width="15.85546875" style="58" customWidth="1"/>
    <col min="13301" max="13301" width="49.28515625" style="58" bestFit="1" customWidth="1"/>
    <col min="13302" max="13302" width="17.7109375" style="58" bestFit="1" customWidth="1"/>
    <col min="13303" max="13303" width="10.85546875" style="58" customWidth="1"/>
    <col min="13304" max="13304" width="11.140625" style="58" customWidth="1"/>
    <col min="13305" max="13305" width="43.5703125" style="58" bestFit="1" customWidth="1"/>
    <col min="13306" max="13555" width="9.140625" style="58"/>
    <col min="13556" max="13556" width="15.85546875" style="58" customWidth="1"/>
    <col min="13557" max="13557" width="49.28515625" style="58" bestFit="1" customWidth="1"/>
    <col min="13558" max="13558" width="17.7109375" style="58" bestFit="1" customWidth="1"/>
    <col min="13559" max="13559" width="10.85546875" style="58" customWidth="1"/>
    <col min="13560" max="13560" width="11.140625" style="58" customWidth="1"/>
    <col min="13561" max="13561" width="43.5703125" style="58" bestFit="1" customWidth="1"/>
    <col min="13562" max="13811" width="9.140625" style="58"/>
    <col min="13812" max="13812" width="15.85546875" style="58" customWidth="1"/>
    <col min="13813" max="13813" width="49.28515625" style="58" bestFit="1" customWidth="1"/>
    <col min="13814" max="13814" width="17.7109375" style="58" bestFit="1" customWidth="1"/>
    <col min="13815" max="13815" width="10.85546875" style="58" customWidth="1"/>
    <col min="13816" max="13816" width="11.140625" style="58" customWidth="1"/>
    <col min="13817" max="13817" width="43.5703125" style="58" bestFit="1" customWidth="1"/>
    <col min="13818" max="14067" width="9.140625" style="58"/>
    <col min="14068" max="14068" width="15.85546875" style="58" customWidth="1"/>
    <col min="14069" max="14069" width="49.28515625" style="58" bestFit="1" customWidth="1"/>
    <col min="14070" max="14070" width="17.7109375" style="58" bestFit="1" customWidth="1"/>
    <col min="14071" max="14071" width="10.85546875" style="58" customWidth="1"/>
    <col min="14072" max="14072" width="11.140625" style="58" customWidth="1"/>
    <col min="14073" max="14073" width="43.5703125" style="58" bestFit="1" customWidth="1"/>
    <col min="14074" max="14323" width="9.140625" style="58"/>
    <col min="14324" max="14324" width="15.85546875" style="58" customWidth="1"/>
    <col min="14325" max="14325" width="49.28515625" style="58" bestFit="1" customWidth="1"/>
    <col min="14326" max="14326" width="17.7109375" style="58" bestFit="1" customWidth="1"/>
    <col min="14327" max="14327" width="10.85546875" style="58" customWidth="1"/>
    <col min="14328" max="14328" width="11.140625" style="58" customWidth="1"/>
    <col min="14329" max="14329" width="43.5703125" style="58" bestFit="1" customWidth="1"/>
    <col min="14330" max="14579" width="9.140625" style="58"/>
    <col min="14580" max="14580" width="15.85546875" style="58" customWidth="1"/>
    <col min="14581" max="14581" width="49.28515625" style="58" bestFit="1" customWidth="1"/>
    <col min="14582" max="14582" width="17.7109375" style="58" bestFit="1" customWidth="1"/>
    <col min="14583" max="14583" width="10.85546875" style="58" customWidth="1"/>
    <col min="14584" max="14584" width="11.140625" style="58" customWidth="1"/>
    <col min="14585" max="14585" width="43.5703125" style="58" bestFit="1" customWidth="1"/>
    <col min="14586" max="14835" width="9.140625" style="58"/>
    <col min="14836" max="14836" width="15.85546875" style="58" customWidth="1"/>
    <col min="14837" max="14837" width="49.28515625" style="58" bestFit="1" customWidth="1"/>
    <col min="14838" max="14838" width="17.7109375" style="58" bestFit="1" customWidth="1"/>
    <col min="14839" max="14839" width="10.85546875" style="58" customWidth="1"/>
    <col min="14840" max="14840" width="11.140625" style="58" customWidth="1"/>
    <col min="14841" max="14841" width="43.5703125" style="58" bestFit="1" customWidth="1"/>
    <col min="14842" max="15091" width="9.140625" style="58"/>
    <col min="15092" max="15092" width="15.85546875" style="58" customWidth="1"/>
    <col min="15093" max="15093" width="49.28515625" style="58" bestFit="1" customWidth="1"/>
    <col min="15094" max="15094" width="17.7109375" style="58" bestFit="1" customWidth="1"/>
    <col min="15095" max="15095" width="10.85546875" style="58" customWidth="1"/>
    <col min="15096" max="15096" width="11.140625" style="58" customWidth="1"/>
    <col min="15097" max="15097" width="43.5703125" style="58" bestFit="1" customWidth="1"/>
    <col min="15098" max="15347" width="9.140625" style="58"/>
    <col min="15348" max="15348" width="15.85546875" style="58" customWidth="1"/>
    <col min="15349" max="15349" width="49.28515625" style="58" bestFit="1" customWidth="1"/>
    <col min="15350" max="15350" width="17.7109375" style="58" bestFit="1" customWidth="1"/>
    <col min="15351" max="15351" width="10.85546875" style="58" customWidth="1"/>
    <col min="15352" max="15352" width="11.140625" style="58" customWidth="1"/>
    <col min="15353" max="15353" width="43.5703125" style="58" bestFit="1" customWidth="1"/>
    <col min="15354" max="15603" width="9.140625" style="58"/>
    <col min="15604" max="15604" width="15.85546875" style="58" customWidth="1"/>
    <col min="15605" max="15605" width="49.28515625" style="58" bestFit="1" customWidth="1"/>
    <col min="15606" max="15606" width="17.7109375" style="58" bestFit="1" customWidth="1"/>
    <col min="15607" max="15607" width="10.85546875" style="58" customWidth="1"/>
    <col min="15608" max="15608" width="11.140625" style="58" customWidth="1"/>
    <col min="15609" max="15609" width="43.5703125" style="58" bestFit="1" customWidth="1"/>
    <col min="15610" max="15859" width="9.140625" style="58"/>
    <col min="15860" max="15860" width="15.85546875" style="58" customWidth="1"/>
    <col min="15861" max="15861" width="49.28515625" style="58" bestFit="1" customWidth="1"/>
    <col min="15862" max="15862" width="17.7109375" style="58" bestFit="1" customWidth="1"/>
    <col min="15863" max="15863" width="10.85546875" style="58" customWidth="1"/>
    <col min="15864" max="15864" width="11.140625" style="58" customWidth="1"/>
    <col min="15865" max="15865" width="43.5703125" style="58" bestFit="1" customWidth="1"/>
    <col min="15866" max="16115" width="9.140625" style="58"/>
    <col min="16116" max="16116" width="15.85546875" style="58" customWidth="1"/>
    <col min="16117" max="16117" width="49.28515625" style="58" bestFit="1" customWidth="1"/>
    <col min="16118" max="16118" width="17.7109375" style="58" bestFit="1" customWidth="1"/>
    <col min="16119" max="16119" width="10.85546875" style="58" customWidth="1"/>
    <col min="16120" max="16120" width="11.140625" style="58" customWidth="1"/>
    <col min="16121" max="16121" width="43.5703125" style="58" bestFit="1" customWidth="1"/>
    <col min="16122" max="16384" width="9.140625" style="58"/>
  </cols>
  <sheetData>
    <row r="1" spans="1:6">
      <c r="A1" s="55"/>
      <c r="B1" s="56"/>
      <c r="C1" s="57"/>
      <c r="D1" s="55"/>
      <c r="E1" s="55"/>
      <c r="F1" s="55"/>
    </row>
    <row r="2" spans="1:6">
      <c r="A2" s="55" t="s">
        <v>123</v>
      </c>
      <c r="B2" s="56" t="s">
        <v>124</v>
      </c>
      <c r="C2" s="57" t="s">
        <v>135</v>
      </c>
      <c r="D2" s="55" t="s">
        <v>136</v>
      </c>
      <c r="E2" s="55" t="s">
        <v>137</v>
      </c>
      <c r="F2" s="55" t="s">
        <v>138</v>
      </c>
    </row>
    <row r="3" spans="1:6">
      <c r="A3" s="55" t="s">
        <v>114</v>
      </c>
      <c r="B3" s="56" t="s">
        <v>125</v>
      </c>
      <c r="C3" s="57">
        <v>44100000</v>
      </c>
      <c r="D3" s="55" t="s">
        <v>139</v>
      </c>
      <c r="E3" s="59" t="s">
        <v>94</v>
      </c>
      <c r="F3" s="55" t="s">
        <v>29</v>
      </c>
    </row>
    <row r="4" spans="1:6">
      <c r="A4" s="55" t="s">
        <v>108</v>
      </c>
      <c r="B4" s="56" t="s">
        <v>126</v>
      </c>
      <c r="C4" s="57">
        <v>161000000</v>
      </c>
      <c r="D4" s="55" t="s">
        <v>139</v>
      </c>
      <c r="E4" s="59" t="s">
        <v>89</v>
      </c>
      <c r="F4" s="55" t="s">
        <v>18</v>
      </c>
    </row>
    <row r="5" spans="1:6">
      <c r="A5" s="55" t="s">
        <v>161</v>
      </c>
      <c r="B5" s="56" t="s">
        <v>141</v>
      </c>
      <c r="C5" s="57">
        <v>35000000</v>
      </c>
      <c r="D5" s="55" t="s">
        <v>139</v>
      </c>
      <c r="E5" s="59" t="s">
        <v>179</v>
      </c>
      <c r="F5" s="55" t="s">
        <v>19</v>
      </c>
    </row>
    <row r="6" spans="1:6">
      <c r="A6" s="55" t="s">
        <v>109</v>
      </c>
      <c r="B6" s="56" t="s">
        <v>127</v>
      </c>
      <c r="C6" s="57">
        <v>69000000</v>
      </c>
      <c r="D6" s="55" t="s">
        <v>139</v>
      </c>
      <c r="E6" s="59" t="s">
        <v>93</v>
      </c>
      <c r="F6" s="55" t="s">
        <v>20</v>
      </c>
    </row>
    <row r="7" spans="1:6">
      <c r="A7" s="55" t="s">
        <v>120</v>
      </c>
      <c r="B7" s="56" t="s">
        <v>128</v>
      </c>
      <c r="C7" s="57">
        <v>25830000</v>
      </c>
      <c r="D7" s="55" t="s">
        <v>139</v>
      </c>
      <c r="E7" s="59" t="s">
        <v>99</v>
      </c>
      <c r="F7" s="55" t="s">
        <v>38</v>
      </c>
    </row>
    <row r="8" spans="1:6">
      <c r="A8" s="55" t="s">
        <v>119</v>
      </c>
      <c r="B8" s="56" t="s">
        <v>129</v>
      </c>
      <c r="C8" s="57">
        <v>770000</v>
      </c>
      <c r="D8" s="55" t="s">
        <v>139</v>
      </c>
      <c r="E8" s="59" t="s">
        <v>100</v>
      </c>
      <c r="F8" s="55" t="s">
        <v>37</v>
      </c>
    </row>
    <row r="9" spans="1:6">
      <c r="A9" s="55" t="s">
        <v>117</v>
      </c>
      <c r="B9" s="56" t="s">
        <v>130</v>
      </c>
      <c r="C9" s="57">
        <v>10850000</v>
      </c>
      <c r="D9" s="55" t="s">
        <v>139</v>
      </c>
      <c r="E9" s="59" t="s">
        <v>103</v>
      </c>
      <c r="F9" s="55" t="s">
        <v>34</v>
      </c>
    </row>
    <row r="10" spans="1:6">
      <c r="A10" s="55" t="s">
        <v>112</v>
      </c>
      <c r="B10" s="56" t="s">
        <v>142</v>
      </c>
      <c r="C10" s="57">
        <v>10500000</v>
      </c>
      <c r="D10" s="55" t="s">
        <v>139</v>
      </c>
      <c r="E10" s="59" t="s">
        <v>97</v>
      </c>
      <c r="F10" s="55" t="s">
        <v>98</v>
      </c>
    </row>
    <row r="11" spans="1:6">
      <c r="A11" s="55" t="s">
        <v>115</v>
      </c>
      <c r="B11" s="56" t="s">
        <v>143</v>
      </c>
      <c r="C11" s="57">
        <v>25550000</v>
      </c>
      <c r="D11" s="55" t="s">
        <v>139</v>
      </c>
      <c r="E11" s="59" t="s">
        <v>104</v>
      </c>
      <c r="F11" s="55" t="s">
        <v>32</v>
      </c>
    </row>
    <row r="12" spans="1:6">
      <c r="A12" s="55" t="s">
        <v>116</v>
      </c>
      <c r="B12" s="56" t="s">
        <v>144</v>
      </c>
      <c r="C12" s="57">
        <v>11550000</v>
      </c>
      <c r="D12" s="55" t="s">
        <v>139</v>
      </c>
      <c r="E12" s="59" t="s">
        <v>105</v>
      </c>
      <c r="F12" s="55" t="s">
        <v>33</v>
      </c>
    </row>
    <row r="13" spans="1:6">
      <c r="A13" s="55" t="s">
        <v>113</v>
      </c>
      <c r="B13" s="56" t="s">
        <v>131</v>
      </c>
      <c r="C13" s="57">
        <v>1400000000</v>
      </c>
      <c r="D13" s="55" t="s">
        <v>139</v>
      </c>
      <c r="E13" s="59" t="s">
        <v>86</v>
      </c>
      <c r="F13" s="55" t="s">
        <v>27</v>
      </c>
    </row>
    <row r="14" spans="1:6">
      <c r="A14" s="55" t="s">
        <v>107</v>
      </c>
      <c r="B14" s="56" t="s">
        <v>132</v>
      </c>
      <c r="C14" s="57">
        <v>50400000</v>
      </c>
      <c r="D14" s="55" t="s">
        <v>139</v>
      </c>
      <c r="E14" s="59" t="s">
        <v>87</v>
      </c>
      <c r="F14" s="55" t="s">
        <v>17</v>
      </c>
    </row>
    <row r="15" spans="1:6">
      <c r="A15" s="55" t="s">
        <v>110</v>
      </c>
      <c r="B15" s="56" t="s">
        <v>133</v>
      </c>
      <c r="C15" s="57">
        <v>140000000</v>
      </c>
      <c r="D15" s="55" t="s">
        <v>139</v>
      </c>
      <c r="E15" s="59" t="s">
        <v>91</v>
      </c>
      <c r="F15" s="55" t="s">
        <v>23</v>
      </c>
    </row>
    <row r="16" spans="1:6">
      <c r="A16" s="55" t="s">
        <v>118</v>
      </c>
      <c r="B16" s="56" t="s">
        <v>134</v>
      </c>
      <c r="C16" s="57">
        <v>630000</v>
      </c>
      <c r="D16" s="55" t="s">
        <v>139</v>
      </c>
      <c r="E16" s="59" t="s">
        <v>101</v>
      </c>
      <c r="F16" s="55" t="s">
        <v>36</v>
      </c>
    </row>
    <row r="17" spans="1:6">
      <c r="A17" s="55" t="s">
        <v>268</v>
      </c>
      <c r="B17" s="56" t="s">
        <v>145</v>
      </c>
      <c r="C17" s="57">
        <v>2520000</v>
      </c>
      <c r="D17" s="55" t="s">
        <v>139</v>
      </c>
      <c r="E17" s="59" t="s">
        <v>271</v>
      </c>
      <c r="F17" s="55" t="s">
        <v>39</v>
      </c>
    </row>
    <row r="18" spans="1:6">
      <c r="A18" s="55" t="s">
        <v>121</v>
      </c>
      <c r="B18" s="56" t="s">
        <v>146</v>
      </c>
      <c r="C18" s="57">
        <v>9450000</v>
      </c>
      <c r="D18" s="55" t="s">
        <v>139</v>
      </c>
      <c r="E18" s="59" t="s">
        <v>102</v>
      </c>
      <c r="F18" s="55" t="s">
        <v>51</v>
      </c>
    </row>
    <row r="19" spans="1:6">
      <c r="A19" s="55" t="s">
        <v>111</v>
      </c>
      <c r="B19" s="56" t="s">
        <v>147</v>
      </c>
      <c r="C19" s="57">
        <v>15000000</v>
      </c>
      <c r="D19" s="55" t="s">
        <v>139</v>
      </c>
      <c r="E19" s="59" t="s">
        <v>95</v>
      </c>
      <c r="F19" s="55" t="s">
        <v>140</v>
      </c>
    </row>
    <row r="20" spans="1:6">
      <c r="A20" s="55" t="s">
        <v>122</v>
      </c>
      <c r="B20" s="56" t="s">
        <v>148</v>
      </c>
      <c r="C20" s="57">
        <v>46200000</v>
      </c>
      <c r="D20" s="55" t="s">
        <v>139</v>
      </c>
      <c r="E20" s="59" t="s">
        <v>106</v>
      </c>
      <c r="F20" s="55" t="s">
        <v>54</v>
      </c>
    </row>
    <row r="21" spans="1:6">
      <c r="A21" s="55"/>
      <c r="B21" s="56"/>
      <c r="C21" s="57"/>
      <c r="D21" s="55"/>
      <c r="E21" s="59"/>
      <c r="F21" s="55"/>
    </row>
    <row r="22" spans="1:6">
      <c r="A22" s="55"/>
      <c r="B22" s="56"/>
      <c r="C22" s="57"/>
      <c r="D22" s="55"/>
      <c r="E22" s="59"/>
      <c r="F22" s="55"/>
    </row>
    <row r="23" spans="1:6">
      <c r="A23" s="55"/>
      <c r="B23" s="56"/>
      <c r="C23" s="57"/>
      <c r="D23" s="55"/>
      <c r="E23" s="59"/>
      <c r="F23" s="55"/>
    </row>
    <row r="24" spans="1:6">
      <c r="A24" s="55"/>
      <c r="B24" s="56"/>
      <c r="C24" s="57"/>
      <c r="D24" s="55"/>
      <c r="E24" s="59"/>
      <c r="F24" s="55"/>
    </row>
    <row r="25" spans="1:6">
      <c r="A25" s="55"/>
      <c r="B25" s="56"/>
      <c r="C25" s="57"/>
      <c r="D25" s="55"/>
      <c r="E25" s="59"/>
      <c r="F25" s="55"/>
    </row>
    <row r="26" spans="1:6">
      <c r="A26" s="55"/>
      <c r="B26" s="56"/>
      <c r="C26" s="57"/>
      <c r="D26" s="55"/>
      <c r="E26" s="59"/>
      <c r="F26" s="55"/>
    </row>
    <row r="27" spans="1:6">
      <c r="F27" s="5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85" orientation="landscape" useFirstPageNumber="1" horizontalDpi="300" verticalDpi="300" r:id="rId1"/>
  <headerFooter alignWithMargins="0">
    <oddHeader>&amp;C&amp;"Times New Roman,Regular"&amp;12&amp;A</oddHeader>
    <oddFooter>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C18"/>
    </sheetView>
  </sheetViews>
  <sheetFormatPr defaultRowHeight="12.75"/>
  <cols>
    <col min="1" max="1" width="15.85546875" style="60" customWidth="1"/>
    <col min="2" max="2" width="49.28515625" style="61" bestFit="1" customWidth="1"/>
    <col min="3" max="3" width="17.7109375" style="62" bestFit="1" customWidth="1"/>
    <col min="4" max="4" width="10.85546875" style="60" customWidth="1"/>
    <col min="5" max="5" width="11.140625" style="60" customWidth="1"/>
    <col min="6" max="6" width="43.5703125" style="60" bestFit="1" customWidth="1"/>
    <col min="7" max="7" width="9.140625" style="58"/>
    <col min="8" max="8" width="34.7109375" style="58" bestFit="1" customWidth="1"/>
    <col min="9" max="9" width="14" style="58" bestFit="1" customWidth="1"/>
    <col min="10" max="243" width="9.140625" style="58"/>
    <col min="244" max="244" width="15.85546875" style="58" customWidth="1"/>
    <col min="245" max="245" width="49.28515625" style="58" bestFit="1" customWidth="1"/>
    <col min="246" max="246" width="17.7109375" style="58" bestFit="1" customWidth="1"/>
    <col min="247" max="247" width="10.85546875" style="58" customWidth="1"/>
    <col min="248" max="248" width="11.140625" style="58" customWidth="1"/>
    <col min="249" max="249" width="43.5703125" style="58" bestFit="1" customWidth="1"/>
    <col min="250" max="499" width="9.140625" style="58"/>
    <col min="500" max="500" width="15.85546875" style="58" customWidth="1"/>
    <col min="501" max="501" width="49.28515625" style="58" bestFit="1" customWidth="1"/>
    <col min="502" max="502" width="17.7109375" style="58" bestFit="1" customWidth="1"/>
    <col min="503" max="503" width="10.85546875" style="58" customWidth="1"/>
    <col min="504" max="504" width="11.140625" style="58" customWidth="1"/>
    <col min="505" max="505" width="43.5703125" style="58" bestFit="1" customWidth="1"/>
    <col min="506" max="755" width="9.140625" style="58"/>
    <col min="756" max="756" width="15.85546875" style="58" customWidth="1"/>
    <col min="757" max="757" width="49.28515625" style="58" bestFit="1" customWidth="1"/>
    <col min="758" max="758" width="17.7109375" style="58" bestFit="1" customWidth="1"/>
    <col min="759" max="759" width="10.85546875" style="58" customWidth="1"/>
    <col min="760" max="760" width="11.140625" style="58" customWidth="1"/>
    <col min="761" max="761" width="43.5703125" style="58" bestFit="1" customWidth="1"/>
    <col min="762" max="1011" width="9.140625" style="58"/>
    <col min="1012" max="1012" width="15.85546875" style="58" customWidth="1"/>
    <col min="1013" max="1013" width="49.28515625" style="58" bestFit="1" customWidth="1"/>
    <col min="1014" max="1014" width="17.7109375" style="58" bestFit="1" customWidth="1"/>
    <col min="1015" max="1015" width="10.85546875" style="58" customWidth="1"/>
    <col min="1016" max="1016" width="11.140625" style="58" customWidth="1"/>
    <col min="1017" max="1017" width="43.5703125" style="58" bestFit="1" customWidth="1"/>
    <col min="1018" max="1267" width="9.140625" style="58"/>
    <col min="1268" max="1268" width="15.85546875" style="58" customWidth="1"/>
    <col min="1269" max="1269" width="49.28515625" style="58" bestFit="1" customWidth="1"/>
    <col min="1270" max="1270" width="17.7109375" style="58" bestFit="1" customWidth="1"/>
    <col min="1271" max="1271" width="10.85546875" style="58" customWidth="1"/>
    <col min="1272" max="1272" width="11.140625" style="58" customWidth="1"/>
    <col min="1273" max="1273" width="43.5703125" style="58" bestFit="1" customWidth="1"/>
    <col min="1274" max="1523" width="9.140625" style="58"/>
    <col min="1524" max="1524" width="15.85546875" style="58" customWidth="1"/>
    <col min="1525" max="1525" width="49.28515625" style="58" bestFit="1" customWidth="1"/>
    <col min="1526" max="1526" width="17.7109375" style="58" bestFit="1" customWidth="1"/>
    <col min="1527" max="1527" width="10.85546875" style="58" customWidth="1"/>
    <col min="1528" max="1528" width="11.140625" style="58" customWidth="1"/>
    <col min="1529" max="1529" width="43.5703125" style="58" bestFit="1" customWidth="1"/>
    <col min="1530" max="1779" width="9.140625" style="58"/>
    <col min="1780" max="1780" width="15.85546875" style="58" customWidth="1"/>
    <col min="1781" max="1781" width="49.28515625" style="58" bestFit="1" customWidth="1"/>
    <col min="1782" max="1782" width="17.7109375" style="58" bestFit="1" customWidth="1"/>
    <col min="1783" max="1783" width="10.85546875" style="58" customWidth="1"/>
    <col min="1784" max="1784" width="11.140625" style="58" customWidth="1"/>
    <col min="1785" max="1785" width="43.5703125" style="58" bestFit="1" customWidth="1"/>
    <col min="1786" max="2035" width="9.140625" style="58"/>
    <col min="2036" max="2036" width="15.85546875" style="58" customWidth="1"/>
    <col min="2037" max="2037" width="49.28515625" style="58" bestFit="1" customWidth="1"/>
    <col min="2038" max="2038" width="17.7109375" style="58" bestFit="1" customWidth="1"/>
    <col min="2039" max="2039" width="10.85546875" style="58" customWidth="1"/>
    <col min="2040" max="2040" width="11.140625" style="58" customWidth="1"/>
    <col min="2041" max="2041" width="43.5703125" style="58" bestFit="1" customWidth="1"/>
    <col min="2042" max="2291" width="9.140625" style="58"/>
    <col min="2292" max="2292" width="15.85546875" style="58" customWidth="1"/>
    <col min="2293" max="2293" width="49.28515625" style="58" bestFit="1" customWidth="1"/>
    <col min="2294" max="2294" width="17.7109375" style="58" bestFit="1" customWidth="1"/>
    <col min="2295" max="2295" width="10.85546875" style="58" customWidth="1"/>
    <col min="2296" max="2296" width="11.140625" style="58" customWidth="1"/>
    <col min="2297" max="2297" width="43.5703125" style="58" bestFit="1" customWidth="1"/>
    <col min="2298" max="2547" width="9.140625" style="58"/>
    <col min="2548" max="2548" width="15.85546875" style="58" customWidth="1"/>
    <col min="2549" max="2549" width="49.28515625" style="58" bestFit="1" customWidth="1"/>
    <col min="2550" max="2550" width="17.7109375" style="58" bestFit="1" customWidth="1"/>
    <col min="2551" max="2551" width="10.85546875" style="58" customWidth="1"/>
    <col min="2552" max="2552" width="11.140625" style="58" customWidth="1"/>
    <col min="2553" max="2553" width="43.5703125" style="58" bestFit="1" customWidth="1"/>
    <col min="2554" max="2803" width="9.140625" style="58"/>
    <col min="2804" max="2804" width="15.85546875" style="58" customWidth="1"/>
    <col min="2805" max="2805" width="49.28515625" style="58" bestFit="1" customWidth="1"/>
    <col min="2806" max="2806" width="17.7109375" style="58" bestFit="1" customWidth="1"/>
    <col min="2807" max="2807" width="10.85546875" style="58" customWidth="1"/>
    <col min="2808" max="2808" width="11.140625" style="58" customWidth="1"/>
    <col min="2809" max="2809" width="43.5703125" style="58" bestFit="1" customWidth="1"/>
    <col min="2810" max="3059" width="9.140625" style="58"/>
    <col min="3060" max="3060" width="15.85546875" style="58" customWidth="1"/>
    <col min="3061" max="3061" width="49.28515625" style="58" bestFit="1" customWidth="1"/>
    <col min="3062" max="3062" width="17.7109375" style="58" bestFit="1" customWidth="1"/>
    <col min="3063" max="3063" width="10.85546875" style="58" customWidth="1"/>
    <col min="3064" max="3064" width="11.140625" style="58" customWidth="1"/>
    <col min="3065" max="3065" width="43.5703125" style="58" bestFit="1" customWidth="1"/>
    <col min="3066" max="3315" width="9.140625" style="58"/>
    <col min="3316" max="3316" width="15.85546875" style="58" customWidth="1"/>
    <col min="3317" max="3317" width="49.28515625" style="58" bestFit="1" customWidth="1"/>
    <col min="3318" max="3318" width="17.7109375" style="58" bestFit="1" customWidth="1"/>
    <col min="3319" max="3319" width="10.85546875" style="58" customWidth="1"/>
    <col min="3320" max="3320" width="11.140625" style="58" customWidth="1"/>
    <col min="3321" max="3321" width="43.5703125" style="58" bestFit="1" customWidth="1"/>
    <col min="3322" max="3571" width="9.140625" style="58"/>
    <col min="3572" max="3572" width="15.85546875" style="58" customWidth="1"/>
    <col min="3573" max="3573" width="49.28515625" style="58" bestFit="1" customWidth="1"/>
    <col min="3574" max="3574" width="17.7109375" style="58" bestFit="1" customWidth="1"/>
    <col min="3575" max="3575" width="10.85546875" style="58" customWidth="1"/>
    <col min="3576" max="3576" width="11.140625" style="58" customWidth="1"/>
    <col min="3577" max="3577" width="43.5703125" style="58" bestFit="1" customWidth="1"/>
    <col min="3578" max="3827" width="9.140625" style="58"/>
    <col min="3828" max="3828" width="15.85546875" style="58" customWidth="1"/>
    <col min="3829" max="3829" width="49.28515625" style="58" bestFit="1" customWidth="1"/>
    <col min="3830" max="3830" width="17.7109375" style="58" bestFit="1" customWidth="1"/>
    <col min="3831" max="3831" width="10.85546875" style="58" customWidth="1"/>
    <col min="3832" max="3832" width="11.140625" style="58" customWidth="1"/>
    <col min="3833" max="3833" width="43.5703125" style="58" bestFit="1" customWidth="1"/>
    <col min="3834" max="4083" width="9.140625" style="58"/>
    <col min="4084" max="4084" width="15.85546875" style="58" customWidth="1"/>
    <col min="4085" max="4085" width="49.28515625" style="58" bestFit="1" customWidth="1"/>
    <col min="4086" max="4086" width="17.7109375" style="58" bestFit="1" customWidth="1"/>
    <col min="4087" max="4087" width="10.85546875" style="58" customWidth="1"/>
    <col min="4088" max="4088" width="11.140625" style="58" customWidth="1"/>
    <col min="4089" max="4089" width="43.5703125" style="58" bestFit="1" customWidth="1"/>
    <col min="4090" max="4339" width="9.140625" style="58"/>
    <col min="4340" max="4340" width="15.85546875" style="58" customWidth="1"/>
    <col min="4341" max="4341" width="49.28515625" style="58" bestFit="1" customWidth="1"/>
    <col min="4342" max="4342" width="17.7109375" style="58" bestFit="1" customWidth="1"/>
    <col min="4343" max="4343" width="10.85546875" style="58" customWidth="1"/>
    <col min="4344" max="4344" width="11.140625" style="58" customWidth="1"/>
    <col min="4345" max="4345" width="43.5703125" style="58" bestFit="1" customWidth="1"/>
    <col min="4346" max="4595" width="9.140625" style="58"/>
    <col min="4596" max="4596" width="15.85546875" style="58" customWidth="1"/>
    <col min="4597" max="4597" width="49.28515625" style="58" bestFit="1" customWidth="1"/>
    <col min="4598" max="4598" width="17.7109375" style="58" bestFit="1" customWidth="1"/>
    <col min="4599" max="4599" width="10.85546875" style="58" customWidth="1"/>
    <col min="4600" max="4600" width="11.140625" style="58" customWidth="1"/>
    <col min="4601" max="4601" width="43.5703125" style="58" bestFit="1" customWidth="1"/>
    <col min="4602" max="4851" width="9.140625" style="58"/>
    <col min="4852" max="4852" width="15.85546875" style="58" customWidth="1"/>
    <col min="4853" max="4853" width="49.28515625" style="58" bestFit="1" customWidth="1"/>
    <col min="4854" max="4854" width="17.7109375" style="58" bestFit="1" customWidth="1"/>
    <col min="4855" max="4855" width="10.85546875" style="58" customWidth="1"/>
    <col min="4856" max="4856" width="11.140625" style="58" customWidth="1"/>
    <col min="4857" max="4857" width="43.5703125" style="58" bestFit="1" customWidth="1"/>
    <col min="4858" max="5107" width="9.140625" style="58"/>
    <col min="5108" max="5108" width="15.85546875" style="58" customWidth="1"/>
    <col min="5109" max="5109" width="49.28515625" style="58" bestFit="1" customWidth="1"/>
    <col min="5110" max="5110" width="17.7109375" style="58" bestFit="1" customWidth="1"/>
    <col min="5111" max="5111" width="10.85546875" style="58" customWidth="1"/>
    <col min="5112" max="5112" width="11.140625" style="58" customWidth="1"/>
    <col min="5113" max="5113" width="43.5703125" style="58" bestFit="1" customWidth="1"/>
    <col min="5114" max="5363" width="9.140625" style="58"/>
    <col min="5364" max="5364" width="15.85546875" style="58" customWidth="1"/>
    <col min="5365" max="5365" width="49.28515625" style="58" bestFit="1" customWidth="1"/>
    <col min="5366" max="5366" width="17.7109375" style="58" bestFit="1" customWidth="1"/>
    <col min="5367" max="5367" width="10.85546875" style="58" customWidth="1"/>
    <col min="5368" max="5368" width="11.140625" style="58" customWidth="1"/>
    <col min="5369" max="5369" width="43.5703125" style="58" bestFit="1" customWidth="1"/>
    <col min="5370" max="5619" width="9.140625" style="58"/>
    <col min="5620" max="5620" width="15.85546875" style="58" customWidth="1"/>
    <col min="5621" max="5621" width="49.28515625" style="58" bestFit="1" customWidth="1"/>
    <col min="5622" max="5622" width="17.7109375" style="58" bestFit="1" customWidth="1"/>
    <col min="5623" max="5623" width="10.85546875" style="58" customWidth="1"/>
    <col min="5624" max="5624" width="11.140625" style="58" customWidth="1"/>
    <col min="5625" max="5625" width="43.5703125" style="58" bestFit="1" customWidth="1"/>
    <col min="5626" max="5875" width="9.140625" style="58"/>
    <col min="5876" max="5876" width="15.85546875" style="58" customWidth="1"/>
    <col min="5877" max="5877" width="49.28515625" style="58" bestFit="1" customWidth="1"/>
    <col min="5878" max="5878" width="17.7109375" style="58" bestFit="1" customWidth="1"/>
    <col min="5879" max="5879" width="10.85546875" style="58" customWidth="1"/>
    <col min="5880" max="5880" width="11.140625" style="58" customWidth="1"/>
    <col min="5881" max="5881" width="43.5703125" style="58" bestFit="1" customWidth="1"/>
    <col min="5882" max="6131" width="9.140625" style="58"/>
    <col min="6132" max="6132" width="15.85546875" style="58" customWidth="1"/>
    <col min="6133" max="6133" width="49.28515625" style="58" bestFit="1" customWidth="1"/>
    <col min="6134" max="6134" width="17.7109375" style="58" bestFit="1" customWidth="1"/>
    <col min="6135" max="6135" width="10.85546875" style="58" customWidth="1"/>
    <col min="6136" max="6136" width="11.140625" style="58" customWidth="1"/>
    <col min="6137" max="6137" width="43.5703125" style="58" bestFit="1" customWidth="1"/>
    <col min="6138" max="6387" width="9.140625" style="58"/>
    <col min="6388" max="6388" width="15.85546875" style="58" customWidth="1"/>
    <col min="6389" max="6389" width="49.28515625" style="58" bestFit="1" customWidth="1"/>
    <col min="6390" max="6390" width="17.7109375" style="58" bestFit="1" customWidth="1"/>
    <col min="6391" max="6391" width="10.85546875" style="58" customWidth="1"/>
    <col min="6392" max="6392" width="11.140625" style="58" customWidth="1"/>
    <col min="6393" max="6393" width="43.5703125" style="58" bestFit="1" customWidth="1"/>
    <col min="6394" max="6643" width="9.140625" style="58"/>
    <col min="6644" max="6644" width="15.85546875" style="58" customWidth="1"/>
    <col min="6645" max="6645" width="49.28515625" style="58" bestFit="1" customWidth="1"/>
    <col min="6646" max="6646" width="17.7109375" style="58" bestFit="1" customWidth="1"/>
    <col min="6647" max="6647" width="10.85546875" style="58" customWidth="1"/>
    <col min="6648" max="6648" width="11.140625" style="58" customWidth="1"/>
    <col min="6649" max="6649" width="43.5703125" style="58" bestFit="1" customWidth="1"/>
    <col min="6650" max="6899" width="9.140625" style="58"/>
    <col min="6900" max="6900" width="15.85546875" style="58" customWidth="1"/>
    <col min="6901" max="6901" width="49.28515625" style="58" bestFit="1" customWidth="1"/>
    <col min="6902" max="6902" width="17.7109375" style="58" bestFit="1" customWidth="1"/>
    <col min="6903" max="6903" width="10.85546875" style="58" customWidth="1"/>
    <col min="6904" max="6904" width="11.140625" style="58" customWidth="1"/>
    <col min="6905" max="6905" width="43.5703125" style="58" bestFit="1" customWidth="1"/>
    <col min="6906" max="7155" width="9.140625" style="58"/>
    <col min="7156" max="7156" width="15.85546875" style="58" customWidth="1"/>
    <col min="7157" max="7157" width="49.28515625" style="58" bestFit="1" customWidth="1"/>
    <col min="7158" max="7158" width="17.7109375" style="58" bestFit="1" customWidth="1"/>
    <col min="7159" max="7159" width="10.85546875" style="58" customWidth="1"/>
    <col min="7160" max="7160" width="11.140625" style="58" customWidth="1"/>
    <col min="7161" max="7161" width="43.5703125" style="58" bestFit="1" customWidth="1"/>
    <col min="7162" max="7411" width="9.140625" style="58"/>
    <col min="7412" max="7412" width="15.85546875" style="58" customWidth="1"/>
    <col min="7413" max="7413" width="49.28515625" style="58" bestFit="1" customWidth="1"/>
    <col min="7414" max="7414" width="17.7109375" style="58" bestFit="1" customWidth="1"/>
    <col min="7415" max="7415" width="10.85546875" style="58" customWidth="1"/>
    <col min="7416" max="7416" width="11.140625" style="58" customWidth="1"/>
    <col min="7417" max="7417" width="43.5703125" style="58" bestFit="1" customWidth="1"/>
    <col min="7418" max="7667" width="9.140625" style="58"/>
    <col min="7668" max="7668" width="15.85546875" style="58" customWidth="1"/>
    <col min="7669" max="7669" width="49.28515625" style="58" bestFit="1" customWidth="1"/>
    <col min="7670" max="7670" width="17.7109375" style="58" bestFit="1" customWidth="1"/>
    <col min="7671" max="7671" width="10.85546875" style="58" customWidth="1"/>
    <col min="7672" max="7672" width="11.140625" style="58" customWidth="1"/>
    <col min="7673" max="7673" width="43.5703125" style="58" bestFit="1" customWidth="1"/>
    <col min="7674" max="7923" width="9.140625" style="58"/>
    <col min="7924" max="7924" width="15.85546875" style="58" customWidth="1"/>
    <col min="7925" max="7925" width="49.28515625" style="58" bestFit="1" customWidth="1"/>
    <col min="7926" max="7926" width="17.7109375" style="58" bestFit="1" customWidth="1"/>
    <col min="7927" max="7927" width="10.85546875" style="58" customWidth="1"/>
    <col min="7928" max="7928" width="11.140625" style="58" customWidth="1"/>
    <col min="7929" max="7929" width="43.5703125" style="58" bestFit="1" customWidth="1"/>
    <col min="7930" max="8179" width="9.140625" style="58"/>
    <col min="8180" max="8180" width="15.85546875" style="58" customWidth="1"/>
    <col min="8181" max="8181" width="49.28515625" style="58" bestFit="1" customWidth="1"/>
    <col min="8182" max="8182" width="17.7109375" style="58" bestFit="1" customWidth="1"/>
    <col min="8183" max="8183" width="10.85546875" style="58" customWidth="1"/>
    <col min="8184" max="8184" width="11.140625" style="58" customWidth="1"/>
    <col min="8185" max="8185" width="43.5703125" style="58" bestFit="1" customWidth="1"/>
    <col min="8186" max="8435" width="9.140625" style="58"/>
    <col min="8436" max="8436" width="15.85546875" style="58" customWidth="1"/>
    <col min="8437" max="8437" width="49.28515625" style="58" bestFit="1" customWidth="1"/>
    <col min="8438" max="8438" width="17.7109375" style="58" bestFit="1" customWidth="1"/>
    <col min="8439" max="8439" width="10.85546875" style="58" customWidth="1"/>
    <col min="8440" max="8440" width="11.140625" style="58" customWidth="1"/>
    <col min="8441" max="8441" width="43.5703125" style="58" bestFit="1" customWidth="1"/>
    <col min="8442" max="8691" width="9.140625" style="58"/>
    <col min="8692" max="8692" width="15.85546875" style="58" customWidth="1"/>
    <col min="8693" max="8693" width="49.28515625" style="58" bestFit="1" customWidth="1"/>
    <col min="8694" max="8694" width="17.7109375" style="58" bestFit="1" customWidth="1"/>
    <col min="8695" max="8695" width="10.85546875" style="58" customWidth="1"/>
    <col min="8696" max="8696" width="11.140625" style="58" customWidth="1"/>
    <col min="8697" max="8697" width="43.5703125" style="58" bestFit="1" customWidth="1"/>
    <col min="8698" max="8947" width="9.140625" style="58"/>
    <col min="8948" max="8948" width="15.85546875" style="58" customWidth="1"/>
    <col min="8949" max="8949" width="49.28515625" style="58" bestFit="1" customWidth="1"/>
    <col min="8950" max="8950" width="17.7109375" style="58" bestFit="1" customWidth="1"/>
    <col min="8951" max="8951" width="10.85546875" style="58" customWidth="1"/>
    <col min="8952" max="8952" width="11.140625" style="58" customWidth="1"/>
    <col min="8953" max="8953" width="43.5703125" style="58" bestFit="1" customWidth="1"/>
    <col min="8954" max="9203" width="9.140625" style="58"/>
    <col min="9204" max="9204" width="15.85546875" style="58" customWidth="1"/>
    <col min="9205" max="9205" width="49.28515625" style="58" bestFit="1" customWidth="1"/>
    <col min="9206" max="9206" width="17.7109375" style="58" bestFit="1" customWidth="1"/>
    <col min="9207" max="9207" width="10.85546875" style="58" customWidth="1"/>
    <col min="9208" max="9208" width="11.140625" style="58" customWidth="1"/>
    <col min="9209" max="9209" width="43.5703125" style="58" bestFit="1" customWidth="1"/>
    <col min="9210" max="9459" width="9.140625" style="58"/>
    <col min="9460" max="9460" width="15.85546875" style="58" customWidth="1"/>
    <col min="9461" max="9461" width="49.28515625" style="58" bestFit="1" customWidth="1"/>
    <col min="9462" max="9462" width="17.7109375" style="58" bestFit="1" customWidth="1"/>
    <col min="9463" max="9463" width="10.85546875" style="58" customWidth="1"/>
    <col min="9464" max="9464" width="11.140625" style="58" customWidth="1"/>
    <col min="9465" max="9465" width="43.5703125" style="58" bestFit="1" customWidth="1"/>
    <col min="9466" max="9715" width="9.140625" style="58"/>
    <col min="9716" max="9716" width="15.85546875" style="58" customWidth="1"/>
    <col min="9717" max="9717" width="49.28515625" style="58" bestFit="1" customWidth="1"/>
    <col min="9718" max="9718" width="17.7109375" style="58" bestFit="1" customWidth="1"/>
    <col min="9719" max="9719" width="10.85546875" style="58" customWidth="1"/>
    <col min="9720" max="9720" width="11.140625" style="58" customWidth="1"/>
    <col min="9721" max="9721" width="43.5703125" style="58" bestFit="1" customWidth="1"/>
    <col min="9722" max="9971" width="9.140625" style="58"/>
    <col min="9972" max="9972" width="15.85546875" style="58" customWidth="1"/>
    <col min="9973" max="9973" width="49.28515625" style="58" bestFit="1" customWidth="1"/>
    <col min="9974" max="9974" width="17.7109375" style="58" bestFit="1" customWidth="1"/>
    <col min="9975" max="9975" width="10.85546875" style="58" customWidth="1"/>
    <col min="9976" max="9976" width="11.140625" style="58" customWidth="1"/>
    <col min="9977" max="9977" width="43.5703125" style="58" bestFit="1" customWidth="1"/>
    <col min="9978" max="10227" width="9.140625" style="58"/>
    <col min="10228" max="10228" width="15.85546875" style="58" customWidth="1"/>
    <col min="10229" max="10229" width="49.28515625" style="58" bestFit="1" customWidth="1"/>
    <col min="10230" max="10230" width="17.7109375" style="58" bestFit="1" customWidth="1"/>
    <col min="10231" max="10231" width="10.85546875" style="58" customWidth="1"/>
    <col min="10232" max="10232" width="11.140625" style="58" customWidth="1"/>
    <col min="10233" max="10233" width="43.5703125" style="58" bestFit="1" customWidth="1"/>
    <col min="10234" max="10483" width="9.140625" style="58"/>
    <col min="10484" max="10484" width="15.85546875" style="58" customWidth="1"/>
    <col min="10485" max="10485" width="49.28515625" style="58" bestFit="1" customWidth="1"/>
    <col min="10486" max="10486" width="17.7109375" style="58" bestFit="1" customWidth="1"/>
    <col min="10487" max="10487" width="10.85546875" style="58" customWidth="1"/>
    <col min="10488" max="10488" width="11.140625" style="58" customWidth="1"/>
    <col min="10489" max="10489" width="43.5703125" style="58" bestFit="1" customWidth="1"/>
    <col min="10490" max="10739" width="9.140625" style="58"/>
    <col min="10740" max="10740" width="15.85546875" style="58" customWidth="1"/>
    <col min="10741" max="10741" width="49.28515625" style="58" bestFit="1" customWidth="1"/>
    <col min="10742" max="10742" width="17.7109375" style="58" bestFit="1" customWidth="1"/>
    <col min="10743" max="10743" width="10.85546875" style="58" customWidth="1"/>
    <col min="10744" max="10744" width="11.140625" style="58" customWidth="1"/>
    <col min="10745" max="10745" width="43.5703125" style="58" bestFit="1" customWidth="1"/>
    <col min="10746" max="10995" width="9.140625" style="58"/>
    <col min="10996" max="10996" width="15.85546875" style="58" customWidth="1"/>
    <col min="10997" max="10997" width="49.28515625" style="58" bestFit="1" customWidth="1"/>
    <col min="10998" max="10998" width="17.7109375" style="58" bestFit="1" customWidth="1"/>
    <col min="10999" max="10999" width="10.85546875" style="58" customWidth="1"/>
    <col min="11000" max="11000" width="11.140625" style="58" customWidth="1"/>
    <col min="11001" max="11001" width="43.5703125" style="58" bestFit="1" customWidth="1"/>
    <col min="11002" max="11251" width="9.140625" style="58"/>
    <col min="11252" max="11252" width="15.85546875" style="58" customWidth="1"/>
    <col min="11253" max="11253" width="49.28515625" style="58" bestFit="1" customWidth="1"/>
    <col min="11254" max="11254" width="17.7109375" style="58" bestFit="1" customWidth="1"/>
    <col min="11255" max="11255" width="10.85546875" style="58" customWidth="1"/>
    <col min="11256" max="11256" width="11.140625" style="58" customWidth="1"/>
    <col min="11257" max="11257" width="43.5703125" style="58" bestFit="1" customWidth="1"/>
    <col min="11258" max="11507" width="9.140625" style="58"/>
    <col min="11508" max="11508" width="15.85546875" style="58" customWidth="1"/>
    <col min="11509" max="11509" width="49.28515625" style="58" bestFit="1" customWidth="1"/>
    <col min="11510" max="11510" width="17.7109375" style="58" bestFit="1" customWidth="1"/>
    <col min="11511" max="11511" width="10.85546875" style="58" customWidth="1"/>
    <col min="11512" max="11512" width="11.140625" style="58" customWidth="1"/>
    <col min="11513" max="11513" width="43.5703125" style="58" bestFit="1" customWidth="1"/>
    <col min="11514" max="11763" width="9.140625" style="58"/>
    <col min="11764" max="11764" width="15.85546875" style="58" customWidth="1"/>
    <col min="11765" max="11765" width="49.28515625" style="58" bestFit="1" customWidth="1"/>
    <col min="11766" max="11766" width="17.7109375" style="58" bestFit="1" customWidth="1"/>
    <col min="11767" max="11767" width="10.85546875" style="58" customWidth="1"/>
    <col min="11768" max="11768" width="11.140625" style="58" customWidth="1"/>
    <col min="11769" max="11769" width="43.5703125" style="58" bestFit="1" customWidth="1"/>
    <col min="11770" max="12019" width="9.140625" style="58"/>
    <col min="12020" max="12020" width="15.85546875" style="58" customWidth="1"/>
    <col min="12021" max="12021" width="49.28515625" style="58" bestFit="1" customWidth="1"/>
    <col min="12022" max="12022" width="17.7109375" style="58" bestFit="1" customWidth="1"/>
    <col min="12023" max="12023" width="10.85546875" style="58" customWidth="1"/>
    <col min="12024" max="12024" width="11.140625" style="58" customWidth="1"/>
    <col min="12025" max="12025" width="43.5703125" style="58" bestFit="1" customWidth="1"/>
    <col min="12026" max="12275" width="9.140625" style="58"/>
    <col min="12276" max="12276" width="15.85546875" style="58" customWidth="1"/>
    <col min="12277" max="12277" width="49.28515625" style="58" bestFit="1" customWidth="1"/>
    <col min="12278" max="12278" width="17.7109375" style="58" bestFit="1" customWidth="1"/>
    <col min="12279" max="12279" width="10.85546875" style="58" customWidth="1"/>
    <col min="12280" max="12280" width="11.140625" style="58" customWidth="1"/>
    <col min="12281" max="12281" width="43.5703125" style="58" bestFit="1" customWidth="1"/>
    <col min="12282" max="12531" width="9.140625" style="58"/>
    <col min="12532" max="12532" width="15.85546875" style="58" customWidth="1"/>
    <col min="12533" max="12533" width="49.28515625" style="58" bestFit="1" customWidth="1"/>
    <col min="12534" max="12534" width="17.7109375" style="58" bestFit="1" customWidth="1"/>
    <col min="12535" max="12535" width="10.85546875" style="58" customWidth="1"/>
    <col min="12536" max="12536" width="11.140625" style="58" customWidth="1"/>
    <col min="12537" max="12537" width="43.5703125" style="58" bestFit="1" customWidth="1"/>
    <col min="12538" max="12787" width="9.140625" style="58"/>
    <col min="12788" max="12788" width="15.85546875" style="58" customWidth="1"/>
    <col min="12789" max="12789" width="49.28515625" style="58" bestFit="1" customWidth="1"/>
    <col min="12790" max="12790" width="17.7109375" style="58" bestFit="1" customWidth="1"/>
    <col min="12791" max="12791" width="10.85546875" style="58" customWidth="1"/>
    <col min="12792" max="12792" width="11.140625" style="58" customWidth="1"/>
    <col min="12793" max="12793" width="43.5703125" style="58" bestFit="1" customWidth="1"/>
    <col min="12794" max="13043" width="9.140625" style="58"/>
    <col min="13044" max="13044" width="15.85546875" style="58" customWidth="1"/>
    <col min="13045" max="13045" width="49.28515625" style="58" bestFit="1" customWidth="1"/>
    <col min="13046" max="13046" width="17.7109375" style="58" bestFit="1" customWidth="1"/>
    <col min="13047" max="13047" width="10.85546875" style="58" customWidth="1"/>
    <col min="13048" max="13048" width="11.140625" style="58" customWidth="1"/>
    <col min="13049" max="13049" width="43.5703125" style="58" bestFit="1" customWidth="1"/>
    <col min="13050" max="13299" width="9.140625" style="58"/>
    <col min="13300" max="13300" width="15.85546875" style="58" customWidth="1"/>
    <col min="13301" max="13301" width="49.28515625" style="58" bestFit="1" customWidth="1"/>
    <col min="13302" max="13302" width="17.7109375" style="58" bestFit="1" customWidth="1"/>
    <col min="13303" max="13303" width="10.85546875" style="58" customWidth="1"/>
    <col min="13304" max="13304" width="11.140625" style="58" customWidth="1"/>
    <col min="13305" max="13305" width="43.5703125" style="58" bestFit="1" customWidth="1"/>
    <col min="13306" max="13555" width="9.140625" style="58"/>
    <col min="13556" max="13556" width="15.85546875" style="58" customWidth="1"/>
    <col min="13557" max="13557" width="49.28515625" style="58" bestFit="1" customWidth="1"/>
    <col min="13558" max="13558" width="17.7109375" style="58" bestFit="1" customWidth="1"/>
    <col min="13559" max="13559" width="10.85546875" style="58" customWidth="1"/>
    <col min="13560" max="13560" width="11.140625" style="58" customWidth="1"/>
    <col min="13561" max="13561" width="43.5703125" style="58" bestFit="1" customWidth="1"/>
    <col min="13562" max="13811" width="9.140625" style="58"/>
    <col min="13812" max="13812" width="15.85546875" style="58" customWidth="1"/>
    <col min="13813" max="13813" width="49.28515625" style="58" bestFit="1" customWidth="1"/>
    <col min="13814" max="13814" width="17.7109375" style="58" bestFit="1" customWidth="1"/>
    <col min="13815" max="13815" width="10.85546875" style="58" customWidth="1"/>
    <col min="13816" max="13816" width="11.140625" style="58" customWidth="1"/>
    <col min="13817" max="13817" width="43.5703125" style="58" bestFit="1" customWidth="1"/>
    <col min="13818" max="14067" width="9.140625" style="58"/>
    <col min="14068" max="14068" width="15.85546875" style="58" customWidth="1"/>
    <col min="14069" max="14069" width="49.28515625" style="58" bestFit="1" customWidth="1"/>
    <col min="14070" max="14070" width="17.7109375" style="58" bestFit="1" customWidth="1"/>
    <col min="14071" max="14071" width="10.85546875" style="58" customWidth="1"/>
    <col min="14072" max="14072" width="11.140625" style="58" customWidth="1"/>
    <col min="14073" max="14073" width="43.5703125" style="58" bestFit="1" customWidth="1"/>
    <col min="14074" max="14323" width="9.140625" style="58"/>
    <col min="14324" max="14324" width="15.85546875" style="58" customWidth="1"/>
    <col min="14325" max="14325" width="49.28515625" style="58" bestFit="1" customWidth="1"/>
    <col min="14326" max="14326" width="17.7109375" style="58" bestFit="1" customWidth="1"/>
    <col min="14327" max="14327" width="10.85546875" style="58" customWidth="1"/>
    <col min="14328" max="14328" width="11.140625" style="58" customWidth="1"/>
    <col min="14329" max="14329" width="43.5703125" style="58" bestFit="1" customWidth="1"/>
    <col min="14330" max="14579" width="9.140625" style="58"/>
    <col min="14580" max="14580" width="15.85546875" style="58" customWidth="1"/>
    <col min="14581" max="14581" width="49.28515625" style="58" bestFit="1" customWidth="1"/>
    <col min="14582" max="14582" width="17.7109375" style="58" bestFit="1" customWidth="1"/>
    <col min="14583" max="14583" width="10.85546875" style="58" customWidth="1"/>
    <col min="14584" max="14584" width="11.140625" style="58" customWidth="1"/>
    <col min="14585" max="14585" width="43.5703125" style="58" bestFit="1" customWidth="1"/>
    <col min="14586" max="14835" width="9.140625" style="58"/>
    <col min="14836" max="14836" width="15.85546875" style="58" customWidth="1"/>
    <col min="14837" max="14837" width="49.28515625" style="58" bestFit="1" customWidth="1"/>
    <col min="14838" max="14838" width="17.7109375" style="58" bestFit="1" customWidth="1"/>
    <col min="14839" max="14839" width="10.85546875" style="58" customWidth="1"/>
    <col min="14840" max="14840" width="11.140625" style="58" customWidth="1"/>
    <col min="14841" max="14841" width="43.5703125" style="58" bestFit="1" customWidth="1"/>
    <col min="14842" max="15091" width="9.140625" style="58"/>
    <col min="15092" max="15092" width="15.85546875" style="58" customWidth="1"/>
    <col min="15093" max="15093" width="49.28515625" style="58" bestFit="1" customWidth="1"/>
    <col min="15094" max="15094" width="17.7109375" style="58" bestFit="1" customWidth="1"/>
    <col min="15095" max="15095" width="10.85546875" style="58" customWidth="1"/>
    <col min="15096" max="15096" width="11.140625" style="58" customWidth="1"/>
    <col min="15097" max="15097" width="43.5703125" style="58" bestFit="1" customWidth="1"/>
    <col min="15098" max="15347" width="9.140625" style="58"/>
    <col min="15348" max="15348" width="15.85546875" style="58" customWidth="1"/>
    <col min="15349" max="15349" width="49.28515625" style="58" bestFit="1" customWidth="1"/>
    <col min="15350" max="15350" width="17.7109375" style="58" bestFit="1" customWidth="1"/>
    <col min="15351" max="15351" width="10.85546875" style="58" customWidth="1"/>
    <col min="15352" max="15352" width="11.140625" style="58" customWidth="1"/>
    <col min="15353" max="15353" width="43.5703125" style="58" bestFit="1" customWidth="1"/>
    <col min="15354" max="15603" width="9.140625" style="58"/>
    <col min="15604" max="15604" width="15.85546875" style="58" customWidth="1"/>
    <col min="15605" max="15605" width="49.28515625" style="58" bestFit="1" customWidth="1"/>
    <col min="15606" max="15606" width="17.7109375" style="58" bestFit="1" customWidth="1"/>
    <col min="15607" max="15607" width="10.85546875" style="58" customWidth="1"/>
    <col min="15608" max="15608" width="11.140625" style="58" customWidth="1"/>
    <col min="15609" max="15609" width="43.5703125" style="58" bestFit="1" customWidth="1"/>
    <col min="15610" max="15859" width="9.140625" style="58"/>
    <col min="15860" max="15860" width="15.85546875" style="58" customWidth="1"/>
    <col min="15861" max="15861" width="49.28515625" style="58" bestFit="1" customWidth="1"/>
    <col min="15862" max="15862" width="17.7109375" style="58" bestFit="1" customWidth="1"/>
    <col min="15863" max="15863" width="10.85546875" style="58" customWidth="1"/>
    <col min="15864" max="15864" width="11.140625" style="58" customWidth="1"/>
    <col min="15865" max="15865" width="43.5703125" style="58" bestFit="1" customWidth="1"/>
    <col min="15866" max="16115" width="9.140625" style="58"/>
    <col min="16116" max="16116" width="15.85546875" style="58" customWidth="1"/>
    <col min="16117" max="16117" width="49.28515625" style="58" bestFit="1" customWidth="1"/>
    <col min="16118" max="16118" width="17.7109375" style="58" bestFit="1" customWidth="1"/>
    <col min="16119" max="16119" width="10.85546875" style="58" customWidth="1"/>
    <col min="16120" max="16120" width="11.140625" style="58" customWidth="1"/>
    <col min="16121" max="16121" width="43.5703125" style="58" bestFit="1" customWidth="1"/>
    <col min="16122" max="16384" width="9.140625" style="58"/>
  </cols>
  <sheetData>
    <row r="1" spans="1:9">
      <c r="A1" s="55"/>
      <c r="B1" s="56"/>
      <c r="C1" s="57"/>
      <c r="D1" s="55"/>
      <c r="E1" s="55"/>
      <c r="F1" s="55"/>
    </row>
    <row r="2" spans="1:9">
      <c r="A2" s="55" t="s">
        <v>123</v>
      </c>
      <c r="B2" s="56" t="s">
        <v>124</v>
      </c>
      <c r="C2" s="57" t="s">
        <v>135</v>
      </c>
      <c r="D2" s="55" t="s">
        <v>136</v>
      </c>
      <c r="E2" s="55" t="s">
        <v>137</v>
      </c>
      <c r="F2" s="55" t="s">
        <v>138</v>
      </c>
    </row>
    <row r="3" spans="1:9">
      <c r="A3" s="55" t="s">
        <v>114</v>
      </c>
      <c r="B3" s="56" t="s">
        <v>341</v>
      </c>
      <c r="C3" s="57">
        <v>30000000</v>
      </c>
      <c r="D3" s="55" t="s">
        <v>139</v>
      </c>
      <c r="E3" s="59" t="s">
        <v>94</v>
      </c>
      <c r="F3" s="55" t="s">
        <v>29</v>
      </c>
      <c r="H3" s="80" t="s">
        <v>125</v>
      </c>
      <c r="I3" s="86">
        <v>30000000</v>
      </c>
    </row>
    <row r="4" spans="1:9">
      <c r="A4" s="55" t="s">
        <v>108</v>
      </c>
      <c r="B4" s="56" t="s">
        <v>342</v>
      </c>
      <c r="C4" s="57">
        <v>170571459</v>
      </c>
      <c r="D4" s="55" t="s">
        <v>139</v>
      </c>
      <c r="E4" s="59" t="s">
        <v>89</v>
      </c>
      <c r="F4" s="55" t="s">
        <v>18</v>
      </c>
      <c r="H4" s="80" t="s">
        <v>126</v>
      </c>
      <c r="I4" s="86">
        <v>170571459</v>
      </c>
    </row>
    <row r="5" spans="1:9">
      <c r="A5" s="55" t="s">
        <v>109</v>
      </c>
      <c r="B5" s="56" t="s">
        <v>343</v>
      </c>
      <c r="C5" s="57">
        <v>90000000</v>
      </c>
      <c r="D5" s="55" t="s">
        <v>139</v>
      </c>
      <c r="E5" s="59" t="s">
        <v>93</v>
      </c>
      <c r="F5" s="55" t="s">
        <v>20</v>
      </c>
      <c r="H5" s="80" t="s">
        <v>127</v>
      </c>
      <c r="I5" s="86">
        <v>90000000</v>
      </c>
    </row>
    <row r="6" spans="1:9">
      <c r="A6" s="55" t="s">
        <v>120</v>
      </c>
      <c r="B6" s="56" t="s">
        <v>344</v>
      </c>
      <c r="C6" s="57">
        <v>15000000</v>
      </c>
      <c r="D6" s="55" t="s">
        <v>139</v>
      </c>
      <c r="E6" s="59" t="s">
        <v>99</v>
      </c>
      <c r="F6" s="55" t="s">
        <v>38</v>
      </c>
      <c r="H6" s="80" t="s">
        <v>128</v>
      </c>
      <c r="I6" s="86">
        <v>15000000</v>
      </c>
    </row>
    <row r="7" spans="1:9">
      <c r="A7" s="55" t="s">
        <v>119</v>
      </c>
      <c r="B7" s="56" t="s">
        <v>224</v>
      </c>
      <c r="C7" s="57">
        <v>500000</v>
      </c>
      <c r="D7" s="55" t="s">
        <v>139</v>
      </c>
      <c r="E7" s="59" t="s">
        <v>100</v>
      </c>
      <c r="F7" s="55" t="s">
        <v>37</v>
      </c>
      <c r="H7" s="80" t="s">
        <v>129</v>
      </c>
      <c r="I7" s="86">
        <v>500000</v>
      </c>
    </row>
    <row r="8" spans="1:9">
      <c r="A8" s="55" t="s">
        <v>117</v>
      </c>
      <c r="B8" s="56" t="s">
        <v>345</v>
      </c>
      <c r="C8" s="57">
        <v>9000000</v>
      </c>
      <c r="D8" s="55" t="s">
        <v>139</v>
      </c>
      <c r="E8" s="59" t="s">
        <v>103</v>
      </c>
      <c r="F8" s="55" t="s">
        <v>34</v>
      </c>
      <c r="H8" s="80" t="s">
        <v>130</v>
      </c>
      <c r="I8" s="86">
        <v>9000000</v>
      </c>
    </row>
    <row r="9" spans="1:9">
      <c r="A9" s="55" t="s">
        <v>112</v>
      </c>
      <c r="B9" s="56" t="s">
        <v>346</v>
      </c>
      <c r="C9" s="57">
        <v>1000000</v>
      </c>
      <c r="D9" s="55" t="s">
        <v>139</v>
      </c>
      <c r="E9" s="59" t="s">
        <v>97</v>
      </c>
      <c r="F9" s="55" t="s">
        <v>98</v>
      </c>
      <c r="H9" s="80" t="s">
        <v>142</v>
      </c>
      <c r="I9" s="86">
        <v>1000000</v>
      </c>
    </row>
    <row r="10" spans="1:9">
      <c r="A10" s="55" t="s">
        <v>115</v>
      </c>
      <c r="B10" s="56" t="s">
        <v>347</v>
      </c>
      <c r="C10" s="57">
        <v>20000000</v>
      </c>
      <c r="D10" s="55" t="s">
        <v>139</v>
      </c>
      <c r="E10" s="59" t="s">
        <v>104</v>
      </c>
      <c r="F10" s="55" t="s">
        <v>32</v>
      </c>
      <c r="H10" s="80" t="s">
        <v>143</v>
      </c>
      <c r="I10" s="86">
        <v>20000000</v>
      </c>
    </row>
    <row r="11" spans="1:9">
      <c r="A11" s="55" t="s">
        <v>116</v>
      </c>
      <c r="B11" s="56" t="s">
        <v>348</v>
      </c>
      <c r="C11" s="57">
        <v>8000000</v>
      </c>
      <c r="D11" s="55" t="s">
        <v>139</v>
      </c>
      <c r="E11" s="59" t="s">
        <v>105</v>
      </c>
      <c r="F11" s="55" t="s">
        <v>33</v>
      </c>
      <c r="H11" s="80" t="s">
        <v>144</v>
      </c>
      <c r="I11" s="86">
        <v>8000000</v>
      </c>
    </row>
    <row r="12" spans="1:9">
      <c r="A12" s="55" t="s">
        <v>113</v>
      </c>
      <c r="B12" s="56" t="s">
        <v>254</v>
      </c>
      <c r="C12" s="57">
        <v>1400000000</v>
      </c>
      <c r="D12" s="55" t="s">
        <v>139</v>
      </c>
      <c r="E12" s="59" t="s">
        <v>86</v>
      </c>
      <c r="F12" s="55" t="s">
        <v>27</v>
      </c>
      <c r="H12" s="80" t="s">
        <v>131</v>
      </c>
      <c r="I12" s="86">
        <v>1400000000</v>
      </c>
    </row>
    <row r="13" spans="1:9">
      <c r="A13" s="55" t="s">
        <v>107</v>
      </c>
      <c r="B13" s="56" t="s">
        <v>256</v>
      </c>
      <c r="C13" s="57">
        <v>96000000</v>
      </c>
      <c r="D13" s="55" t="s">
        <v>139</v>
      </c>
      <c r="E13" s="59" t="s">
        <v>87</v>
      </c>
      <c r="F13" s="55" t="s">
        <v>17</v>
      </c>
      <c r="H13" s="80" t="s">
        <v>132</v>
      </c>
      <c r="I13" s="86">
        <v>96000000</v>
      </c>
    </row>
    <row r="14" spans="1:9">
      <c r="A14" s="55" t="s">
        <v>110</v>
      </c>
      <c r="B14" s="56" t="s">
        <v>258</v>
      </c>
      <c r="C14" s="57">
        <v>140000000</v>
      </c>
      <c r="D14" s="55" t="s">
        <v>139</v>
      </c>
      <c r="E14" s="59" t="s">
        <v>91</v>
      </c>
      <c r="F14" s="55" t="s">
        <v>23</v>
      </c>
      <c r="H14" s="80" t="s">
        <v>133</v>
      </c>
      <c r="I14" s="86">
        <v>140000000</v>
      </c>
    </row>
    <row r="15" spans="1:9">
      <c r="A15" s="55" t="s">
        <v>118</v>
      </c>
      <c r="B15" s="56" t="s">
        <v>349</v>
      </c>
      <c r="C15" s="57">
        <v>500000</v>
      </c>
      <c r="D15" s="55" t="s">
        <v>139</v>
      </c>
      <c r="E15" s="59" t="s">
        <v>101</v>
      </c>
      <c r="F15" s="55" t="s">
        <v>36</v>
      </c>
      <c r="H15" s="80" t="s">
        <v>134</v>
      </c>
      <c r="I15" s="86">
        <v>500000</v>
      </c>
    </row>
    <row r="16" spans="1:9">
      <c r="A16" s="55" t="s">
        <v>121</v>
      </c>
      <c r="B16" s="56" t="s">
        <v>350</v>
      </c>
      <c r="C16" s="57">
        <v>8000000</v>
      </c>
      <c r="D16" s="55" t="s">
        <v>139</v>
      </c>
      <c r="E16" s="59" t="s">
        <v>102</v>
      </c>
      <c r="F16" s="55" t="s">
        <v>51</v>
      </c>
      <c r="H16" s="80" t="s">
        <v>146</v>
      </c>
      <c r="I16" s="86">
        <v>8000000</v>
      </c>
    </row>
    <row r="17" spans="1:9">
      <c r="A17" s="55" t="s">
        <v>111</v>
      </c>
      <c r="B17" s="56" t="s">
        <v>351</v>
      </c>
      <c r="C17" s="57">
        <v>5000000</v>
      </c>
      <c r="D17" s="55" t="s">
        <v>139</v>
      </c>
      <c r="E17" s="59" t="s">
        <v>95</v>
      </c>
      <c r="F17" s="55" t="s">
        <v>140</v>
      </c>
      <c r="H17" s="80" t="s">
        <v>147</v>
      </c>
      <c r="I17" s="86">
        <v>5000000</v>
      </c>
    </row>
    <row r="18" spans="1:9">
      <c r="A18" s="55" t="s">
        <v>122</v>
      </c>
      <c r="B18" s="56" t="s">
        <v>352</v>
      </c>
      <c r="C18" s="57">
        <v>5000000</v>
      </c>
      <c r="D18" s="55" t="s">
        <v>139</v>
      </c>
      <c r="E18" s="59" t="s">
        <v>106</v>
      </c>
      <c r="F18" s="55" t="s">
        <v>54</v>
      </c>
      <c r="H18" s="80" t="s">
        <v>148</v>
      </c>
      <c r="I18" s="86">
        <v>5000000</v>
      </c>
    </row>
    <row r="19" spans="1:9">
      <c r="A19" s="55"/>
      <c r="B19" s="56"/>
      <c r="C19" s="57"/>
      <c r="D19" s="55"/>
      <c r="E19" s="59"/>
      <c r="F19" s="55"/>
      <c r="H19" s="80"/>
      <c r="I19" s="86">
        <f>SUM(I3:I18)</f>
        <v>1998571459</v>
      </c>
    </row>
    <row r="20" spans="1:9">
      <c r="A20" s="55"/>
      <c r="B20" s="56"/>
      <c r="C20" s="57"/>
      <c r="D20" s="55"/>
      <c r="E20" s="59"/>
      <c r="F20" s="55"/>
      <c r="H20" s="80"/>
      <c r="I20" s="86"/>
    </row>
    <row r="21" spans="1:9">
      <c r="A21" s="55"/>
      <c r="B21" s="56"/>
      <c r="C21" s="57"/>
      <c r="D21" s="55"/>
      <c r="E21" s="59"/>
      <c r="F21" s="55"/>
      <c r="H21" s="80"/>
      <c r="I21" s="86"/>
    </row>
    <row r="22" spans="1:9">
      <c r="A22" s="55"/>
      <c r="B22" s="56"/>
      <c r="C22" s="57"/>
      <c r="D22" s="55"/>
      <c r="E22" s="59"/>
      <c r="F22" s="55"/>
    </row>
    <row r="23" spans="1:9">
      <c r="A23" s="55"/>
      <c r="B23" s="56"/>
      <c r="C23" s="57"/>
      <c r="D23" s="55"/>
      <c r="E23" s="59"/>
      <c r="F23" s="55"/>
    </row>
    <row r="24" spans="1:9">
      <c r="A24" s="55"/>
      <c r="B24" s="56"/>
      <c r="C24" s="57"/>
      <c r="D24" s="55"/>
      <c r="E24" s="59"/>
      <c r="F24" s="55"/>
    </row>
    <row r="25" spans="1:9">
      <c r="F25" s="5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85" orientation="landscape" useFirstPageNumber="1" horizontalDpi="300" verticalDpi="300" r:id="rId1"/>
  <headerFooter alignWithMargins="0">
    <oddHeader>&amp;C&amp;"Times New Roman,Regular"&amp;12&amp;A</oddHeader>
    <oddFooter>&amp;Z&amp;F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2.75"/>
  <cols>
    <col min="1" max="1" width="15.85546875" style="60" customWidth="1"/>
    <col min="2" max="2" width="49.28515625" style="61" bestFit="1" customWidth="1"/>
    <col min="3" max="3" width="17.7109375" style="62" bestFit="1" customWidth="1"/>
    <col min="4" max="4" width="10.85546875" style="60" customWidth="1"/>
    <col min="5" max="5" width="11.140625" style="60" customWidth="1"/>
    <col min="6" max="6" width="43.5703125" style="60" bestFit="1" customWidth="1"/>
    <col min="7" max="7" width="9.140625" style="58"/>
    <col min="8" max="8" width="34.7109375" style="58" bestFit="1" customWidth="1"/>
    <col min="9" max="9" width="14" style="58" bestFit="1" customWidth="1"/>
    <col min="10" max="243" width="9.140625" style="58"/>
    <col min="244" max="244" width="15.85546875" style="58" customWidth="1"/>
    <col min="245" max="245" width="49.28515625" style="58" bestFit="1" customWidth="1"/>
    <col min="246" max="246" width="17.7109375" style="58" bestFit="1" customWidth="1"/>
    <col min="247" max="247" width="10.85546875" style="58" customWidth="1"/>
    <col min="248" max="248" width="11.140625" style="58" customWidth="1"/>
    <col min="249" max="249" width="43.5703125" style="58" bestFit="1" customWidth="1"/>
    <col min="250" max="499" width="9.140625" style="58"/>
    <col min="500" max="500" width="15.85546875" style="58" customWidth="1"/>
    <col min="501" max="501" width="49.28515625" style="58" bestFit="1" customWidth="1"/>
    <col min="502" max="502" width="17.7109375" style="58" bestFit="1" customWidth="1"/>
    <col min="503" max="503" width="10.85546875" style="58" customWidth="1"/>
    <col min="504" max="504" width="11.140625" style="58" customWidth="1"/>
    <col min="505" max="505" width="43.5703125" style="58" bestFit="1" customWidth="1"/>
    <col min="506" max="755" width="9.140625" style="58"/>
    <col min="756" max="756" width="15.85546875" style="58" customWidth="1"/>
    <col min="757" max="757" width="49.28515625" style="58" bestFit="1" customWidth="1"/>
    <col min="758" max="758" width="17.7109375" style="58" bestFit="1" customWidth="1"/>
    <col min="759" max="759" width="10.85546875" style="58" customWidth="1"/>
    <col min="760" max="760" width="11.140625" style="58" customWidth="1"/>
    <col min="761" max="761" width="43.5703125" style="58" bestFit="1" customWidth="1"/>
    <col min="762" max="1011" width="9.140625" style="58"/>
    <col min="1012" max="1012" width="15.85546875" style="58" customWidth="1"/>
    <col min="1013" max="1013" width="49.28515625" style="58" bestFit="1" customWidth="1"/>
    <col min="1014" max="1014" width="17.7109375" style="58" bestFit="1" customWidth="1"/>
    <col min="1015" max="1015" width="10.85546875" style="58" customWidth="1"/>
    <col min="1016" max="1016" width="11.140625" style="58" customWidth="1"/>
    <col min="1017" max="1017" width="43.5703125" style="58" bestFit="1" customWidth="1"/>
    <col min="1018" max="1267" width="9.140625" style="58"/>
    <col min="1268" max="1268" width="15.85546875" style="58" customWidth="1"/>
    <col min="1269" max="1269" width="49.28515625" style="58" bestFit="1" customWidth="1"/>
    <col min="1270" max="1270" width="17.7109375" style="58" bestFit="1" customWidth="1"/>
    <col min="1271" max="1271" width="10.85546875" style="58" customWidth="1"/>
    <col min="1272" max="1272" width="11.140625" style="58" customWidth="1"/>
    <col min="1273" max="1273" width="43.5703125" style="58" bestFit="1" customWidth="1"/>
    <col min="1274" max="1523" width="9.140625" style="58"/>
    <col min="1524" max="1524" width="15.85546875" style="58" customWidth="1"/>
    <col min="1525" max="1525" width="49.28515625" style="58" bestFit="1" customWidth="1"/>
    <col min="1526" max="1526" width="17.7109375" style="58" bestFit="1" customWidth="1"/>
    <col min="1527" max="1527" width="10.85546875" style="58" customWidth="1"/>
    <col min="1528" max="1528" width="11.140625" style="58" customWidth="1"/>
    <col min="1529" max="1529" width="43.5703125" style="58" bestFit="1" customWidth="1"/>
    <col min="1530" max="1779" width="9.140625" style="58"/>
    <col min="1780" max="1780" width="15.85546875" style="58" customWidth="1"/>
    <col min="1781" max="1781" width="49.28515625" style="58" bestFit="1" customWidth="1"/>
    <col min="1782" max="1782" width="17.7109375" style="58" bestFit="1" customWidth="1"/>
    <col min="1783" max="1783" width="10.85546875" style="58" customWidth="1"/>
    <col min="1784" max="1784" width="11.140625" style="58" customWidth="1"/>
    <col min="1785" max="1785" width="43.5703125" style="58" bestFit="1" customWidth="1"/>
    <col min="1786" max="2035" width="9.140625" style="58"/>
    <col min="2036" max="2036" width="15.85546875" style="58" customWidth="1"/>
    <col min="2037" max="2037" width="49.28515625" style="58" bestFit="1" customWidth="1"/>
    <col min="2038" max="2038" width="17.7109375" style="58" bestFit="1" customWidth="1"/>
    <col min="2039" max="2039" width="10.85546875" style="58" customWidth="1"/>
    <col min="2040" max="2040" width="11.140625" style="58" customWidth="1"/>
    <col min="2041" max="2041" width="43.5703125" style="58" bestFit="1" customWidth="1"/>
    <col min="2042" max="2291" width="9.140625" style="58"/>
    <col min="2292" max="2292" width="15.85546875" style="58" customWidth="1"/>
    <col min="2293" max="2293" width="49.28515625" style="58" bestFit="1" customWidth="1"/>
    <col min="2294" max="2294" width="17.7109375" style="58" bestFit="1" customWidth="1"/>
    <col min="2295" max="2295" width="10.85546875" style="58" customWidth="1"/>
    <col min="2296" max="2296" width="11.140625" style="58" customWidth="1"/>
    <col min="2297" max="2297" width="43.5703125" style="58" bestFit="1" customWidth="1"/>
    <col min="2298" max="2547" width="9.140625" style="58"/>
    <col min="2548" max="2548" width="15.85546875" style="58" customWidth="1"/>
    <col min="2549" max="2549" width="49.28515625" style="58" bestFit="1" customWidth="1"/>
    <col min="2550" max="2550" width="17.7109375" style="58" bestFit="1" customWidth="1"/>
    <col min="2551" max="2551" width="10.85546875" style="58" customWidth="1"/>
    <col min="2552" max="2552" width="11.140625" style="58" customWidth="1"/>
    <col min="2553" max="2553" width="43.5703125" style="58" bestFit="1" customWidth="1"/>
    <col min="2554" max="2803" width="9.140625" style="58"/>
    <col min="2804" max="2804" width="15.85546875" style="58" customWidth="1"/>
    <col min="2805" max="2805" width="49.28515625" style="58" bestFit="1" customWidth="1"/>
    <col min="2806" max="2806" width="17.7109375" style="58" bestFit="1" customWidth="1"/>
    <col min="2807" max="2807" width="10.85546875" style="58" customWidth="1"/>
    <col min="2808" max="2808" width="11.140625" style="58" customWidth="1"/>
    <col min="2809" max="2809" width="43.5703125" style="58" bestFit="1" customWidth="1"/>
    <col min="2810" max="3059" width="9.140625" style="58"/>
    <col min="3060" max="3060" width="15.85546875" style="58" customWidth="1"/>
    <col min="3061" max="3061" width="49.28515625" style="58" bestFit="1" customWidth="1"/>
    <col min="3062" max="3062" width="17.7109375" style="58" bestFit="1" customWidth="1"/>
    <col min="3063" max="3063" width="10.85546875" style="58" customWidth="1"/>
    <col min="3064" max="3064" width="11.140625" style="58" customWidth="1"/>
    <col min="3065" max="3065" width="43.5703125" style="58" bestFit="1" customWidth="1"/>
    <col min="3066" max="3315" width="9.140625" style="58"/>
    <col min="3316" max="3316" width="15.85546875" style="58" customWidth="1"/>
    <col min="3317" max="3317" width="49.28515625" style="58" bestFit="1" customWidth="1"/>
    <col min="3318" max="3318" width="17.7109375" style="58" bestFit="1" customWidth="1"/>
    <col min="3319" max="3319" width="10.85546875" style="58" customWidth="1"/>
    <col min="3320" max="3320" width="11.140625" style="58" customWidth="1"/>
    <col min="3321" max="3321" width="43.5703125" style="58" bestFit="1" customWidth="1"/>
    <col min="3322" max="3571" width="9.140625" style="58"/>
    <col min="3572" max="3572" width="15.85546875" style="58" customWidth="1"/>
    <col min="3573" max="3573" width="49.28515625" style="58" bestFit="1" customWidth="1"/>
    <col min="3574" max="3574" width="17.7109375" style="58" bestFit="1" customWidth="1"/>
    <col min="3575" max="3575" width="10.85546875" style="58" customWidth="1"/>
    <col min="3576" max="3576" width="11.140625" style="58" customWidth="1"/>
    <col min="3577" max="3577" width="43.5703125" style="58" bestFit="1" customWidth="1"/>
    <col min="3578" max="3827" width="9.140625" style="58"/>
    <col min="3828" max="3828" width="15.85546875" style="58" customWidth="1"/>
    <col min="3829" max="3829" width="49.28515625" style="58" bestFit="1" customWidth="1"/>
    <col min="3830" max="3830" width="17.7109375" style="58" bestFit="1" customWidth="1"/>
    <col min="3831" max="3831" width="10.85546875" style="58" customWidth="1"/>
    <col min="3832" max="3832" width="11.140625" style="58" customWidth="1"/>
    <col min="3833" max="3833" width="43.5703125" style="58" bestFit="1" customWidth="1"/>
    <col min="3834" max="4083" width="9.140625" style="58"/>
    <col min="4084" max="4084" width="15.85546875" style="58" customWidth="1"/>
    <col min="4085" max="4085" width="49.28515625" style="58" bestFit="1" customWidth="1"/>
    <col min="4086" max="4086" width="17.7109375" style="58" bestFit="1" customWidth="1"/>
    <col min="4087" max="4087" width="10.85546875" style="58" customWidth="1"/>
    <col min="4088" max="4088" width="11.140625" style="58" customWidth="1"/>
    <col min="4089" max="4089" width="43.5703125" style="58" bestFit="1" customWidth="1"/>
    <col min="4090" max="4339" width="9.140625" style="58"/>
    <col min="4340" max="4340" width="15.85546875" style="58" customWidth="1"/>
    <col min="4341" max="4341" width="49.28515625" style="58" bestFit="1" customWidth="1"/>
    <col min="4342" max="4342" width="17.7109375" style="58" bestFit="1" customWidth="1"/>
    <col min="4343" max="4343" width="10.85546875" style="58" customWidth="1"/>
    <col min="4344" max="4344" width="11.140625" style="58" customWidth="1"/>
    <col min="4345" max="4345" width="43.5703125" style="58" bestFit="1" customWidth="1"/>
    <col min="4346" max="4595" width="9.140625" style="58"/>
    <col min="4596" max="4596" width="15.85546875" style="58" customWidth="1"/>
    <col min="4597" max="4597" width="49.28515625" style="58" bestFit="1" customWidth="1"/>
    <col min="4598" max="4598" width="17.7109375" style="58" bestFit="1" customWidth="1"/>
    <col min="4599" max="4599" width="10.85546875" style="58" customWidth="1"/>
    <col min="4600" max="4600" width="11.140625" style="58" customWidth="1"/>
    <col min="4601" max="4601" width="43.5703125" style="58" bestFit="1" customWidth="1"/>
    <col min="4602" max="4851" width="9.140625" style="58"/>
    <col min="4852" max="4852" width="15.85546875" style="58" customWidth="1"/>
    <col min="4853" max="4853" width="49.28515625" style="58" bestFit="1" customWidth="1"/>
    <col min="4854" max="4854" width="17.7109375" style="58" bestFit="1" customWidth="1"/>
    <col min="4855" max="4855" width="10.85546875" style="58" customWidth="1"/>
    <col min="4856" max="4856" width="11.140625" style="58" customWidth="1"/>
    <col min="4857" max="4857" width="43.5703125" style="58" bestFit="1" customWidth="1"/>
    <col min="4858" max="5107" width="9.140625" style="58"/>
    <col min="5108" max="5108" width="15.85546875" style="58" customWidth="1"/>
    <col min="5109" max="5109" width="49.28515625" style="58" bestFit="1" customWidth="1"/>
    <col min="5110" max="5110" width="17.7109375" style="58" bestFit="1" customWidth="1"/>
    <col min="5111" max="5111" width="10.85546875" style="58" customWidth="1"/>
    <col min="5112" max="5112" width="11.140625" style="58" customWidth="1"/>
    <col min="5113" max="5113" width="43.5703125" style="58" bestFit="1" customWidth="1"/>
    <col min="5114" max="5363" width="9.140625" style="58"/>
    <col min="5364" max="5364" width="15.85546875" style="58" customWidth="1"/>
    <col min="5365" max="5365" width="49.28515625" style="58" bestFit="1" customWidth="1"/>
    <col min="5366" max="5366" width="17.7109375" style="58" bestFit="1" customWidth="1"/>
    <col min="5367" max="5367" width="10.85546875" style="58" customWidth="1"/>
    <col min="5368" max="5368" width="11.140625" style="58" customWidth="1"/>
    <col min="5369" max="5369" width="43.5703125" style="58" bestFit="1" customWidth="1"/>
    <col min="5370" max="5619" width="9.140625" style="58"/>
    <col min="5620" max="5620" width="15.85546875" style="58" customWidth="1"/>
    <col min="5621" max="5621" width="49.28515625" style="58" bestFit="1" customWidth="1"/>
    <col min="5622" max="5622" width="17.7109375" style="58" bestFit="1" customWidth="1"/>
    <col min="5623" max="5623" width="10.85546875" style="58" customWidth="1"/>
    <col min="5624" max="5624" width="11.140625" style="58" customWidth="1"/>
    <col min="5625" max="5625" width="43.5703125" style="58" bestFit="1" customWidth="1"/>
    <col min="5626" max="5875" width="9.140625" style="58"/>
    <col min="5876" max="5876" width="15.85546875" style="58" customWidth="1"/>
    <col min="5877" max="5877" width="49.28515625" style="58" bestFit="1" customWidth="1"/>
    <col min="5878" max="5878" width="17.7109375" style="58" bestFit="1" customWidth="1"/>
    <col min="5879" max="5879" width="10.85546875" style="58" customWidth="1"/>
    <col min="5880" max="5880" width="11.140625" style="58" customWidth="1"/>
    <col min="5881" max="5881" width="43.5703125" style="58" bestFit="1" customWidth="1"/>
    <col min="5882" max="6131" width="9.140625" style="58"/>
    <col min="6132" max="6132" width="15.85546875" style="58" customWidth="1"/>
    <col min="6133" max="6133" width="49.28515625" style="58" bestFit="1" customWidth="1"/>
    <col min="6134" max="6134" width="17.7109375" style="58" bestFit="1" customWidth="1"/>
    <col min="6135" max="6135" width="10.85546875" style="58" customWidth="1"/>
    <col min="6136" max="6136" width="11.140625" style="58" customWidth="1"/>
    <col min="6137" max="6137" width="43.5703125" style="58" bestFit="1" customWidth="1"/>
    <col min="6138" max="6387" width="9.140625" style="58"/>
    <col min="6388" max="6388" width="15.85546875" style="58" customWidth="1"/>
    <col min="6389" max="6389" width="49.28515625" style="58" bestFit="1" customWidth="1"/>
    <col min="6390" max="6390" width="17.7109375" style="58" bestFit="1" customWidth="1"/>
    <col min="6391" max="6391" width="10.85546875" style="58" customWidth="1"/>
    <col min="6392" max="6392" width="11.140625" style="58" customWidth="1"/>
    <col min="6393" max="6393" width="43.5703125" style="58" bestFit="1" customWidth="1"/>
    <col min="6394" max="6643" width="9.140625" style="58"/>
    <col min="6644" max="6644" width="15.85546875" style="58" customWidth="1"/>
    <col min="6645" max="6645" width="49.28515625" style="58" bestFit="1" customWidth="1"/>
    <col min="6646" max="6646" width="17.7109375" style="58" bestFit="1" customWidth="1"/>
    <col min="6647" max="6647" width="10.85546875" style="58" customWidth="1"/>
    <col min="6648" max="6648" width="11.140625" style="58" customWidth="1"/>
    <col min="6649" max="6649" width="43.5703125" style="58" bestFit="1" customWidth="1"/>
    <col min="6650" max="6899" width="9.140625" style="58"/>
    <col min="6900" max="6900" width="15.85546875" style="58" customWidth="1"/>
    <col min="6901" max="6901" width="49.28515625" style="58" bestFit="1" customWidth="1"/>
    <col min="6902" max="6902" width="17.7109375" style="58" bestFit="1" customWidth="1"/>
    <col min="6903" max="6903" width="10.85546875" style="58" customWidth="1"/>
    <col min="6904" max="6904" width="11.140625" style="58" customWidth="1"/>
    <col min="6905" max="6905" width="43.5703125" style="58" bestFit="1" customWidth="1"/>
    <col min="6906" max="7155" width="9.140625" style="58"/>
    <col min="7156" max="7156" width="15.85546875" style="58" customWidth="1"/>
    <col min="7157" max="7157" width="49.28515625" style="58" bestFit="1" customWidth="1"/>
    <col min="7158" max="7158" width="17.7109375" style="58" bestFit="1" customWidth="1"/>
    <col min="7159" max="7159" width="10.85546875" style="58" customWidth="1"/>
    <col min="7160" max="7160" width="11.140625" style="58" customWidth="1"/>
    <col min="7161" max="7161" width="43.5703125" style="58" bestFit="1" customWidth="1"/>
    <col min="7162" max="7411" width="9.140625" style="58"/>
    <col min="7412" max="7412" width="15.85546875" style="58" customWidth="1"/>
    <col min="7413" max="7413" width="49.28515625" style="58" bestFit="1" customWidth="1"/>
    <col min="7414" max="7414" width="17.7109375" style="58" bestFit="1" customWidth="1"/>
    <col min="7415" max="7415" width="10.85546875" style="58" customWidth="1"/>
    <col min="7416" max="7416" width="11.140625" style="58" customWidth="1"/>
    <col min="7417" max="7417" width="43.5703125" style="58" bestFit="1" customWidth="1"/>
    <col min="7418" max="7667" width="9.140625" style="58"/>
    <col min="7668" max="7668" width="15.85546875" style="58" customWidth="1"/>
    <col min="7669" max="7669" width="49.28515625" style="58" bestFit="1" customWidth="1"/>
    <col min="7670" max="7670" width="17.7109375" style="58" bestFit="1" customWidth="1"/>
    <col min="7671" max="7671" width="10.85546875" style="58" customWidth="1"/>
    <col min="7672" max="7672" width="11.140625" style="58" customWidth="1"/>
    <col min="7673" max="7673" width="43.5703125" style="58" bestFit="1" customWidth="1"/>
    <col min="7674" max="7923" width="9.140625" style="58"/>
    <col min="7924" max="7924" width="15.85546875" style="58" customWidth="1"/>
    <col min="7925" max="7925" width="49.28515625" style="58" bestFit="1" customWidth="1"/>
    <col min="7926" max="7926" width="17.7109375" style="58" bestFit="1" customWidth="1"/>
    <col min="7927" max="7927" width="10.85546875" style="58" customWidth="1"/>
    <col min="7928" max="7928" width="11.140625" style="58" customWidth="1"/>
    <col min="7929" max="7929" width="43.5703125" style="58" bestFit="1" customWidth="1"/>
    <col min="7930" max="8179" width="9.140625" style="58"/>
    <col min="8180" max="8180" width="15.85546875" style="58" customWidth="1"/>
    <col min="8181" max="8181" width="49.28515625" style="58" bestFit="1" customWidth="1"/>
    <col min="8182" max="8182" width="17.7109375" style="58" bestFit="1" customWidth="1"/>
    <col min="8183" max="8183" width="10.85546875" style="58" customWidth="1"/>
    <col min="8184" max="8184" width="11.140625" style="58" customWidth="1"/>
    <col min="8185" max="8185" width="43.5703125" style="58" bestFit="1" customWidth="1"/>
    <col min="8186" max="8435" width="9.140625" style="58"/>
    <col min="8436" max="8436" width="15.85546875" style="58" customWidth="1"/>
    <col min="8437" max="8437" width="49.28515625" style="58" bestFit="1" customWidth="1"/>
    <col min="8438" max="8438" width="17.7109375" style="58" bestFit="1" customWidth="1"/>
    <col min="8439" max="8439" width="10.85546875" style="58" customWidth="1"/>
    <col min="8440" max="8440" width="11.140625" style="58" customWidth="1"/>
    <col min="8441" max="8441" width="43.5703125" style="58" bestFit="1" customWidth="1"/>
    <col min="8442" max="8691" width="9.140625" style="58"/>
    <col min="8692" max="8692" width="15.85546875" style="58" customWidth="1"/>
    <col min="8693" max="8693" width="49.28515625" style="58" bestFit="1" customWidth="1"/>
    <col min="8694" max="8694" width="17.7109375" style="58" bestFit="1" customWidth="1"/>
    <col min="8695" max="8695" width="10.85546875" style="58" customWidth="1"/>
    <col min="8696" max="8696" width="11.140625" style="58" customWidth="1"/>
    <col min="8697" max="8697" width="43.5703125" style="58" bestFit="1" customWidth="1"/>
    <col min="8698" max="8947" width="9.140625" style="58"/>
    <col min="8948" max="8948" width="15.85546875" style="58" customWidth="1"/>
    <col min="8949" max="8949" width="49.28515625" style="58" bestFit="1" customWidth="1"/>
    <col min="8950" max="8950" width="17.7109375" style="58" bestFit="1" customWidth="1"/>
    <col min="8951" max="8951" width="10.85546875" style="58" customWidth="1"/>
    <col min="8952" max="8952" width="11.140625" style="58" customWidth="1"/>
    <col min="8953" max="8953" width="43.5703125" style="58" bestFit="1" customWidth="1"/>
    <col min="8954" max="9203" width="9.140625" style="58"/>
    <col min="9204" max="9204" width="15.85546875" style="58" customWidth="1"/>
    <col min="9205" max="9205" width="49.28515625" style="58" bestFit="1" customWidth="1"/>
    <col min="9206" max="9206" width="17.7109375" style="58" bestFit="1" customWidth="1"/>
    <col min="9207" max="9207" width="10.85546875" style="58" customWidth="1"/>
    <col min="9208" max="9208" width="11.140625" style="58" customWidth="1"/>
    <col min="9209" max="9209" width="43.5703125" style="58" bestFit="1" customWidth="1"/>
    <col min="9210" max="9459" width="9.140625" style="58"/>
    <col min="9460" max="9460" width="15.85546875" style="58" customWidth="1"/>
    <col min="9461" max="9461" width="49.28515625" style="58" bestFit="1" customWidth="1"/>
    <col min="9462" max="9462" width="17.7109375" style="58" bestFit="1" customWidth="1"/>
    <col min="9463" max="9463" width="10.85546875" style="58" customWidth="1"/>
    <col min="9464" max="9464" width="11.140625" style="58" customWidth="1"/>
    <col min="9465" max="9465" width="43.5703125" style="58" bestFit="1" customWidth="1"/>
    <col min="9466" max="9715" width="9.140625" style="58"/>
    <col min="9716" max="9716" width="15.85546875" style="58" customWidth="1"/>
    <col min="9717" max="9717" width="49.28515625" style="58" bestFit="1" customWidth="1"/>
    <col min="9718" max="9718" width="17.7109375" style="58" bestFit="1" customWidth="1"/>
    <col min="9719" max="9719" width="10.85546875" style="58" customWidth="1"/>
    <col min="9720" max="9720" width="11.140625" style="58" customWidth="1"/>
    <col min="9721" max="9721" width="43.5703125" style="58" bestFit="1" customWidth="1"/>
    <col min="9722" max="9971" width="9.140625" style="58"/>
    <col min="9972" max="9972" width="15.85546875" style="58" customWidth="1"/>
    <col min="9973" max="9973" width="49.28515625" style="58" bestFit="1" customWidth="1"/>
    <col min="9974" max="9974" width="17.7109375" style="58" bestFit="1" customWidth="1"/>
    <col min="9975" max="9975" width="10.85546875" style="58" customWidth="1"/>
    <col min="9976" max="9976" width="11.140625" style="58" customWidth="1"/>
    <col min="9977" max="9977" width="43.5703125" style="58" bestFit="1" customWidth="1"/>
    <col min="9978" max="10227" width="9.140625" style="58"/>
    <col min="10228" max="10228" width="15.85546875" style="58" customWidth="1"/>
    <col min="10229" max="10229" width="49.28515625" style="58" bestFit="1" customWidth="1"/>
    <col min="10230" max="10230" width="17.7109375" style="58" bestFit="1" customWidth="1"/>
    <col min="10231" max="10231" width="10.85546875" style="58" customWidth="1"/>
    <col min="10232" max="10232" width="11.140625" style="58" customWidth="1"/>
    <col min="10233" max="10233" width="43.5703125" style="58" bestFit="1" customWidth="1"/>
    <col min="10234" max="10483" width="9.140625" style="58"/>
    <col min="10484" max="10484" width="15.85546875" style="58" customWidth="1"/>
    <col min="10485" max="10485" width="49.28515625" style="58" bestFit="1" customWidth="1"/>
    <col min="10486" max="10486" width="17.7109375" style="58" bestFit="1" customWidth="1"/>
    <col min="10487" max="10487" width="10.85546875" style="58" customWidth="1"/>
    <col min="10488" max="10488" width="11.140625" style="58" customWidth="1"/>
    <col min="10489" max="10489" width="43.5703125" style="58" bestFit="1" customWidth="1"/>
    <col min="10490" max="10739" width="9.140625" style="58"/>
    <col min="10740" max="10740" width="15.85546875" style="58" customWidth="1"/>
    <col min="10741" max="10741" width="49.28515625" style="58" bestFit="1" customWidth="1"/>
    <col min="10742" max="10742" width="17.7109375" style="58" bestFit="1" customWidth="1"/>
    <col min="10743" max="10743" width="10.85546875" style="58" customWidth="1"/>
    <col min="10744" max="10744" width="11.140625" style="58" customWidth="1"/>
    <col min="10745" max="10745" width="43.5703125" style="58" bestFit="1" customWidth="1"/>
    <col min="10746" max="10995" width="9.140625" style="58"/>
    <col min="10996" max="10996" width="15.85546875" style="58" customWidth="1"/>
    <col min="10997" max="10997" width="49.28515625" style="58" bestFit="1" customWidth="1"/>
    <col min="10998" max="10998" width="17.7109375" style="58" bestFit="1" customWidth="1"/>
    <col min="10999" max="10999" width="10.85546875" style="58" customWidth="1"/>
    <col min="11000" max="11000" width="11.140625" style="58" customWidth="1"/>
    <col min="11001" max="11001" width="43.5703125" style="58" bestFit="1" customWidth="1"/>
    <col min="11002" max="11251" width="9.140625" style="58"/>
    <col min="11252" max="11252" width="15.85546875" style="58" customWidth="1"/>
    <col min="11253" max="11253" width="49.28515625" style="58" bestFit="1" customWidth="1"/>
    <col min="11254" max="11254" width="17.7109375" style="58" bestFit="1" customWidth="1"/>
    <col min="11255" max="11255" width="10.85546875" style="58" customWidth="1"/>
    <col min="11256" max="11256" width="11.140625" style="58" customWidth="1"/>
    <col min="11257" max="11257" width="43.5703125" style="58" bestFit="1" customWidth="1"/>
    <col min="11258" max="11507" width="9.140625" style="58"/>
    <col min="11508" max="11508" width="15.85546875" style="58" customWidth="1"/>
    <col min="11509" max="11509" width="49.28515625" style="58" bestFit="1" customWidth="1"/>
    <col min="11510" max="11510" width="17.7109375" style="58" bestFit="1" customWidth="1"/>
    <col min="11511" max="11511" width="10.85546875" style="58" customWidth="1"/>
    <col min="11512" max="11512" width="11.140625" style="58" customWidth="1"/>
    <col min="11513" max="11513" width="43.5703125" style="58" bestFit="1" customWidth="1"/>
    <col min="11514" max="11763" width="9.140625" style="58"/>
    <col min="11764" max="11764" width="15.85546875" style="58" customWidth="1"/>
    <col min="11765" max="11765" width="49.28515625" style="58" bestFit="1" customWidth="1"/>
    <col min="11766" max="11766" width="17.7109375" style="58" bestFit="1" customWidth="1"/>
    <col min="11767" max="11767" width="10.85546875" style="58" customWidth="1"/>
    <col min="11768" max="11768" width="11.140625" style="58" customWidth="1"/>
    <col min="11769" max="11769" width="43.5703125" style="58" bestFit="1" customWidth="1"/>
    <col min="11770" max="12019" width="9.140625" style="58"/>
    <col min="12020" max="12020" width="15.85546875" style="58" customWidth="1"/>
    <col min="12021" max="12021" width="49.28515625" style="58" bestFit="1" customWidth="1"/>
    <col min="12022" max="12022" width="17.7109375" style="58" bestFit="1" customWidth="1"/>
    <col min="12023" max="12023" width="10.85546875" style="58" customWidth="1"/>
    <col min="12024" max="12024" width="11.140625" style="58" customWidth="1"/>
    <col min="12025" max="12025" width="43.5703125" style="58" bestFit="1" customWidth="1"/>
    <col min="12026" max="12275" width="9.140625" style="58"/>
    <col min="12276" max="12276" width="15.85546875" style="58" customWidth="1"/>
    <col min="12277" max="12277" width="49.28515625" style="58" bestFit="1" customWidth="1"/>
    <col min="12278" max="12278" width="17.7109375" style="58" bestFit="1" customWidth="1"/>
    <col min="12279" max="12279" width="10.85546875" style="58" customWidth="1"/>
    <col min="12280" max="12280" width="11.140625" style="58" customWidth="1"/>
    <col min="12281" max="12281" width="43.5703125" style="58" bestFit="1" customWidth="1"/>
    <col min="12282" max="12531" width="9.140625" style="58"/>
    <col min="12532" max="12532" width="15.85546875" style="58" customWidth="1"/>
    <col min="12533" max="12533" width="49.28515625" style="58" bestFit="1" customWidth="1"/>
    <col min="12534" max="12534" width="17.7109375" style="58" bestFit="1" customWidth="1"/>
    <col min="12535" max="12535" width="10.85546875" style="58" customWidth="1"/>
    <col min="12536" max="12536" width="11.140625" style="58" customWidth="1"/>
    <col min="12537" max="12537" width="43.5703125" style="58" bestFit="1" customWidth="1"/>
    <col min="12538" max="12787" width="9.140625" style="58"/>
    <col min="12788" max="12788" width="15.85546875" style="58" customWidth="1"/>
    <col min="12789" max="12789" width="49.28515625" style="58" bestFit="1" customWidth="1"/>
    <col min="12790" max="12790" width="17.7109375" style="58" bestFit="1" customWidth="1"/>
    <col min="12791" max="12791" width="10.85546875" style="58" customWidth="1"/>
    <col min="12792" max="12792" width="11.140625" style="58" customWidth="1"/>
    <col min="12793" max="12793" width="43.5703125" style="58" bestFit="1" customWidth="1"/>
    <col min="12794" max="13043" width="9.140625" style="58"/>
    <col min="13044" max="13044" width="15.85546875" style="58" customWidth="1"/>
    <col min="13045" max="13045" width="49.28515625" style="58" bestFit="1" customWidth="1"/>
    <col min="13046" max="13046" width="17.7109375" style="58" bestFit="1" customWidth="1"/>
    <col min="13047" max="13047" width="10.85546875" style="58" customWidth="1"/>
    <col min="13048" max="13048" width="11.140625" style="58" customWidth="1"/>
    <col min="13049" max="13049" width="43.5703125" style="58" bestFit="1" customWidth="1"/>
    <col min="13050" max="13299" width="9.140625" style="58"/>
    <col min="13300" max="13300" width="15.85546875" style="58" customWidth="1"/>
    <col min="13301" max="13301" width="49.28515625" style="58" bestFit="1" customWidth="1"/>
    <col min="13302" max="13302" width="17.7109375" style="58" bestFit="1" customWidth="1"/>
    <col min="13303" max="13303" width="10.85546875" style="58" customWidth="1"/>
    <col min="13304" max="13304" width="11.140625" style="58" customWidth="1"/>
    <col min="13305" max="13305" width="43.5703125" style="58" bestFit="1" customWidth="1"/>
    <col min="13306" max="13555" width="9.140625" style="58"/>
    <col min="13556" max="13556" width="15.85546875" style="58" customWidth="1"/>
    <col min="13557" max="13557" width="49.28515625" style="58" bestFit="1" customWidth="1"/>
    <col min="13558" max="13558" width="17.7109375" style="58" bestFit="1" customWidth="1"/>
    <col min="13559" max="13559" width="10.85546875" style="58" customWidth="1"/>
    <col min="13560" max="13560" width="11.140625" style="58" customWidth="1"/>
    <col min="13561" max="13561" width="43.5703125" style="58" bestFit="1" customWidth="1"/>
    <col min="13562" max="13811" width="9.140625" style="58"/>
    <col min="13812" max="13812" width="15.85546875" style="58" customWidth="1"/>
    <col min="13813" max="13813" width="49.28515625" style="58" bestFit="1" customWidth="1"/>
    <col min="13814" max="13814" width="17.7109375" style="58" bestFit="1" customWidth="1"/>
    <col min="13815" max="13815" width="10.85546875" style="58" customWidth="1"/>
    <col min="13816" max="13816" width="11.140625" style="58" customWidth="1"/>
    <col min="13817" max="13817" width="43.5703125" style="58" bestFit="1" customWidth="1"/>
    <col min="13818" max="14067" width="9.140625" style="58"/>
    <col min="14068" max="14068" width="15.85546875" style="58" customWidth="1"/>
    <col min="14069" max="14069" width="49.28515625" style="58" bestFit="1" customWidth="1"/>
    <col min="14070" max="14070" width="17.7109375" style="58" bestFit="1" customWidth="1"/>
    <col min="14071" max="14071" width="10.85546875" style="58" customWidth="1"/>
    <col min="14072" max="14072" width="11.140625" style="58" customWidth="1"/>
    <col min="14073" max="14073" width="43.5703125" style="58" bestFit="1" customWidth="1"/>
    <col min="14074" max="14323" width="9.140625" style="58"/>
    <col min="14324" max="14324" width="15.85546875" style="58" customWidth="1"/>
    <col min="14325" max="14325" width="49.28515625" style="58" bestFit="1" customWidth="1"/>
    <col min="14326" max="14326" width="17.7109375" style="58" bestFit="1" customWidth="1"/>
    <col min="14327" max="14327" width="10.85546875" style="58" customWidth="1"/>
    <col min="14328" max="14328" width="11.140625" style="58" customWidth="1"/>
    <col min="14329" max="14329" width="43.5703125" style="58" bestFit="1" customWidth="1"/>
    <col min="14330" max="14579" width="9.140625" style="58"/>
    <col min="14580" max="14580" width="15.85546875" style="58" customWidth="1"/>
    <col min="14581" max="14581" width="49.28515625" style="58" bestFit="1" customWidth="1"/>
    <col min="14582" max="14582" width="17.7109375" style="58" bestFit="1" customWidth="1"/>
    <col min="14583" max="14583" width="10.85546875" style="58" customWidth="1"/>
    <col min="14584" max="14584" width="11.140625" style="58" customWidth="1"/>
    <col min="14585" max="14585" width="43.5703125" style="58" bestFit="1" customWidth="1"/>
    <col min="14586" max="14835" width="9.140625" style="58"/>
    <col min="14836" max="14836" width="15.85546875" style="58" customWidth="1"/>
    <col min="14837" max="14837" width="49.28515625" style="58" bestFit="1" customWidth="1"/>
    <col min="14838" max="14838" width="17.7109375" style="58" bestFit="1" customWidth="1"/>
    <col min="14839" max="14839" width="10.85546875" style="58" customWidth="1"/>
    <col min="14840" max="14840" width="11.140625" style="58" customWidth="1"/>
    <col min="14841" max="14841" width="43.5703125" style="58" bestFit="1" customWidth="1"/>
    <col min="14842" max="15091" width="9.140625" style="58"/>
    <col min="15092" max="15092" width="15.85546875" style="58" customWidth="1"/>
    <col min="15093" max="15093" width="49.28515625" style="58" bestFit="1" customWidth="1"/>
    <col min="15094" max="15094" width="17.7109375" style="58" bestFit="1" customWidth="1"/>
    <col min="15095" max="15095" width="10.85546875" style="58" customWidth="1"/>
    <col min="15096" max="15096" width="11.140625" style="58" customWidth="1"/>
    <col min="15097" max="15097" width="43.5703125" style="58" bestFit="1" customWidth="1"/>
    <col min="15098" max="15347" width="9.140625" style="58"/>
    <col min="15348" max="15348" width="15.85546875" style="58" customWidth="1"/>
    <col min="15349" max="15349" width="49.28515625" style="58" bestFit="1" customWidth="1"/>
    <col min="15350" max="15350" width="17.7109375" style="58" bestFit="1" customWidth="1"/>
    <col min="15351" max="15351" width="10.85546875" style="58" customWidth="1"/>
    <col min="15352" max="15352" width="11.140625" style="58" customWidth="1"/>
    <col min="15353" max="15353" width="43.5703125" style="58" bestFit="1" customWidth="1"/>
    <col min="15354" max="15603" width="9.140625" style="58"/>
    <col min="15604" max="15604" width="15.85546875" style="58" customWidth="1"/>
    <col min="15605" max="15605" width="49.28515625" style="58" bestFit="1" customWidth="1"/>
    <col min="15606" max="15606" width="17.7109375" style="58" bestFit="1" customWidth="1"/>
    <col min="15607" max="15607" width="10.85546875" style="58" customWidth="1"/>
    <col min="15608" max="15608" width="11.140625" style="58" customWidth="1"/>
    <col min="15609" max="15609" width="43.5703125" style="58" bestFit="1" customWidth="1"/>
    <col min="15610" max="15859" width="9.140625" style="58"/>
    <col min="15860" max="15860" width="15.85546875" style="58" customWidth="1"/>
    <col min="15861" max="15861" width="49.28515625" style="58" bestFit="1" customWidth="1"/>
    <col min="15862" max="15862" width="17.7109375" style="58" bestFit="1" customWidth="1"/>
    <col min="15863" max="15863" width="10.85546875" style="58" customWidth="1"/>
    <col min="15864" max="15864" width="11.140625" style="58" customWidth="1"/>
    <col min="15865" max="15865" width="43.5703125" style="58" bestFit="1" customWidth="1"/>
    <col min="15866" max="16115" width="9.140625" style="58"/>
    <col min="16116" max="16116" width="15.85546875" style="58" customWidth="1"/>
    <col min="16117" max="16117" width="49.28515625" style="58" bestFit="1" customWidth="1"/>
    <col min="16118" max="16118" width="17.7109375" style="58" bestFit="1" customWidth="1"/>
    <col min="16119" max="16119" width="10.85546875" style="58" customWidth="1"/>
    <col min="16120" max="16120" width="11.140625" style="58" customWidth="1"/>
    <col min="16121" max="16121" width="43.5703125" style="58" bestFit="1" customWidth="1"/>
    <col min="16122" max="16384" width="9.140625" style="58"/>
  </cols>
  <sheetData>
    <row r="1" spans="1:9">
      <c r="A1" s="55"/>
      <c r="B1" s="56"/>
      <c r="C1" s="57"/>
      <c r="D1" s="55"/>
      <c r="E1" s="55"/>
      <c r="F1" s="55"/>
    </row>
    <row r="2" spans="1:9">
      <c r="A2" s="55" t="s">
        <v>123</v>
      </c>
      <c r="B2" s="56" t="s">
        <v>124</v>
      </c>
      <c r="C2" s="57" t="s">
        <v>135</v>
      </c>
      <c r="D2" s="55" t="s">
        <v>136</v>
      </c>
      <c r="E2" s="55" t="s">
        <v>137</v>
      </c>
      <c r="F2" s="55" t="s">
        <v>138</v>
      </c>
    </row>
    <row r="3" spans="1:9">
      <c r="A3" s="55" t="s">
        <v>114</v>
      </c>
      <c r="B3" s="56" t="s">
        <v>162</v>
      </c>
      <c r="C3" s="57">
        <v>30000000</v>
      </c>
      <c r="D3" s="55" t="s">
        <v>139</v>
      </c>
      <c r="E3" s="59" t="s">
        <v>94</v>
      </c>
      <c r="F3" s="55" t="s">
        <v>29</v>
      </c>
      <c r="H3" s="80" t="s">
        <v>125</v>
      </c>
      <c r="I3" s="86">
        <v>30000000</v>
      </c>
    </row>
    <row r="4" spans="1:9">
      <c r="A4" s="55" t="s">
        <v>108</v>
      </c>
      <c r="B4" s="56" t="s">
        <v>163</v>
      </c>
      <c r="C4" s="57">
        <v>170571459</v>
      </c>
      <c r="D4" s="55" t="s">
        <v>139</v>
      </c>
      <c r="E4" s="59" t="s">
        <v>89</v>
      </c>
      <c r="F4" s="55" t="s">
        <v>18</v>
      </c>
      <c r="H4" s="80" t="s">
        <v>126</v>
      </c>
      <c r="I4" s="86">
        <v>170571459</v>
      </c>
    </row>
    <row r="5" spans="1:9">
      <c r="A5" s="55" t="s">
        <v>109</v>
      </c>
      <c r="B5" s="56" t="s">
        <v>164</v>
      </c>
      <c r="C5" s="57">
        <v>90000000</v>
      </c>
      <c r="D5" s="55" t="s">
        <v>139</v>
      </c>
      <c r="E5" s="59" t="s">
        <v>93</v>
      </c>
      <c r="F5" s="55" t="s">
        <v>20</v>
      </c>
      <c r="H5" s="80" t="s">
        <v>127</v>
      </c>
      <c r="I5" s="86">
        <v>90000000</v>
      </c>
    </row>
    <row r="6" spans="1:9">
      <c r="A6" s="55" t="s">
        <v>120</v>
      </c>
      <c r="B6" s="56" t="s">
        <v>165</v>
      </c>
      <c r="C6" s="57">
        <v>15000000</v>
      </c>
      <c r="D6" s="55" t="s">
        <v>139</v>
      </c>
      <c r="E6" s="59" t="s">
        <v>99</v>
      </c>
      <c r="F6" s="55" t="s">
        <v>38</v>
      </c>
      <c r="H6" s="80" t="s">
        <v>128</v>
      </c>
      <c r="I6" s="86">
        <v>15000000</v>
      </c>
    </row>
    <row r="7" spans="1:9">
      <c r="A7" s="55" t="s">
        <v>119</v>
      </c>
      <c r="B7" s="56" t="s">
        <v>166</v>
      </c>
      <c r="C7" s="57">
        <v>1200000</v>
      </c>
      <c r="D7" s="55" t="s">
        <v>139</v>
      </c>
      <c r="E7" s="59" t="s">
        <v>100</v>
      </c>
      <c r="F7" s="55" t="s">
        <v>37</v>
      </c>
      <c r="H7" s="80" t="s">
        <v>129</v>
      </c>
      <c r="I7" s="86">
        <v>500000</v>
      </c>
    </row>
    <row r="8" spans="1:9">
      <c r="A8" s="55" t="s">
        <v>117</v>
      </c>
      <c r="B8" s="56" t="s">
        <v>167</v>
      </c>
      <c r="C8" s="57">
        <v>9000000</v>
      </c>
      <c r="D8" s="55" t="s">
        <v>139</v>
      </c>
      <c r="E8" s="59" t="s">
        <v>103</v>
      </c>
      <c r="F8" s="55" t="s">
        <v>34</v>
      </c>
      <c r="H8" s="80" t="s">
        <v>130</v>
      </c>
      <c r="I8" s="86">
        <v>9000000</v>
      </c>
    </row>
    <row r="9" spans="1:9">
      <c r="A9" s="55" t="s">
        <v>112</v>
      </c>
      <c r="B9" s="56" t="s">
        <v>168</v>
      </c>
      <c r="C9" s="57">
        <v>1000000</v>
      </c>
      <c r="D9" s="55" t="s">
        <v>139</v>
      </c>
      <c r="E9" s="59" t="s">
        <v>97</v>
      </c>
      <c r="F9" s="55" t="s">
        <v>98</v>
      </c>
      <c r="H9" s="80" t="s">
        <v>142</v>
      </c>
      <c r="I9" s="86">
        <v>1000000</v>
      </c>
    </row>
    <row r="10" spans="1:9">
      <c r="A10" s="55" t="s">
        <v>115</v>
      </c>
      <c r="B10" s="56" t="s">
        <v>169</v>
      </c>
      <c r="C10" s="57">
        <v>30000000</v>
      </c>
      <c r="D10" s="55" t="s">
        <v>139</v>
      </c>
      <c r="E10" s="59" t="s">
        <v>104</v>
      </c>
      <c r="F10" s="55" t="s">
        <v>32</v>
      </c>
      <c r="H10" s="80" t="s">
        <v>143</v>
      </c>
      <c r="I10" s="86">
        <v>20000000</v>
      </c>
    </row>
    <row r="11" spans="1:9">
      <c r="A11" s="55" t="s">
        <v>116</v>
      </c>
      <c r="B11" s="56" t="s">
        <v>170</v>
      </c>
      <c r="C11" s="57">
        <v>8000000</v>
      </c>
      <c r="D11" s="55" t="s">
        <v>139</v>
      </c>
      <c r="E11" s="59" t="s">
        <v>105</v>
      </c>
      <c r="F11" s="55" t="s">
        <v>33</v>
      </c>
      <c r="H11" s="80" t="s">
        <v>144</v>
      </c>
      <c r="I11" s="86">
        <v>8000000</v>
      </c>
    </row>
    <row r="12" spans="1:9">
      <c r="A12" s="55" t="s">
        <v>113</v>
      </c>
      <c r="B12" s="56" t="s">
        <v>171</v>
      </c>
      <c r="C12" s="57">
        <v>1400000000</v>
      </c>
      <c r="D12" s="55" t="s">
        <v>139</v>
      </c>
      <c r="E12" s="59" t="s">
        <v>86</v>
      </c>
      <c r="F12" s="55" t="s">
        <v>27</v>
      </c>
      <c r="H12" s="80" t="s">
        <v>131</v>
      </c>
      <c r="I12" s="86">
        <v>1400000000</v>
      </c>
    </row>
    <row r="13" spans="1:9">
      <c r="A13" s="55" t="s">
        <v>107</v>
      </c>
      <c r="B13" s="56" t="s">
        <v>172</v>
      </c>
      <c r="C13" s="57">
        <v>96000000</v>
      </c>
      <c r="D13" s="55" t="s">
        <v>139</v>
      </c>
      <c r="E13" s="59" t="s">
        <v>87</v>
      </c>
      <c r="F13" s="55" t="s">
        <v>17</v>
      </c>
      <c r="H13" s="80" t="s">
        <v>132</v>
      </c>
      <c r="I13" s="86">
        <v>96000000</v>
      </c>
    </row>
    <row r="14" spans="1:9">
      <c r="A14" s="55" t="s">
        <v>110</v>
      </c>
      <c r="B14" s="56" t="s">
        <v>173</v>
      </c>
      <c r="C14" s="57">
        <v>140000000</v>
      </c>
      <c r="D14" s="55" t="s">
        <v>139</v>
      </c>
      <c r="E14" s="59" t="s">
        <v>91</v>
      </c>
      <c r="F14" s="55" t="s">
        <v>23</v>
      </c>
      <c r="H14" s="80" t="s">
        <v>133</v>
      </c>
      <c r="I14" s="86">
        <v>140000000</v>
      </c>
    </row>
    <row r="15" spans="1:9">
      <c r="A15" s="55" t="s">
        <v>118</v>
      </c>
      <c r="B15" s="56" t="s">
        <v>174</v>
      </c>
      <c r="C15" s="57">
        <v>500000</v>
      </c>
      <c r="D15" s="55" t="s">
        <v>139</v>
      </c>
      <c r="E15" s="59" t="s">
        <v>101</v>
      </c>
      <c r="F15" s="55" t="s">
        <v>36</v>
      </c>
      <c r="H15" s="80" t="s">
        <v>134</v>
      </c>
      <c r="I15" s="86">
        <v>500000</v>
      </c>
    </row>
    <row r="16" spans="1:9">
      <c r="A16" s="55" t="s">
        <v>121</v>
      </c>
      <c r="B16" s="56" t="s">
        <v>175</v>
      </c>
      <c r="C16" s="57">
        <v>12250000</v>
      </c>
      <c r="D16" s="55" t="s">
        <v>139</v>
      </c>
      <c r="E16" s="59" t="s">
        <v>102</v>
      </c>
      <c r="F16" s="55" t="s">
        <v>51</v>
      </c>
      <c r="H16" s="80" t="s">
        <v>146</v>
      </c>
      <c r="I16" s="86">
        <v>8000000</v>
      </c>
    </row>
    <row r="17" spans="1:9">
      <c r="A17" s="55" t="s">
        <v>111</v>
      </c>
      <c r="B17" s="56" t="s">
        <v>176</v>
      </c>
      <c r="C17" s="57">
        <v>5000000</v>
      </c>
      <c r="D17" s="55" t="s">
        <v>139</v>
      </c>
      <c r="E17" s="59" t="s">
        <v>95</v>
      </c>
      <c r="F17" s="55" t="s">
        <v>140</v>
      </c>
      <c r="H17" s="80" t="s">
        <v>147</v>
      </c>
      <c r="I17" s="86">
        <v>5000000</v>
      </c>
    </row>
    <row r="18" spans="1:9">
      <c r="A18" s="55" t="s">
        <v>122</v>
      </c>
      <c r="B18" s="56" t="s">
        <v>177</v>
      </c>
      <c r="C18" s="57">
        <v>5000000</v>
      </c>
      <c r="D18" s="55" t="s">
        <v>139</v>
      </c>
      <c r="E18" s="59" t="s">
        <v>106</v>
      </c>
      <c r="F18" s="55" t="s">
        <v>54</v>
      </c>
      <c r="H18" s="80" t="s">
        <v>148</v>
      </c>
      <c r="I18" s="86">
        <v>5000000</v>
      </c>
    </row>
    <row r="19" spans="1:9">
      <c r="A19" s="55" t="s">
        <v>161</v>
      </c>
      <c r="B19" s="56" t="s">
        <v>178</v>
      </c>
      <c r="C19" s="57">
        <v>37000000</v>
      </c>
      <c r="D19" s="55" t="s">
        <v>139</v>
      </c>
      <c r="E19" s="59" t="s">
        <v>179</v>
      </c>
      <c r="F19" s="55" t="s">
        <v>19</v>
      </c>
      <c r="H19" s="80"/>
      <c r="I19" s="86">
        <f>SUM(I3:I18)</f>
        <v>1998571459</v>
      </c>
    </row>
    <row r="20" spans="1:9">
      <c r="A20" s="55"/>
      <c r="B20" s="56"/>
      <c r="C20" s="57"/>
      <c r="D20" s="55"/>
      <c r="E20" s="59"/>
      <c r="F20" s="55"/>
      <c r="H20" s="80"/>
      <c r="I20" s="86"/>
    </row>
    <row r="21" spans="1:9">
      <c r="A21" s="55"/>
      <c r="B21" s="56"/>
      <c r="C21" s="57"/>
      <c r="D21" s="55"/>
      <c r="E21" s="59"/>
      <c r="F21" s="55"/>
      <c r="H21" s="80"/>
      <c r="I21" s="86"/>
    </row>
    <row r="22" spans="1:9">
      <c r="A22" s="55"/>
      <c r="B22" s="56"/>
      <c r="C22" s="57"/>
      <c r="D22" s="55"/>
      <c r="E22" s="59"/>
      <c r="F22" s="55"/>
    </row>
    <row r="23" spans="1:9">
      <c r="A23" s="55"/>
      <c r="B23" s="56"/>
      <c r="C23" s="57"/>
      <c r="D23" s="55"/>
      <c r="E23" s="59"/>
      <c r="F23" s="55"/>
    </row>
    <row r="24" spans="1:9">
      <c r="A24" s="55"/>
      <c r="B24" s="56"/>
      <c r="C24" s="57"/>
      <c r="D24" s="55"/>
      <c r="E24" s="59"/>
      <c r="F24" s="55"/>
    </row>
    <row r="25" spans="1:9">
      <c r="F25" s="58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85" orientation="landscape" useFirstPageNumber="1" horizontalDpi="300" verticalDpi="300" r:id="rId1"/>
  <headerFooter alignWithMargins="0">
    <oddHeader>&amp;C&amp;"Times New Roman,Regular"&amp;12&amp;A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Cost Masing3</vt:lpstr>
      <vt:lpstr>Sheet1</vt:lpstr>
      <vt:lpstr>Request Budget Q3</vt:lpstr>
      <vt:lpstr>Request Budget Q2</vt:lpstr>
      <vt:lpstr>Sheet2</vt:lpstr>
      <vt:lpstr>Sheet2 (2)</vt:lpstr>
      <vt:lpstr>Q1 2016</vt:lpstr>
      <vt:lpstr>Q2 2016</vt:lpstr>
      <vt:lpstr>Q3 2016</vt:lpstr>
      <vt:lpstr>Total</vt:lpstr>
      <vt:lpstr>fr ERP Q1</vt:lpstr>
      <vt:lpstr>fr ERP Q2</vt:lpstr>
      <vt:lpstr>fr ERP Q3</vt:lpstr>
      <vt:lpstr>fr ERP Total</vt:lpstr>
      <vt:lpstr>Budget HR 2017</vt:lpstr>
      <vt:lpstr>Emp. Insurance &amp; OH</vt:lpstr>
      <vt:lpstr>ALL COST GA 2016</vt:lpstr>
      <vt:lpstr>FINAL Budget HR 2017</vt:lpstr>
      <vt:lpstr>'Budget HR 2017'!Print_Area</vt:lpstr>
      <vt:lpstr>'FINAL Budget HR 2017'!Print_Area</vt:lpstr>
      <vt:lpstr>'Q1 2016'!Print_Area</vt:lpstr>
      <vt:lpstr>'Q2 2016'!Print_Area</vt:lpstr>
      <vt:lpstr>'Q3 2016'!Print_Area</vt:lpstr>
      <vt:lpstr>Sheet1!Print_Area</vt:lpstr>
      <vt:lpstr>Sheet2!Print_Area</vt:lpstr>
      <vt:lpstr>'Sheet2 (2)'!Print_Area</vt:lpstr>
      <vt:lpstr>Total!Print_Area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Efrina</cp:lastModifiedBy>
  <cp:lastPrinted>2016-12-08T04:44:46Z</cp:lastPrinted>
  <dcterms:created xsi:type="dcterms:W3CDTF">2015-08-31T09:40:32Z</dcterms:created>
  <dcterms:modified xsi:type="dcterms:W3CDTF">2017-03-07T02:44:45Z</dcterms:modified>
</cp:coreProperties>
</file>