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tabRatio="833" activeTab="2"/>
  </bookViews>
  <sheets>
    <sheet name="Scratch" sheetId="7" r:id="rId1"/>
    <sheet name="Scratch (2)" sheetId="11" r:id="rId2"/>
    <sheet name="Sales Invoice Disertai Retur" sheetId="12" r:id="rId3"/>
    <sheet name="Sheet3" sheetId="13" r:id="rId4"/>
    <sheet name="Sales Invoice direvisi" sheetId="10" r:id="rId5"/>
    <sheet name="Sales Invoice Normal" sheetId="8" r:id="rId6"/>
    <sheet name="ARF Disettle Sebelum Pencairan" sheetId="5" r:id="rId7"/>
    <sheet name="ARF Normal" sheetId="4" r:id="rId8"/>
    <sheet name="Template" sheetId="6" r:id="rId9"/>
    <sheet name="Debit Note (3)" sheetId="3" r:id="rId10"/>
    <sheet name="Debit Note (2)" sheetId="2" r:id="rId11"/>
    <sheet name="Debit Note" sheetId="1" r:id="rId12"/>
  </sheets>
  <calcPr calcId="152511"/>
</workbook>
</file>

<file path=xl/calcChain.xml><?xml version="1.0" encoding="utf-8"?>
<calcChain xmlns="http://schemas.openxmlformats.org/spreadsheetml/2006/main">
  <c r="K13" i="12" l="1"/>
  <c r="O9" i="12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N9" i="12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M9" i="12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L9" i="12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K9" i="12"/>
  <c r="K10" i="12" s="1"/>
  <c r="K11" i="12" s="1"/>
  <c r="K12" i="12" s="1"/>
  <c r="K14" i="12" s="1"/>
  <c r="K15" i="12" s="1"/>
  <c r="K16" i="12" s="1"/>
  <c r="K17" i="12" s="1"/>
  <c r="K18" i="12" s="1"/>
  <c r="K19" i="12" s="1"/>
  <c r="J9" i="12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N8" i="12"/>
  <c r="I13" i="12"/>
  <c r="I14" i="12" s="1"/>
  <c r="I18" i="12"/>
  <c r="I19" i="12" s="1"/>
  <c r="I11" i="12"/>
  <c r="I12" i="12" s="1"/>
  <c r="I15" i="12"/>
  <c r="I16" i="12" s="1"/>
  <c r="I17" i="12" s="1"/>
  <c r="O8" i="12"/>
  <c r="M8" i="12"/>
  <c r="L8" i="12"/>
  <c r="K8" i="12"/>
  <c r="J8" i="12"/>
  <c r="I8" i="12"/>
  <c r="I9" i="12" s="1"/>
  <c r="I10" i="12" s="1"/>
  <c r="N9" i="8"/>
  <c r="N10" i="8" s="1"/>
  <c r="N11" i="8" s="1"/>
  <c r="N12" i="8" s="1"/>
  <c r="N13" i="8" s="1"/>
  <c r="N14" i="8" s="1"/>
  <c r="M9" i="8"/>
  <c r="M10" i="8" s="1"/>
  <c r="M11" i="8" s="1"/>
  <c r="M12" i="8" s="1"/>
  <c r="M13" i="8" s="1"/>
  <c r="M14" i="8" s="1"/>
  <c r="L9" i="8"/>
  <c r="L10" i="8" s="1"/>
  <c r="L11" i="8" s="1"/>
  <c r="L12" i="8" s="1"/>
  <c r="L13" i="8" s="1"/>
  <c r="L14" i="8" s="1"/>
  <c r="K9" i="8"/>
  <c r="K10" i="8" s="1"/>
  <c r="K11" i="8" s="1"/>
  <c r="K12" i="8" s="1"/>
  <c r="K13" i="8" s="1"/>
  <c r="K14" i="8" s="1"/>
  <c r="J9" i="8"/>
  <c r="J10" i="8" s="1"/>
  <c r="J11" i="8" s="1"/>
  <c r="J12" i="8" s="1"/>
  <c r="J13" i="8" s="1"/>
  <c r="J14" i="8" s="1"/>
  <c r="N8" i="8"/>
  <c r="M13" i="11"/>
  <c r="L13" i="11"/>
  <c r="K13" i="11"/>
  <c r="J13" i="11"/>
  <c r="I13" i="11"/>
  <c r="M12" i="11"/>
  <c r="L12" i="11"/>
  <c r="K12" i="11"/>
  <c r="J12" i="11"/>
  <c r="I12" i="11"/>
  <c r="M11" i="11"/>
  <c r="L11" i="11"/>
  <c r="K11" i="11"/>
  <c r="J11" i="11"/>
  <c r="I11" i="11"/>
  <c r="M10" i="11"/>
  <c r="L10" i="11"/>
  <c r="K10" i="11"/>
  <c r="J10" i="11"/>
  <c r="I10" i="11"/>
  <c r="M8" i="11"/>
  <c r="M9" i="11" s="1"/>
  <c r="L8" i="11"/>
  <c r="L9" i="11" s="1"/>
  <c r="K8" i="11"/>
  <c r="K9" i="11" s="1"/>
  <c r="J8" i="11"/>
  <c r="J9" i="11" s="1"/>
  <c r="I8" i="11"/>
  <c r="I9" i="11" s="1"/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M8" i="10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L20" i="10"/>
  <c r="K20" i="10"/>
  <c r="J20" i="10"/>
  <c r="I20" i="10"/>
  <c r="L19" i="10"/>
  <c r="K19" i="10"/>
  <c r="J19" i="10"/>
  <c r="I19" i="10"/>
  <c r="I9" i="10"/>
  <c r="J9" i="10"/>
  <c r="K9" i="10"/>
  <c r="L9" i="10"/>
  <c r="I10" i="10"/>
  <c r="J10" i="10"/>
  <c r="K10" i="10"/>
  <c r="L10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I14" i="10"/>
  <c r="J14" i="10"/>
  <c r="K14" i="10"/>
  <c r="L14" i="10"/>
  <c r="I15" i="10"/>
  <c r="J15" i="10"/>
  <c r="K15" i="10"/>
  <c r="L15" i="10"/>
  <c r="I16" i="10"/>
  <c r="J16" i="10"/>
  <c r="K16" i="10"/>
  <c r="L16" i="10"/>
  <c r="I17" i="10"/>
  <c r="J17" i="10"/>
  <c r="K17" i="10"/>
  <c r="L17" i="10"/>
  <c r="I18" i="10"/>
  <c r="J18" i="10"/>
  <c r="K18" i="10"/>
  <c r="L18" i="10"/>
  <c r="L8" i="10"/>
  <c r="K8" i="10"/>
  <c r="J8" i="10"/>
  <c r="I8" i="10"/>
  <c r="I13" i="8"/>
  <c r="I14" i="8" s="1"/>
  <c r="I11" i="8"/>
  <c r="I12" i="8" s="1"/>
  <c r="M8" i="8"/>
  <c r="L8" i="8"/>
  <c r="K8" i="8"/>
  <c r="J8" i="8"/>
  <c r="I8" i="8"/>
  <c r="I9" i="8" s="1"/>
  <c r="I10" i="8" s="1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8" i="7"/>
  <c r="M9" i="7" s="1"/>
  <c r="L8" i="7"/>
  <c r="L9" i="7" s="1"/>
  <c r="K8" i="7"/>
  <c r="K9" i="7" s="1"/>
  <c r="J8" i="7"/>
  <c r="I8" i="7"/>
  <c r="I9" i="7" s="1"/>
  <c r="J16" i="6"/>
  <c r="I3" i="6"/>
  <c r="I9" i="6"/>
  <c r="K3" i="6"/>
  <c r="J3" i="6"/>
  <c r="I17" i="6"/>
  <c r="I16" i="6"/>
  <c r="I13" i="4"/>
  <c r="I14" i="4" s="1"/>
  <c r="I10" i="4"/>
  <c r="I11" i="4" s="1"/>
  <c r="I12" i="4" s="1"/>
  <c r="M9" i="4"/>
  <c r="M10" i="4" s="1"/>
  <c r="M11" i="4" s="1"/>
  <c r="M12" i="4" s="1"/>
  <c r="M13" i="4" s="1"/>
  <c r="M14" i="4" s="1"/>
  <c r="L9" i="4"/>
  <c r="L10" i="4" s="1"/>
  <c r="L11" i="4" s="1"/>
  <c r="L12" i="4" s="1"/>
  <c r="L13" i="4" s="1"/>
  <c r="L14" i="4" s="1"/>
  <c r="K9" i="4"/>
  <c r="K10" i="4" s="1"/>
  <c r="K11" i="4" s="1"/>
  <c r="K12" i="4" s="1"/>
  <c r="K13" i="4" s="1"/>
  <c r="K14" i="4" s="1"/>
  <c r="J9" i="4"/>
  <c r="J10" i="4" s="1"/>
  <c r="J11" i="4" s="1"/>
  <c r="J12" i="4" s="1"/>
  <c r="J13" i="4" s="1"/>
  <c r="J14" i="4" s="1"/>
  <c r="I9" i="4"/>
  <c r="M8" i="4"/>
  <c r="L8" i="4"/>
  <c r="K8" i="4"/>
  <c r="J8" i="4"/>
  <c r="I8" i="4"/>
  <c r="I10" i="5"/>
  <c r="I11" i="5" s="1"/>
  <c r="M9" i="5"/>
  <c r="M10" i="5" s="1"/>
  <c r="M11" i="5" s="1"/>
  <c r="L9" i="5"/>
  <c r="L10" i="5" s="1"/>
  <c r="L11" i="5" s="1"/>
  <c r="K9" i="5"/>
  <c r="K10" i="5" s="1"/>
  <c r="K11" i="5" s="1"/>
  <c r="J9" i="5"/>
  <c r="J10" i="5" s="1"/>
  <c r="J11" i="5" s="1"/>
  <c r="I9" i="5"/>
  <c r="M8" i="5"/>
  <c r="L8" i="5"/>
  <c r="K8" i="5"/>
  <c r="J8" i="5"/>
  <c r="I8" i="5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8" i="6"/>
  <c r="M9" i="6" s="1"/>
  <c r="L8" i="6"/>
  <c r="L9" i="6" s="1"/>
  <c r="K8" i="6"/>
  <c r="K9" i="6" s="1"/>
  <c r="J8" i="6"/>
  <c r="J9" i="6" s="1"/>
  <c r="I8" i="6"/>
  <c r="I13" i="6"/>
  <c r="I12" i="6"/>
  <c r="I11" i="6"/>
  <c r="I10" i="6"/>
  <c r="J9" i="7" l="1"/>
  <c r="K7" i="3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<sst xmlns="http://schemas.openxmlformats.org/spreadsheetml/2006/main" count="316" uniqueCount="45">
  <si>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</si>
  <si>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</si>
  <si>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</si>
  <si>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</si>
  <si>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</si>
  <si>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</si>
  <si>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</si>
  <si>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</si>
  <si>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</si>
  <si>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</si>
  <si>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</si>
  <si>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</si>
  <si>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</si>
  <si>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</si>
  <si>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</si>
  <si>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</si>
  <si>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</si>
  <si>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</si>
  <si>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</si>
  <si>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</si>
  <si>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</si>
  <si>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</si>
  <si>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</si>
  <si>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</si>
  <si>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</si>
  <si>
    <t>Skenario :</t>
  </si>
  <si>
    <t>Advance Disubmit ---&gt; Advance Final Approve ---&gt; Pencairan Dana --&gt; Advance Settlement ---&gt; Advance Return (Bila Ada)</t>
  </si>
  <si>
    <t>Advance Disubmit ---&gt; Advance Final Approve --&gt; Advance Settlement ---&gt; Pembayaran Advance</t>
  </si>
  <si>
    <t>ABC</t>
  </si>
  <si>
    <t>DEF</t>
  </si>
  <si>
    <t>Transaksi …</t>
  </si>
  <si>
    <t>Saldo Akhir</t>
  </si>
  <si>
    <t>Revenue</t>
  </si>
  <si>
    <t>Penerbitan Invoice</t>
  </si>
  <si>
    <t>Piutang Usaha</t>
  </si>
  <si>
    <t>Pembayaran Piutang dari Customer</t>
  </si>
  <si>
    <t>Sales Invoice diterbitkan ---&gt; Customer membayar Piutang</t>
  </si>
  <si>
    <t>VAT Out</t>
  </si>
  <si>
    <t>Pembatalan Invoice 2023</t>
  </si>
  <si>
    <t>Resubmit Invoice di 2024</t>
  </si>
  <si>
    <t>Prepaid Tax 23</t>
  </si>
  <si>
    <t>Penerbitan Invoice di 2023</t>
  </si>
  <si>
    <t>Pemotongan PPH 23</t>
  </si>
  <si>
    <t>Penerbitan Credit Note dari Customer</t>
  </si>
  <si>
    <t>Hutang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</si>
</sst>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DDD"/>
        <bgColor indexed="64"/>
      </pattern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5" fontId="4" fillId="7" borderId="8" xfId="0" applyNumberFormat="1" applyFont="1" applyFill="1" applyBorder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vertical="center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164" fontId="1" fillId="4" borderId="25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164" fontId="1" fillId="5" borderId="25" xfId="0" applyNumberFormat="1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4" fontId="1" fillId="8" borderId="7" xfId="0" applyNumberFormat="1" applyFont="1" applyFill="1" applyBorder="1" applyAlignment="1">
      <alignment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165" fontId="3" fillId="3" borderId="20" xfId="0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1" fillId="4" borderId="2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21" sqref="D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si="1"/>
        <v>0</v>
      </c>
      <c r="L9" s="42">
        <f t="shared" si="1"/>
        <v>2000000</v>
      </c>
      <c r="M9" s="42">
        <f t="shared" si="1"/>
        <v>0</v>
      </c>
      <c r="N9" s="29"/>
    </row>
    <row r="10" spans="1:14" x14ac:dyDescent="0.2">
      <c r="A10" s="29"/>
      <c r="B10" s="55"/>
      <c r="C10" s="5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1"/>
        <v/>
      </c>
      <c r="L10" s="42" t="str">
        <f t="shared" si="1"/>
        <v/>
      </c>
      <c r="M10" s="42" t="str">
        <f t="shared" si="1"/>
        <v/>
      </c>
      <c r="N10" s="29"/>
    </row>
    <row r="11" spans="1:14" x14ac:dyDescent="0.2">
      <c r="A11" s="29"/>
      <c r="B11" s="58"/>
      <c r="C11" s="5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1"/>
        <v/>
      </c>
      <c r="L11" s="42" t="str">
        <f t="shared" si="1"/>
        <v/>
      </c>
      <c r="M11" s="42" t="str">
        <f t="shared" si="1"/>
        <v/>
      </c>
      <c r="N11" s="29"/>
    </row>
    <row r="12" spans="1:14" x14ac:dyDescent="0.2">
      <c r="A12" s="29"/>
      <c r="B12" s="58"/>
      <c r="C12" s="5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58"/>
      <c r="C13" s="5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44941</v>
      </c>
      <c r="C7" s="86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55"/>
      <c r="C8" s="86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55">
        <v>44946</v>
      </c>
      <c r="C9" s="86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55"/>
      <c r="C10" s="86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55">
        <v>44951</v>
      </c>
      <c r="C11" s="86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55"/>
      <c r="C12" s="86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2:G2"/>
    <mergeCell ref="I2:K2"/>
    <mergeCell ref="B3:B4"/>
    <mergeCell ref="C3:C4"/>
    <mergeCell ref="D3:E3"/>
    <mergeCell ref="F3:G3"/>
    <mergeCell ref="B11:B12"/>
    <mergeCell ref="C11:C12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3" sqref="C13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44936</v>
      </c>
      <c r="C7" s="86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55"/>
      <c r="C8" s="86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55">
        <v>44941</v>
      </c>
      <c r="C9" s="86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55"/>
      <c r="C10" s="86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2:G2"/>
    <mergeCell ref="I2:K2"/>
    <mergeCell ref="B3:B4"/>
    <mergeCell ref="C3:C4"/>
    <mergeCell ref="D3:E3"/>
    <mergeCell ref="F3:G3"/>
    <mergeCell ref="B5:B6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55">
        <v>44928</v>
      </c>
      <c r="C5" s="86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55"/>
      <c r="C6" s="86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55">
        <v>44941</v>
      </c>
      <c r="C7" s="86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55"/>
      <c r="C8" s="86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21" sqref="D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si="1"/>
        <v>0</v>
      </c>
      <c r="L9" s="42">
        <f t="shared" si="1"/>
        <v>2000000</v>
      </c>
      <c r="M9" s="42">
        <f t="shared" si="1"/>
        <v>0</v>
      </c>
      <c r="N9" s="29"/>
    </row>
    <row r="10" spans="1:14" x14ac:dyDescent="0.2">
      <c r="A10" s="29"/>
      <c r="B10" s="55"/>
      <c r="C10" s="5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1"/>
        <v/>
      </c>
      <c r="L10" s="42" t="str">
        <f t="shared" si="1"/>
        <v/>
      </c>
      <c r="M10" s="42" t="str">
        <f t="shared" si="1"/>
        <v/>
      </c>
      <c r="N10" s="29"/>
    </row>
    <row r="11" spans="1:14" x14ac:dyDescent="0.2">
      <c r="A11" s="29"/>
      <c r="B11" s="58"/>
      <c r="C11" s="5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1"/>
        <v/>
      </c>
      <c r="L11" s="42" t="str">
        <f t="shared" si="1"/>
        <v/>
      </c>
      <c r="M11" s="42" t="str">
        <f t="shared" si="1"/>
        <v/>
      </c>
      <c r="N11" s="29"/>
    </row>
    <row r="12" spans="1:14" x14ac:dyDescent="0.2">
      <c r="A12" s="29"/>
      <c r="B12" s="58"/>
      <c r="C12" s="5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58"/>
      <c r="C13" s="5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20"/>
  <sheetViews>
    <sheetView tabSelected="1" topLeftCell="B1" zoomScale="70" zoomScaleNormal="70" workbookViewId="0">
      <selection activeCell="E12" sqref="E12"/>
    </sheetView>
  </sheetViews>
  <sheetFormatPr defaultRowHeight="12.75" x14ac:dyDescent="0.2"/>
  <cols>
    <col min="1" max="1" width="1.42578125" style="1" customWidth="1"/>
    <col min="2" max="2" width="14.42578125" style="3" bestFit="1" customWidth="1"/>
    <col min="3" max="3" width="22.85546875" style="23" bestFit="1" customWidth="1"/>
    <col min="4" max="4" width="11" style="1" bestFit="1" customWidth="1"/>
    <col min="5" max="5" width="15" style="2" bestFit="1" customWidth="1"/>
    <col min="6" max="6" width="16.7109375" style="1" bestFit="1" customWidth="1"/>
    <col min="7" max="7" width="15" style="2" bestFit="1" customWidth="1"/>
    <col min="8" max="8" width="1.42578125" style="1" customWidth="1"/>
    <col min="9" max="9" width="14.42578125" style="1" bestFit="1" customWidth="1"/>
    <col min="10" max="10" width="14.7109375" style="2" customWidth="1"/>
    <col min="11" max="11" width="15" style="2" customWidth="1"/>
    <col min="12" max="12" width="15" style="2" bestFit="1" customWidth="1"/>
    <col min="13" max="14" width="13.5703125" style="1" bestFit="1" customWidth="1"/>
    <col min="15" max="15" width="14.85546875" style="1" customWidth="1"/>
    <col min="16" max="16384" width="9.140625" style="1"/>
  </cols>
  <sheetData>
    <row r="1" spans="1:16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  <c r="P1" s="29"/>
    </row>
    <row r="2" spans="1:16" ht="13.5" thickBot="1" x14ac:dyDescent="0.25">
      <c r="A2" s="29"/>
      <c r="B2" s="28" t="s">
        <v>25</v>
      </c>
      <c r="C2" s="60" t="s">
        <v>36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  <c r="O2" s="29"/>
      <c r="P2" s="29"/>
    </row>
    <row r="3" spans="1:16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  <c r="O3" s="29"/>
      <c r="P3" s="29"/>
    </row>
    <row r="4" spans="1:16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  <c r="P4" s="29"/>
    </row>
    <row r="5" spans="1:16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0"/>
      <c r="N5" s="70"/>
      <c r="O5" s="71"/>
      <c r="P5" s="33"/>
    </row>
    <row r="6" spans="1:16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6" t="s">
        <v>5</v>
      </c>
      <c r="O6" s="37" t="s">
        <v>5</v>
      </c>
      <c r="P6" s="34"/>
    </row>
    <row r="7" spans="1:16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25" t="s">
        <v>34</v>
      </c>
      <c r="K7" s="26" t="s">
        <v>18</v>
      </c>
      <c r="L7" s="26" t="s">
        <v>32</v>
      </c>
      <c r="M7" s="26" t="s">
        <v>37</v>
      </c>
      <c r="N7" s="26" t="s">
        <v>44</v>
      </c>
      <c r="O7" s="27" t="s">
        <v>40</v>
      </c>
      <c r="P7" s="34"/>
    </row>
    <row r="8" spans="1:16" x14ac:dyDescent="0.2">
      <c r="A8" s="29"/>
      <c r="B8" s="79">
        <v>44946</v>
      </c>
      <c r="C8" s="82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8">
        <f>IF(OR(NOT(EXACT($E8, "")), NOT(EXACT($G8, ""))), (IF(ISNUMBER(O7), O7, 0) + IF(EXACT(O$7, $D8), ((IF(EXACT(O$6, "ACTIVA"), 1, -1)) * $E8), IF(EXACT(O$7, $F8), ((IF(EXACT(O$6, "ACTIVA"), 1, -1)) * -$G8), 0))), "")</f>
        <v>0</v>
      </c>
      <c r="P8" s="29"/>
    </row>
    <row r="9" spans="1:16" x14ac:dyDescent="0.2">
      <c r="A9" s="29"/>
      <c r="B9" s="80"/>
      <c r="C9" s="83"/>
      <c r="D9" s="21"/>
      <c r="E9" s="22"/>
      <c r="F9" s="19" t="s">
        <v>32</v>
      </c>
      <c r="G9" s="20">
        <v>1000000</v>
      </c>
      <c r="H9" s="29"/>
      <c r="I9" s="38">
        <f t="shared" ref="I9:I19" si="0">IF(OR(NOT(EXACT($E9, "")), NOT(EXACT($G9, ""))), IF(EXACT($B9, ""), I8, $B9), "")</f>
        <v>44946</v>
      </c>
      <c r="J9" s="8">
        <f t="shared" ref="J9:J19" si="1">IF(OR(NOT(EXACT($E9, "")), NOT(EXACT($G9, ""))), (IF(ISNUMBER(J8), J8, 0) + IF(EXACT(J$7, $D9), ((IF(EXACT(J$6, "ACTIVA"), 1, -1)) * $E9), IF(EXACT(J$7, $F9), ((IF(EXACT(J$6, "ACTIVA"), 1, -1)) * -$G9), 0))), "")</f>
        <v>1100000</v>
      </c>
      <c r="K9" s="8">
        <f t="shared" ref="K9:K19" si="2">IF(OR(NOT(EXACT($E9, "")), NOT(EXACT($G9, ""))), (IF(ISNUMBER(K8), K8, 0) + IF(EXACT(K$7, $D9), ((IF(EXACT(K$6, "ACTIVA"), 1, -1)) * $E9), IF(EXACT(K$7, $F9), ((IF(EXACT(K$6, "ACTIVA"), 1, -1)) * -$G9), 0))), "")</f>
        <v>0</v>
      </c>
      <c r="L9" s="8">
        <f t="shared" ref="L9:L19" si="3">IF(OR(NOT(EXACT($E9, "")), NOT(EXACT($G9, ""))), (IF(ISNUMBER(L8), L8, 0) + IF(EXACT(L$7, $D9), ((IF(EXACT(L$6, "ACTIVA"), 1, -1)) * $E9), IF(EXACT(L$7, $F9), ((IF(EXACT(L$6, "ACTIVA"), 1, -1)) * -$G9), 0))), "")</f>
        <v>1000000</v>
      </c>
      <c r="M9" s="8">
        <f t="shared" ref="M9:M19" si="4">IF(OR(NOT(EXACT($E9, "")), NOT(EXACT($G9, ""))), (IF(ISNUMBER(M8), M8, 0) + IF(EXACT(M$7, $D9), ((IF(EXACT(M$6, "ACTIVA"), 1, -1)) * $E9), IF(EXACT(M$7, $F9), ((IF(EXACT(M$6, "ACTIVA"), 1, -1)) * -$G9), 0))), "")</f>
        <v>0</v>
      </c>
      <c r="N9" s="8">
        <f t="shared" ref="N9:N19" si="5">IF(OR(NOT(EXACT($E9, "")), NOT(EXACT($G9, ""))), (IF(ISNUMBER(N8), N8, 0) + IF(EXACT(N$7, $D9), ((IF(EXACT(N$6, "ACTIVA"), 1, -1)) * $E9), IF(EXACT(N$7, $F9), ((IF(EXACT(N$6, "ACTIVA"), 1, -1)) * -$G9), 0))), "")</f>
        <v>0</v>
      </c>
      <c r="O9" s="8">
        <f t="shared" ref="O9:O19" si="6">IF(OR(NOT(EXACT($E9, "")), NOT(EXACT($G9, ""))), (IF(ISNUMBER(O8), O8, 0) + IF(EXACT(O$7, $D9), ((IF(EXACT(O$6, "ACTIVA"), 1, -1)) * $E9), IF(EXACT(O$7, $F9), ((IF(EXACT(O$6, "ACTIVA"), 1, -1)) * -$G9), 0))), "")</f>
        <v>0</v>
      </c>
      <c r="P9" s="29"/>
    </row>
    <row r="10" spans="1:16" x14ac:dyDescent="0.2">
      <c r="A10" s="29"/>
      <c r="B10" s="81"/>
      <c r="C10" s="84"/>
      <c r="D10" s="16"/>
      <c r="E10" s="17"/>
      <c r="F10" s="12" t="s">
        <v>37</v>
      </c>
      <c r="G10" s="13">
        <v>100000</v>
      </c>
      <c r="H10" s="29"/>
      <c r="I10" s="38">
        <f t="shared" si="0"/>
        <v>44946</v>
      </c>
      <c r="J10" s="8">
        <f t="shared" si="1"/>
        <v>1100000</v>
      </c>
      <c r="K10" s="8">
        <f t="shared" si="2"/>
        <v>0</v>
      </c>
      <c r="L10" s="8">
        <f t="shared" si="3"/>
        <v>1000000</v>
      </c>
      <c r="M10" s="8">
        <f t="shared" si="4"/>
        <v>100000</v>
      </c>
      <c r="N10" s="8">
        <f t="shared" si="5"/>
        <v>0</v>
      </c>
      <c r="O10" s="8">
        <f t="shared" si="6"/>
        <v>0</v>
      </c>
      <c r="P10" s="29"/>
    </row>
    <row r="11" spans="1:16" x14ac:dyDescent="0.2">
      <c r="A11" s="29"/>
      <c r="B11" s="55">
        <v>44948</v>
      </c>
      <c r="C11" s="57" t="s">
        <v>35</v>
      </c>
      <c r="D11" s="10" t="s">
        <v>18</v>
      </c>
      <c r="E11" s="11">
        <v>1080000</v>
      </c>
      <c r="F11" s="14"/>
      <c r="G11" s="15"/>
      <c r="H11" s="29"/>
      <c r="I11" s="38">
        <f>IF(OR(NOT(EXACT($E11, "")), NOT(EXACT($G11, ""))), IF(EXACT($B11, ""), I17, $B11), "")</f>
        <v>44948</v>
      </c>
      <c r="J11" s="8">
        <f t="shared" si="1"/>
        <v>1100000</v>
      </c>
      <c r="K11" s="8">
        <f t="shared" si="2"/>
        <v>1080000</v>
      </c>
      <c r="L11" s="8">
        <f t="shared" si="3"/>
        <v>1000000</v>
      </c>
      <c r="M11" s="8">
        <f t="shared" si="4"/>
        <v>100000</v>
      </c>
      <c r="N11" s="8">
        <f t="shared" si="5"/>
        <v>0</v>
      </c>
      <c r="O11" s="8">
        <f t="shared" si="6"/>
        <v>0</v>
      </c>
      <c r="P11" s="29"/>
    </row>
    <row r="12" spans="1:16" x14ac:dyDescent="0.2">
      <c r="A12" s="29"/>
      <c r="B12" s="58"/>
      <c r="C12" s="59"/>
      <c r="D12" s="16"/>
      <c r="E12" s="17"/>
      <c r="F12" s="12" t="s">
        <v>34</v>
      </c>
      <c r="G12" s="13">
        <v>1080000</v>
      </c>
      <c r="H12" s="29"/>
      <c r="I12" s="38">
        <f t="shared" si="0"/>
        <v>44948</v>
      </c>
      <c r="J12" s="8">
        <f t="shared" si="1"/>
        <v>20000</v>
      </c>
      <c r="K12" s="8">
        <f t="shared" si="2"/>
        <v>1080000</v>
      </c>
      <c r="L12" s="8">
        <f t="shared" si="3"/>
        <v>1000000</v>
      </c>
      <c r="M12" s="8">
        <f t="shared" si="4"/>
        <v>100000</v>
      </c>
      <c r="N12" s="8">
        <f t="shared" si="5"/>
        <v>0</v>
      </c>
      <c r="O12" s="8">
        <f t="shared" si="6"/>
        <v>0</v>
      </c>
      <c r="P12" s="29"/>
    </row>
    <row r="13" spans="1:16" x14ac:dyDescent="0.2">
      <c r="A13" s="29"/>
      <c r="B13" s="55">
        <v>44951</v>
      </c>
      <c r="C13" s="59" t="s">
        <v>42</v>
      </c>
      <c r="D13" s="10" t="s">
        <v>40</v>
      </c>
      <c r="E13" s="11">
        <v>20000</v>
      </c>
      <c r="F13" s="14"/>
      <c r="G13" s="15"/>
      <c r="H13" s="29"/>
      <c r="I13" s="38">
        <f>IF(OR(NOT(EXACT($E13, "")), NOT(EXACT($G13, ""))), IF(EXACT($B13, ""), I7, $B13), "")</f>
        <v>44951</v>
      </c>
      <c r="J13" s="8">
        <f t="shared" si="1"/>
        <v>20000</v>
      </c>
      <c r="K13" s="8">
        <f>IF(OR(NOT(EXACT($E13, "")), NOT(EXACT($G13, ""))), (IF(ISNUMBER(K12), K12, 0) + IF(EXACT(K$7, $D13), ((IF(EXACT(K$6, "ACTIVA"), 1, -1)) * $E13), IF(EXACT(K$7, $F13), ((IF(EXACT(K$6, "ACTIVA"), 1, -1)) * -$G13), 0))), "")</f>
        <v>1080000</v>
      </c>
      <c r="L13" s="8">
        <f t="shared" si="3"/>
        <v>1000000</v>
      </c>
      <c r="M13" s="8">
        <f t="shared" si="4"/>
        <v>100000</v>
      </c>
      <c r="N13" s="8">
        <f t="shared" si="5"/>
        <v>0</v>
      </c>
      <c r="O13" s="8">
        <f t="shared" si="6"/>
        <v>-20000</v>
      </c>
      <c r="P13" s="29"/>
    </row>
    <row r="14" spans="1:16" x14ac:dyDescent="0.2">
      <c r="A14" s="29"/>
      <c r="B14" s="58"/>
      <c r="C14" s="59"/>
      <c r="D14" s="16"/>
      <c r="E14" s="17"/>
      <c r="F14" s="12" t="s">
        <v>34</v>
      </c>
      <c r="G14" s="13">
        <v>20000</v>
      </c>
      <c r="H14" s="29"/>
      <c r="I14" s="38">
        <f t="shared" si="0"/>
        <v>44951</v>
      </c>
      <c r="J14" s="8">
        <f t="shared" si="1"/>
        <v>0</v>
      </c>
      <c r="K14" s="8">
        <f t="shared" si="2"/>
        <v>1080000</v>
      </c>
      <c r="L14" s="8">
        <f t="shared" si="3"/>
        <v>1000000</v>
      </c>
      <c r="M14" s="8">
        <f t="shared" si="4"/>
        <v>100000</v>
      </c>
      <c r="N14" s="8">
        <f t="shared" si="5"/>
        <v>0</v>
      </c>
      <c r="O14" s="8">
        <f t="shared" si="6"/>
        <v>-20000</v>
      </c>
      <c r="P14" s="29"/>
    </row>
    <row r="15" spans="1:16" x14ac:dyDescent="0.2">
      <c r="A15" s="29"/>
      <c r="B15" s="80">
        <v>44952</v>
      </c>
      <c r="C15" s="83" t="s">
        <v>43</v>
      </c>
      <c r="D15" s="19" t="s">
        <v>32</v>
      </c>
      <c r="E15" s="20">
        <v>100000</v>
      </c>
      <c r="F15" s="22"/>
      <c r="G15" s="22"/>
      <c r="H15" s="29"/>
      <c r="I15" s="38">
        <f>IF(OR(NOT(EXACT($E15, "")), NOT(EXACT($G15, ""))), IF(EXACT($B15, ""),#REF!, $B15), "")</f>
        <v>44952</v>
      </c>
      <c r="J15" s="8">
        <f t="shared" si="1"/>
        <v>0</v>
      </c>
      <c r="K15" s="8">
        <f t="shared" si="2"/>
        <v>1080000</v>
      </c>
      <c r="L15" s="8">
        <f t="shared" si="3"/>
        <v>900000</v>
      </c>
      <c r="M15" s="8">
        <f t="shared" si="4"/>
        <v>100000</v>
      </c>
      <c r="N15" s="8">
        <f t="shared" si="5"/>
        <v>0</v>
      </c>
      <c r="O15" s="8">
        <f t="shared" si="6"/>
        <v>-20000</v>
      </c>
      <c r="P15" s="29"/>
    </row>
    <row r="16" spans="1:16" x14ac:dyDescent="0.2">
      <c r="A16" s="29"/>
      <c r="B16" s="80"/>
      <c r="C16" s="83"/>
      <c r="D16" s="12" t="s">
        <v>37</v>
      </c>
      <c r="E16" s="13">
        <v>10000</v>
      </c>
      <c r="F16" s="22"/>
      <c r="G16" s="22"/>
      <c r="H16" s="29"/>
      <c r="I16" s="38">
        <f>IF(OR(NOT(EXACT($E16, "")), NOT(EXACT($G16, ""))), IF(EXACT($B16, ""), I15, $B16), "")</f>
        <v>44952</v>
      </c>
      <c r="J16" s="8">
        <f t="shared" si="1"/>
        <v>0</v>
      </c>
      <c r="K16" s="8">
        <f t="shared" si="2"/>
        <v>1080000</v>
      </c>
      <c r="L16" s="8">
        <f t="shared" si="3"/>
        <v>900000</v>
      </c>
      <c r="M16" s="8">
        <f t="shared" si="4"/>
        <v>90000</v>
      </c>
      <c r="N16" s="8">
        <f t="shared" si="5"/>
        <v>0</v>
      </c>
      <c r="O16" s="8">
        <f t="shared" si="6"/>
        <v>-20000</v>
      </c>
      <c r="P16" s="29"/>
    </row>
    <row r="17" spans="1:16" x14ac:dyDescent="0.2">
      <c r="A17" s="29"/>
      <c r="B17" s="81"/>
      <c r="C17" s="84"/>
      <c r="D17" s="16"/>
      <c r="E17" s="17"/>
      <c r="F17" s="19" t="s">
        <v>44</v>
      </c>
      <c r="G17" s="20">
        <v>110000</v>
      </c>
      <c r="H17" s="29"/>
      <c r="I17" s="38">
        <f>IF(OR(NOT(EXACT($E17, "")), NOT(EXACT($G17, ""))), IF(EXACT($B17, ""), I16, $B17), "")</f>
        <v>44952</v>
      </c>
      <c r="J17" s="8">
        <f t="shared" si="1"/>
        <v>0</v>
      </c>
      <c r="K17" s="8">
        <f t="shared" si="2"/>
        <v>1080000</v>
      </c>
      <c r="L17" s="8">
        <f t="shared" si="3"/>
        <v>900000</v>
      </c>
      <c r="M17" s="8">
        <f t="shared" si="4"/>
        <v>90000</v>
      </c>
      <c r="N17" s="8">
        <f t="shared" si="5"/>
        <v>110000</v>
      </c>
      <c r="O17" s="8">
        <f t="shared" si="6"/>
        <v>-20000</v>
      </c>
      <c r="P17" s="29"/>
    </row>
    <row r="18" spans="1:16" x14ac:dyDescent="0.2">
      <c r="A18" s="29"/>
      <c r="B18" s="55">
        <v>44953</v>
      </c>
      <c r="C18" s="59" t="s">
        <v>42</v>
      </c>
      <c r="D18" s="19" t="s">
        <v>44</v>
      </c>
      <c r="E18" s="11">
        <v>2000</v>
      </c>
      <c r="F18" s="15"/>
      <c r="G18" s="15"/>
      <c r="H18" s="29"/>
      <c r="I18" s="38">
        <f>IF(OR(NOT(EXACT($E18, "")), NOT(EXACT($G18, ""))), IF(EXACT($B18, ""), I12, $B18), "")</f>
        <v>44953</v>
      </c>
      <c r="J18" s="8">
        <f t="shared" si="1"/>
        <v>0</v>
      </c>
      <c r="K18" s="8">
        <f t="shared" si="2"/>
        <v>1080000</v>
      </c>
      <c r="L18" s="8">
        <f t="shared" si="3"/>
        <v>900000</v>
      </c>
      <c r="M18" s="8">
        <f t="shared" si="4"/>
        <v>90000</v>
      </c>
      <c r="N18" s="8">
        <f t="shared" si="5"/>
        <v>108000</v>
      </c>
      <c r="O18" s="8">
        <f t="shared" si="6"/>
        <v>-20000</v>
      </c>
      <c r="P18" s="29"/>
    </row>
    <row r="19" spans="1:16" x14ac:dyDescent="0.2">
      <c r="A19" s="29"/>
      <c r="B19" s="58"/>
      <c r="C19" s="59"/>
      <c r="D19" s="16"/>
      <c r="E19" s="17"/>
      <c r="F19" s="93" t="s">
        <v>40</v>
      </c>
      <c r="G19" s="13">
        <v>2000</v>
      </c>
      <c r="H19" s="29"/>
      <c r="I19" s="38">
        <f t="shared" si="0"/>
        <v>44953</v>
      </c>
      <c r="J19" s="8">
        <f t="shared" si="1"/>
        <v>0</v>
      </c>
      <c r="K19" s="8">
        <f t="shared" si="2"/>
        <v>1080000</v>
      </c>
      <c r="L19" s="8">
        <f t="shared" si="3"/>
        <v>900000</v>
      </c>
      <c r="M19" s="8">
        <f t="shared" si="4"/>
        <v>90000</v>
      </c>
      <c r="N19" s="8">
        <f t="shared" si="5"/>
        <v>108000</v>
      </c>
      <c r="O19" s="8">
        <f t="shared" si="6"/>
        <v>-18000</v>
      </c>
      <c r="P19" s="29"/>
    </row>
    <row r="20" spans="1:16" x14ac:dyDescent="0.2">
      <c r="A20" s="29"/>
      <c r="B20" s="30"/>
      <c r="C20" s="31"/>
      <c r="D20" s="29"/>
      <c r="E20" s="32"/>
      <c r="F20" s="29"/>
      <c r="G20" s="32"/>
      <c r="H20" s="29"/>
      <c r="I20" s="29"/>
      <c r="J20" s="32"/>
      <c r="K20" s="32"/>
      <c r="L20" s="32"/>
      <c r="M20" s="29"/>
      <c r="N20" s="29"/>
      <c r="O20" s="29"/>
      <c r="P20" s="29"/>
    </row>
  </sheetData>
  <mergeCells count="18">
    <mergeCell ref="B11:B12"/>
    <mergeCell ref="C11:C12"/>
    <mergeCell ref="B18:B19"/>
    <mergeCell ref="C18:C19"/>
    <mergeCell ref="B13:B14"/>
    <mergeCell ref="C13:C14"/>
    <mergeCell ref="B8:B10"/>
    <mergeCell ref="C8:C10"/>
    <mergeCell ref="B15:B17"/>
    <mergeCell ref="C15:C17"/>
    <mergeCell ref="C2:G3"/>
    <mergeCell ref="B5:G5"/>
    <mergeCell ref="I5:O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  <ignoredErrors>
    <ignoredError sqref="I11:I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zoomScale="90" zoomScaleNormal="90" workbookViewId="0">
      <selection activeCell="F15" sqref="F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thickBot="1" x14ac:dyDescent="0.25">
      <c r="A2" s="29"/>
      <c r="B2" s="28" t="s">
        <v>25</v>
      </c>
      <c r="C2" s="60" t="s">
        <v>36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0"/>
      <c r="N5" s="71"/>
      <c r="O5" s="33"/>
    </row>
    <row r="6" spans="1:15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7" t="s">
        <v>5</v>
      </c>
      <c r="O6" s="34"/>
    </row>
    <row r="7" spans="1:15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25" t="s">
        <v>34</v>
      </c>
      <c r="K7" s="26" t="s">
        <v>18</v>
      </c>
      <c r="L7" s="26" t="s">
        <v>32</v>
      </c>
      <c r="M7" s="26" t="s">
        <v>37</v>
      </c>
      <c r="N7" s="27" t="s">
        <v>40</v>
      </c>
      <c r="O7" s="34"/>
    </row>
    <row r="8" spans="1:15" x14ac:dyDescent="0.2">
      <c r="A8" s="29"/>
      <c r="B8" s="79">
        <v>44946</v>
      </c>
      <c r="C8" s="82" t="s">
        <v>41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0"/>
      <c r="C9" s="83"/>
      <c r="D9" s="21"/>
      <c r="E9" s="22"/>
      <c r="F9" s="19" t="s">
        <v>32</v>
      </c>
      <c r="G9" s="20">
        <v>1000000</v>
      </c>
      <c r="H9" s="29"/>
      <c r="I9" s="38">
        <f t="shared" ref="I9:I18" si="0">IF(OR(NOT(EXACT($E9, "")), NOT(EXACT($G9, ""))), IF(EXACT($B9, ""), I8, $B9), "")</f>
        <v>44946</v>
      </c>
      <c r="J9" s="42">
        <f t="shared" ref="J9:J18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8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N18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si="3"/>
        <v>0</v>
      </c>
      <c r="N9" s="42">
        <f t="shared" si="3"/>
        <v>0</v>
      </c>
      <c r="O9" s="29"/>
    </row>
    <row r="10" spans="1:15" x14ac:dyDescent="0.2">
      <c r="A10" s="29"/>
      <c r="B10" s="81"/>
      <c r="C10" s="84"/>
      <c r="D10" s="16"/>
      <c r="E10" s="17"/>
      <c r="F10" s="12" t="s">
        <v>37</v>
      </c>
      <c r="G10" s="13">
        <v>100000</v>
      </c>
      <c r="H10" s="29"/>
      <c r="I10" s="38">
        <f t="shared" si="0"/>
        <v>44946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3"/>
        <v>100000</v>
      </c>
      <c r="N10" s="42">
        <f t="shared" si="3"/>
        <v>0</v>
      </c>
      <c r="O10" s="29"/>
    </row>
    <row r="11" spans="1:15" x14ac:dyDescent="0.2">
      <c r="A11" s="29"/>
      <c r="B11" s="80">
        <v>45293</v>
      </c>
      <c r="C11" s="85" t="s">
        <v>38</v>
      </c>
      <c r="D11" s="10" t="s">
        <v>32</v>
      </c>
      <c r="E11" s="11">
        <v>1000000</v>
      </c>
      <c r="F11" s="48"/>
      <c r="G11" s="49"/>
      <c r="H11" s="29"/>
      <c r="I11" s="38">
        <f t="shared" si="0"/>
        <v>45293</v>
      </c>
      <c r="J11" s="42">
        <f t="shared" si="1"/>
        <v>1100000</v>
      </c>
      <c r="K11" s="42">
        <f t="shared" si="2"/>
        <v>0</v>
      </c>
      <c r="L11" s="42">
        <f t="shared" si="3"/>
        <v>0</v>
      </c>
      <c r="M11" s="42">
        <f t="shared" si="3"/>
        <v>100000</v>
      </c>
      <c r="N11" s="42">
        <f t="shared" si="3"/>
        <v>0</v>
      </c>
      <c r="O11" s="29"/>
    </row>
    <row r="12" spans="1:15" x14ac:dyDescent="0.2">
      <c r="A12" s="29"/>
      <c r="B12" s="80"/>
      <c r="C12" s="83"/>
      <c r="D12" s="19" t="s">
        <v>37</v>
      </c>
      <c r="E12" s="20">
        <v>100000</v>
      </c>
      <c r="F12" s="50"/>
      <c r="G12" s="51"/>
      <c r="H12" s="29"/>
      <c r="I12" s="38">
        <f t="shared" si="0"/>
        <v>45293</v>
      </c>
      <c r="J12" s="42">
        <f t="shared" si="1"/>
        <v>1100000</v>
      </c>
      <c r="K12" s="42">
        <f t="shared" si="2"/>
        <v>0</v>
      </c>
      <c r="L12" s="42">
        <f t="shared" si="3"/>
        <v>0</v>
      </c>
      <c r="M12" s="42">
        <f t="shared" si="3"/>
        <v>0</v>
      </c>
      <c r="N12" s="42">
        <f t="shared" si="3"/>
        <v>0</v>
      </c>
      <c r="O12" s="29"/>
    </row>
    <row r="13" spans="1:15" ht="13.5" thickBot="1" x14ac:dyDescent="0.25">
      <c r="A13" s="29"/>
      <c r="B13" s="81"/>
      <c r="C13" s="84"/>
      <c r="D13" s="52"/>
      <c r="E13" s="53"/>
      <c r="F13" s="12" t="s">
        <v>34</v>
      </c>
      <c r="G13" s="13">
        <v>1100000</v>
      </c>
      <c r="H13" s="29"/>
      <c r="I13" s="38">
        <f t="shared" si="0"/>
        <v>45293</v>
      </c>
      <c r="J13" s="42">
        <f t="shared" si="1"/>
        <v>0</v>
      </c>
      <c r="K13" s="42">
        <f t="shared" si="2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29"/>
    </row>
    <row r="14" spans="1:15" x14ac:dyDescent="0.2">
      <c r="A14" s="29"/>
      <c r="B14" s="79">
        <v>45311</v>
      </c>
      <c r="C14" s="82" t="s">
        <v>39</v>
      </c>
      <c r="D14" s="44" t="s">
        <v>34</v>
      </c>
      <c r="E14" s="45">
        <v>550000</v>
      </c>
      <c r="F14" s="46"/>
      <c r="G14" s="47"/>
      <c r="H14" s="29"/>
      <c r="I14" s="38">
        <f t="shared" si="0"/>
        <v>45311</v>
      </c>
      <c r="J14" s="42">
        <f t="shared" si="1"/>
        <v>550000</v>
      </c>
      <c r="K14" s="42">
        <f t="shared" si="2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29"/>
    </row>
    <row r="15" spans="1:15" x14ac:dyDescent="0.2">
      <c r="A15" s="29"/>
      <c r="B15" s="80"/>
      <c r="C15" s="83"/>
      <c r="D15" s="21"/>
      <c r="E15" s="22"/>
      <c r="F15" s="19" t="s">
        <v>32</v>
      </c>
      <c r="G15" s="20">
        <v>500000</v>
      </c>
      <c r="H15" s="29"/>
      <c r="I15" s="38">
        <f t="shared" si="0"/>
        <v>45311</v>
      </c>
      <c r="J15" s="42">
        <f t="shared" si="1"/>
        <v>550000</v>
      </c>
      <c r="K15" s="42">
        <f t="shared" si="2"/>
        <v>0</v>
      </c>
      <c r="L15" s="42">
        <f t="shared" si="3"/>
        <v>500000</v>
      </c>
      <c r="M15" s="42">
        <f t="shared" si="3"/>
        <v>0</v>
      </c>
      <c r="N15" s="42">
        <f t="shared" si="3"/>
        <v>0</v>
      </c>
      <c r="O15" s="29"/>
    </row>
    <row r="16" spans="1:15" x14ac:dyDescent="0.2">
      <c r="A16" s="29"/>
      <c r="B16" s="81"/>
      <c r="C16" s="84"/>
      <c r="D16" s="16"/>
      <c r="E16" s="17"/>
      <c r="F16" s="12" t="s">
        <v>37</v>
      </c>
      <c r="G16" s="13">
        <v>50000</v>
      </c>
      <c r="H16" s="29"/>
      <c r="I16" s="38">
        <f t="shared" si="0"/>
        <v>45311</v>
      </c>
      <c r="J16" s="42">
        <f t="shared" si="1"/>
        <v>550000</v>
      </c>
      <c r="K16" s="42">
        <f t="shared" si="2"/>
        <v>0</v>
      </c>
      <c r="L16" s="42">
        <f t="shared" si="3"/>
        <v>500000</v>
      </c>
      <c r="M16" s="42">
        <f t="shared" si="3"/>
        <v>50000</v>
      </c>
      <c r="N16" s="42">
        <f t="shared" si="3"/>
        <v>0</v>
      </c>
      <c r="O16" s="29"/>
    </row>
    <row r="17" spans="1:15" x14ac:dyDescent="0.2">
      <c r="A17" s="29"/>
      <c r="B17" s="55">
        <v>45316</v>
      </c>
      <c r="C17" s="57" t="s">
        <v>35</v>
      </c>
      <c r="D17" s="10" t="s">
        <v>18</v>
      </c>
      <c r="E17" s="11">
        <v>540000</v>
      </c>
      <c r="F17" s="14"/>
      <c r="G17" s="15"/>
      <c r="H17" s="29"/>
      <c r="I17" s="38">
        <f t="shared" si="0"/>
        <v>45316</v>
      </c>
      <c r="J17" s="42">
        <f t="shared" si="1"/>
        <v>550000</v>
      </c>
      <c r="K17" s="42">
        <f t="shared" si="2"/>
        <v>540000</v>
      </c>
      <c r="L17" s="42">
        <f t="shared" si="3"/>
        <v>500000</v>
      </c>
      <c r="M17" s="42">
        <f t="shared" si="3"/>
        <v>50000</v>
      </c>
      <c r="N17" s="42">
        <f t="shared" si="3"/>
        <v>0</v>
      </c>
      <c r="O17" s="29"/>
    </row>
    <row r="18" spans="1:15" x14ac:dyDescent="0.2">
      <c r="A18" s="29"/>
      <c r="B18" s="58"/>
      <c r="C18" s="59"/>
      <c r="D18" s="16"/>
      <c r="E18" s="17"/>
      <c r="F18" s="12" t="s">
        <v>34</v>
      </c>
      <c r="G18" s="13">
        <v>540000</v>
      </c>
      <c r="H18" s="29"/>
      <c r="I18" s="38">
        <f t="shared" si="0"/>
        <v>45316</v>
      </c>
      <c r="J18" s="42">
        <f t="shared" si="1"/>
        <v>10000</v>
      </c>
      <c r="K18" s="42">
        <f t="shared" si="2"/>
        <v>540000</v>
      </c>
      <c r="L18" s="42">
        <f t="shared" si="3"/>
        <v>500000</v>
      </c>
      <c r="M18" s="42">
        <f t="shared" si="3"/>
        <v>50000</v>
      </c>
      <c r="N18" s="42">
        <f t="shared" si="3"/>
        <v>0</v>
      </c>
      <c r="O18" s="29"/>
    </row>
    <row r="19" spans="1:15" x14ac:dyDescent="0.2">
      <c r="A19" s="29"/>
      <c r="B19" s="55">
        <v>45316</v>
      </c>
      <c r="C19" s="59" t="s">
        <v>42</v>
      </c>
      <c r="D19" s="10" t="s">
        <v>40</v>
      </c>
      <c r="E19" s="11">
        <v>10000</v>
      </c>
      <c r="F19" s="14"/>
      <c r="G19" s="15"/>
      <c r="H19" s="29"/>
      <c r="I19" s="38">
        <f t="shared" ref="I19:I20" si="4">IF(OR(NOT(EXACT($E19, "")), NOT(EXACT($G19, ""))), IF(EXACT($B19, ""), I18, $B19), "")</f>
        <v>45316</v>
      </c>
      <c r="J19" s="42">
        <f t="shared" ref="J19:J20" si="5">IF(OR(NOT(EXACT($E19, "")), NOT(EXACT($G19, ""))), (IF(ISNUMBER(J18), J18, 0) + IF(EXACT(J$7, $D19), ((IF(EXACT(J$6, "ACTIVA"), 1, -1)) * $E19), IF(EXACT(J$7, $F19), ((IF(EXACT(J$6, "ACTIVA"), 1, -1)) * -$G19), 0))), "")</f>
        <v>10000</v>
      </c>
      <c r="K19" s="42">
        <f t="shared" ref="K19:K20" si="6">IF(OR(NOT(EXACT($E19, "")), NOT(EXACT($G19, ""))), (IF(ISNUMBER(K18), K18, 0) + IF(EXACT(K$7, $D19), ((IF(EXACT(K$6, "ACTIVA"), 1, -1)) * $E19), IF(EXACT(K$7, $F19), ((IF(EXACT(K$6, "ACTIVA"), 1, -1)) * -$G19), 0))), "")</f>
        <v>540000</v>
      </c>
      <c r="L19" s="42">
        <f t="shared" ref="L19:N20" si="7">IF(OR(NOT(EXACT($E19, "")), NOT(EXACT($G19, ""))), (IF(ISNUMBER(L18), L18, 0) + IF(EXACT(L$7, $D19), ((IF(EXACT(L$6, "ACTIVA"), 1, -1)) * $E19), IF(EXACT(L$7, $F19), ((IF(EXACT(L$6, "ACTIVA"), 1, -1)) * -$G19), 0))), "")</f>
        <v>500000</v>
      </c>
      <c r="M19" s="42">
        <f t="shared" si="7"/>
        <v>50000</v>
      </c>
      <c r="N19" s="42">
        <f t="shared" si="7"/>
        <v>-10000</v>
      </c>
      <c r="O19" s="29"/>
    </row>
    <row r="20" spans="1:15" x14ac:dyDescent="0.2">
      <c r="A20" s="29"/>
      <c r="B20" s="58"/>
      <c r="C20" s="59"/>
      <c r="D20" s="16"/>
      <c r="E20" s="17"/>
      <c r="F20" s="12" t="s">
        <v>34</v>
      </c>
      <c r="G20" s="13">
        <v>10000</v>
      </c>
      <c r="H20" s="29"/>
      <c r="I20" s="38">
        <f t="shared" si="4"/>
        <v>45316</v>
      </c>
      <c r="J20" s="42">
        <f t="shared" si="5"/>
        <v>0</v>
      </c>
      <c r="K20" s="42">
        <f t="shared" si="6"/>
        <v>540000</v>
      </c>
      <c r="L20" s="42">
        <f t="shared" si="7"/>
        <v>500000</v>
      </c>
      <c r="M20" s="42">
        <f t="shared" si="7"/>
        <v>50000</v>
      </c>
      <c r="N20" s="42">
        <f t="shared" si="7"/>
        <v>-10000</v>
      </c>
      <c r="O20" s="29"/>
    </row>
    <row r="21" spans="1:15" x14ac:dyDescent="0.2">
      <c r="A21" s="29"/>
      <c r="B21" s="30"/>
      <c r="C21" s="31"/>
      <c r="D21" s="29"/>
      <c r="E21" s="32"/>
      <c r="F21" s="29"/>
      <c r="G21" s="32"/>
      <c r="H21" s="29"/>
      <c r="I21" s="29"/>
      <c r="J21" s="32"/>
      <c r="K21" s="32"/>
      <c r="L21" s="32"/>
      <c r="M21" s="29"/>
      <c r="N21" s="29"/>
      <c r="O21" s="29"/>
    </row>
  </sheetData>
  <mergeCells count="18">
    <mergeCell ref="I6:I7"/>
    <mergeCell ref="I5:N5"/>
    <mergeCell ref="C2:G3"/>
    <mergeCell ref="B5:G5"/>
    <mergeCell ref="B6:B7"/>
    <mergeCell ref="C6:C7"/>
    <mergeCell ref="D6:E6"/>
    <mergeCell ref="F6:G6"/>
    <mergeCell ref="B8:B10"/>
    <mergeCell ref="C8:C10"/>
    <mergeCell ref="B17:B18"/>
    <mergeCell ref="C17:C18"/>
    <mergeCell ref="B19:B20"/>
    <mergeCell ref="C19:C20"/>
    <mergeCell ref="C11:C13"/>
    <mergeCell ref="B11:B13"/>
    <mergeCell ref="B14:B16"/>
    <mergeCell ref="C14:C16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5"/>
  <sheetViews>
    <sheetView topLeftCell="A4" zoomScale="90" zoomScaleNormal="90" workbookViewId="0">
      <selection activeCell="E21" sqref="E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thickBot="1" x14ac:dyDescent="0.25">
      <c r="A2" s="29"/>
      <c r="B2" s="28" t="s">
        <v>25</v>
      </c>
      <c r="C2" s="60" t="s">
        <v>36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0"/>
      <c r="N5" s="71"/>
      <c r="O5" s="33"/>
    </row>
    <row r="6" spans="1:15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6" t="s">
        <v>5</v>
      </c>
      <c r="O6" s="34"/>
    </row>
    <row r="7" spans="1:15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34</v>
      </c>
      <c r="K7" s="40" t="s">
        <v>18</v>
      </c>
      <c r="L7" s="40" t="s">
        <v>32</v>
      </c>
      <c r="M7" s="40" t="s">
        <v>37</v>
      </c>
      <c r="N7" s="40" t="s">
        <v>40</v>
      </c>
      <c r="O7" s="34"/>
    </row>
    <row r="8" spans="1:15" x14ac:dyDescent="0.2">
      <c r="A8" s="29"/>
      <c r="B8" s="79">
        <v>44928</v>
      </c>
      <c r="C8" s="82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42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0"/>
      <c r="C9" s="83"/>
      <c r="D9" s="21"/>
      <c r="E9" s="22"/>
      <c r="F9" s="19" t="s">
        <v>32</v>
      </c>
      <c r="G9" s="20">
        <v>1000000</v>
      </c>
      <c r="H9" s="29"/>
      <c r="I9" s="38">
        <f t="shared" ref="I9:I14" si="0">IF(OR(NOT(EXACT($E9, "")), NOT(EXACT($G9, ""))), IF(EXACT($B9, ""), I8, $B9), "")</f>
        <v>44928</v>
      </c>
      <c r="J9" s="42">
        <f t="shared" ref="J9:J14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4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4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ref="M9:M14" si="4">IF(OR(NOT(EXACT($E9, "")), NOT(EXACT($G9, ""))), (IF(ISNUMBER(M8), M8, 0) + IF(EXACT(M$7, $D9), ((IF(EXACT(M$6, "ACTIVA"), 1, -1)) * $E9), IF(EXACT(M$7, $F9), ((IF(EXACT(M$6, "ACTIVA"), 1, -1)) * -$G9), 0))), "")</f>
        <v>0</v>
      </c>
      <c r="N9" s="42">
        <f t="shared" ref="N9:N14" si="5">IF(OR(NOT(EXACT($E9, "")), NOT(EXACT($G9, ""))), (IF(ISNUMBER(N8), N8, 0) + IF(EXACT(N$7, $D9), ((IF(EXACT(N$6, "ACTIVA"), 1, -1)) * $E9), IF(EXACT(N$7, $F9), ((IF(EXACT(N$6, "ACTIVA"), 1, -1)) * -$G9), 0))), "")</f>
        <v>0</v>
      </c>
      <c r="O9" s="29"/>
    </row>
    <row r="10" spans="1:15" x14ac:dyDescent="0.2">
      <c r="A10" s="29"/>
      <c r="B10" s="81"/>
      <c r="C10" s="84"/>
      <c r="D10" s="16"/>
      <c r="E10" s="17"/>
      <c r="F10" s="12" t="s">
        <v>37</v>
      </c>
      <c r="G10" s="13">
        <v>100000</v>
      </c>
      <c r="H10" s="29"/>
      <c r="I10" s="38">
        <f t="shared" si="0"/>
        <v>44928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4"/>
        <v>100000</v>
      </c>
      <c r="N10" s="42">
        <f t="shared" si="5"/>
        <v>0</v>
      </c>
      <c r="O10" s="29"/>
    </row>
    <row r="11" spans="1:15" x14ac:dyDescent="0.2">
      <c r="A11" s="29"/>
      <c r="B11" s="55">
        <v>44940</v>
      </c>
      <c r="C11" s="57" t="s">
        <v>35</v>
      </c>
      <c r="D11" s="10" t="s">
        <v>18</v>
      </c>
      <c r="E11" s="11">
        <v>1080000</v>
      </c>
      <c r="F11" s="14"/>
      <c r="G11" s="15"/>
      <c r="H11" s="29"/>
      <c r="I11" s="38">
        <f t="shared" si="0"/>
        <v>44940</v>
      </c>
      <c r="J11" s="42">
        <f t="shared" si="1"/>
        <v>1100000</v>
      </c>
      <c r="K11" s="42">
        <f t="shared" si="2"/>
        <v>1080000</v>
      </c>
      <c r="L11" s="42">
        <f t="shared" si="3"/>
        <v>1000000</v>
      </c>
      <c r="M11" s="42">
        <f t="shared" si="4"/>
        <v>100000</v>
      </c>
      <c r="N11" s="42">
        <f t="shared" si="5"/>
        <v>0</v>
      </c>
      <c r="O11" s="29"/>
    </row>
    <row r="12" spans="1:15" x14ac:dyDescent="0.2">
      <c r="A12" s="29"/>
      <c r="B12" s="58"/>
      <c r="C12" s="59"/>
      <c r="D12" s="16"/>
      <c r="E12" s="17"/>
      <c r="F12" s="12" t="s">
        <v>34</v>
      </c>
      <c r="G12" s="13">
        <v>1080000</v>
      </c>
      <c r="H12" s="29"/>
      <c r="I12" s="38">
        <f t="shared" si="0"/>
        <v>44940</v>
      </c>
      <c r="J12" s="42">
        <f t="shared" si="1"/>
        <v>20000</v>
      </c>
      <c r="K12" s="42">
        <f t="shared" si="2"/>
        <v>1080000</v>
      </c>
      <c r="L12" s="42">
        <f t="shared" si="3"/>
        <v>1000000</v>
      </c>
      <c r="M12" s="42">
        <f t="shared" si="4"/>
        <v>100000</v>
      </c>
      <c r="N12" s="42">
        <f t="shared" si="5"/>
        <v>0</v>
      </c>
      <c r="O12" s="29"/>
    </row>
    <row r="13" spans="1:15" x14ac:dyDescent="0.2">
      <c r="A13" s="29"/>
      <c r="B13" s="55">
        <v>44951</v>
      </c>
      <c r="C13" s="59" t="s">
        <v>42</v>
      </c>
      <c r="D13" s="10" t="s">
        <v>40</v>
      </c>
      <c r="E13" s="11">
        <v>20000</v>
      </c>
      <c r="F13" s="14"/>
      <c r="G13" s="15"/>
      <c r="H13" s="29"/>
      <c r="I13" s="38">
        <f t="shared" si="0"/>
        <v>44951</v>
      </c>
      <c r="J13" s="42">
        <f t="shared" si="1"/>
        <v>20000</v>
      </c>
      <c r="K13" s="42">
        <f t="shared" si="2"/>
        <v>1080000</v>
      </c>
      <c r="L13" s="42">
        <f t="shared" si="3"/>
        <v>1000000</v>
      </c>
      <c r="M13" s="42">
        <f t="shared" si="4"/>
        <v>100000</v>
      </c>
      <c r="N13" s="42">
        <f t="shared" si="5"/>
        <v>-20000</v>
      </c>
      <c r="O13" s="29"/>
    </row>
    <row r="14" spans="1:15" x14ac:dyDescent="0.2">
      <c r="A14" s="29"/>
      <c r="B14" s="58"/>
      <c r="C14" s="59"/>
      <c r="D14" s="16"/>
      <c r="E14" s="17"/>
      <c r="F14" s="12" t="s">
        <v>34</v>
      </c>
      <c r="G14" s="13">
        <v>20000</v>
      </c>
      <c r="H14" s="29"/>
      <c r="I14" s="38">
        <f t="shared" si="0"/>
        <v>44951</v>
      </c>
      <c r="J14" s="42">
        <f t="shared" si="1"/>
        <v>0</v>
      </c>
      <c r="K14" s="42">
        <f t="shared" si="2"/>
        <v>1080000</v>
      </c>
      <c r="L14" s="42">
        <f t="shared" si="3"/>
        <v>1000000</v>
      </c>
      <c r="M14" s="42">
        <f t="shared" si="4"/>
        <v>100000</v>
      </c>
      <c r="N14" s="42">
        <f t="shared" si="5"/>
        <v>-20000</v>
      </c>
      <c r="O14" s="29"/>
    </row>
    <row r="15" spans="1:15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  <c r="O15" s="29"/>
    </row>
  </sheetData>
  <mergeCells count="14">
    <mergeCell ref="C2:G3"/>
    <mergeCell ref="B5:G5"/>
    <mergeCell ref="B6:B7"/>
    <mergeCell ref="C6:C7"/>
    <mergeCell ref="D6:E6"/>
    <mergeCell ref="F6:G6"/>
    <mergeCell ref="I6:I7"/>
    <mergeCell ref="I5:N5"/>
    <mergeCell ref="B11:B12"/>
    <mergeCell ref="C11:C12"/>
    <mergeCell ref="B13:B14"/>
    <mergeCell ref="C13:C14"/>
    <mergeCell ref="C8:C10"/>
    <mergeCell ref="B8:B10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"/>
  <sheetViews>
    <sheetView workbookViewId="0">
      <selection activeCell="G11" sqref="G1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 t="s">
        <v>27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54">
        <v>44941</v>
      </c>
      <c r="C8" s="56" t="s">
        <v>19</v>
      </c>
      <c r="D8" s="19" t="s">
        <v>20</v>
      </c>
      <c r="E8" s="20">
        <v>1500000</v>
      </c>
      <c r="F8" s="21"/>
      <c r="G8" s="22"/>
      <c r="H8" s="29"/>
      <c r="I8" s="38">
        <f>IF(OR(NOT(EXACT($E8, "")), NOT(EXACT($G8, ""))), IF(EXACT($B8, ""), I7, $B8), "")</f>
        <v>44941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 t="shared" si="0"/>
        <v>0</v>
      </c>
      <c r="M8" s="42">
        <f t="shared" si="0"/>
        <v>-1500000</v>
      </c>
      <c r="N8" s="29"/>
    </row>
    <row r="9" spans="1:14" x14ac:dyDescent="0.2">
      <c r="A9" s="29"/>
      <c r="B9" s="55"/>
      <c r="C9" s="57"/>
      <c r="D9" s="16"/>
      <c r="E9" s="17"/>
      <c r="F9" s="12" t="s">
        <v>22</v>
      </c>
      <c r="G9" s="13">
        <v>1500000</v>
      </c>
      <c r="H9" s="29"/>
      <c r="I9" s="38">
        <f t="shared" ref="I9:I11" si="1">IF(OR(NOT(EXACT($E9, "")), NOT(EXACT($G9, ""))), IF(EXACT($B9, ""), I8, $B9), "")</f>
        <v>44941</v>
      </c>
      <c r="J9" s="42">
        <f t="shared" ref="J9:J11" si="2">IF(OR(NOT(EXACT($E9, "")), NOT(EXACT($G9, ""))), (IF(ISNUMBER(J8), J8, 0) + IF(EXACT(J$7, $D9), ((IF(EXACT(J$6, "ACTIVA"), 1, -1)) * $E9), IF(EXACT(J$7, $F9), ((IF(EXACT(J$6, "ACTIVA"), 1, -1)) * -$G9), 0))), "")</f>
        <v>0</v>
      </c>
      <c r="K9" s="42">
        <f t="shared" ref="K9:K11" si="3">IF(OR(NOT(EXACT($E9, "")), NOT(EXACT($G9, ""))), (IF(ISNUMBER(K8), K8, 0) + IF(EXACT(K$7, $D9), ((IF(EXACT(K$6, "ACTIVA"), 1, -1)) * $E9), IF(EXACT(K$7, $F9), ((IF(EXACT(K$6, "ACTIVA"), 1, -1)) * -$G9), 0))), "")</f>
        <v>-1500000</v>
      </c>
      <c r="L9" s="42">
        <f t="shared" ref="L9:L11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1" si="5">IF(OR(NOT(EXACT($E9, "")), NOT(EXACT($G9, ""))), (IF(ISNUMBER(M8), M8, 0) + IF(EXACT(M$7, $D9), ((IF(EXACT(M$6, "ACTIVA"), 1, -1)) * $E9), IF(EXACT(M$7, $F9), ((IF(EXACT(M$6, "ACTIVA"), 1, -1)) * -$G9), 0))), "")</f>
        <v>-1500000</v>
      </c>
      <c r="N9" s="29"/>
    </row>
    <row r="10" spans="1:14" x14ac:dyDescent="0.2">
      <c r="A10" s="29"/>
      <c r="B10" s="55">
        <v>44943</v>
      </c>
      <c r="C10" s="57" t="s">
        <v>24</v>
      </c>
      <c r="D10" s="12" t="s">
        <v>22</v>
      </c>
      <c r="E10" s="11">
        <v>1500000</v>
      </c>
      <c r="F10" s="14"/>
      <c r="G10" s="15"/>
      <c r="H10" s="29"/>
      <c r="I10" s="38">
        <f t="shared" si="1"/>
        <v>44943</v>
      </c>
      <c r="J10" s="42">
        <f t="shared" si="2"/>
        <v>0</v>
      </c>
      <c r="K10" s="42">
        <f t="shared" si="3"/>
        <v>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55"/>
      <c r="C11" s="57"/>
      <c r="D11" s="16"/>
      <c r="E11" s="17"/>
      <c r="F11" s="12" t="s">
        <v>18</v>
      </c>
      <c r="G11" s="13">
        <v>1500000</v>
      </c>
      <c r="H11" s="29"/>
      <c r="I11" s="38">
        <f t="shared" si="1"/>
        <v>44943</v>
      </c>
      <c r="J11" s="42">
        <f t="shared" si="2"/>
        <v>-1500000</v>
      </c>
      <c r="K11" s="42">
        <f t="shared" si="3"/>
        <v>0</v>
      </c>
      <c r="L11" s="42">
        <f t="shared" si="4"/>
        <v>0</v>
      </c>
      <c r="M11" s="42">
        <f t="shared" si="5"/>
        <v>-1500000</v>
      </c>
      <c r="N11" s="29"/>
    </row>
    <row r="12" spans="1:14" x14ac:dyDescent="0.2">
      <c r="A12" s="29"/>
      <c r="B12" s="30"/>
      <c r="C12" s="31"/>
      <c r="D12" s="29"/>
      <c r="E12" s="32"/>
      <c r="F12" s="29"/>
      <c r="G12" s="32"/>
      <c r="H12" s="29"/>
      <c r="I12" s="29"/>
      <c r="J12" s="32"/>
      <c r="K12" s="32"/>
      <c r="L12" s="32"/>
      <c r="M12" s="29"/>
      <c r="N12" s="29"/>
    </row>
  </sheetData>
  <mergeCells count="12">
    <mergeCell ref="B8:B9"/>
    <mergeCell ref="C8:C9"/>
    <mergeCell ref="B10:B11"/>
    <mergeCell ref="C10:C11"/>
    <mergeCell ref="B5:G5"/>
    <mergeCell ref="C2:G3"/>
    <mergeCell ref="I6:I7"/>
    <mergeCell ref="I5:M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"/>
  <sheetViews>
    <sheetView workbookViewId="0">
      <selection activeCell="C13" sqref="C13:C1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 t="s">
        <v>26</v>
      </c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17</v>
      </c>
      <c r="D8" s="19" t="s">
        <v>22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2000000</v>
      </c>
      <c r="L8" s="42">
        <f t="shared" si="0"/>
        <v>0</v>
      </c>
      <c r="M8" s="42">
        <f t="shared" si="0"/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18</v>
      </c>
      <c r="G9" s="13">
        <v>2000000</v>
      </c>
      <c r="H9" s="29"/>
      <c r="I9" s="38">
        <f t="shared" ref="I9:I14" si="1">IF(OR(NOT(EXACT($E9, "")), NOT(EXACT($G9, ""))), IF(EXACT($B9, ""), I8, $B9), "")</f>
        <v>44928</v>
      </c>
      <c r="J9" s="42">
        <f t="shared" ref="J9:J14" si="2">IF(OR(NOT(EXACT($E9, "")), NOT(EXACT($G9, ""))), (IF(ISNUMBER(J8), J8, 0) + IF(EXACT(J$7, $D9), ((IF(EXACT(J$6, "ACTIVA"), 1, -1)) * $E9), IF(EXACT(J$7, $F9), ((IF(EXACT(J$6, "ACTIVA"), 1, -1)) * -$G9), 0))), "")</f>
        <v>-2000000</v>
      </c>
      <c r="K9" s="42">
        <f t="shared" ref="K9:K14" si="3">IF(OR(NOT(EXACT($E9, "")), NOT(EXACT($G9, ""))), (IF(ISNUMBER(K8), K8, 0) + IF(EXACT(K$7, $D9), ((IF(EXACT(K$6, "ACTIVA"), 1, -1)) * $E9), IF(EXACT(K$7, $F9), ((IF(EXACT(K$6, "ACTIVA"), 1, -1)) * -$G9), 0))), "")</f>
        <v>2000000</v>
      </c>
      <c r="L9" s="42">
        <f t="shared" ref="L9:L14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4" si="5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55">
        <v>44941</v>
      </c>
      <c r="C10" s="57" t="s">
        <v>19</v>
      </c>
      <c r="D10" s="10" t="s">
        <v>20</v>
      </c>
      <c r="E10" s="11">
        <v>1500000</v>
      </c>
      <c r="F10" s="14"/>
      <c r="G10" s="15"/>
      <c r="H10" s="29"/>
      <c r="I10" s="38">
        <f t="shared" si="1"/>
        <v>44941</v>
      </c>
      <c r="J10" s="42">
        <f t="shared" si="2"/>
        <v>-2000000</v>
      </c>
      <c r="K10" s="42">
        <f t="shared" si="3"/>
        <v>2000000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55"/>
      <c r="C11" s="57"/>
      <c r="D11" s="19" t="s">
        <v>21</v>
      </c>
      <c r="E11" s="20">
        <v>500000</v>
      </c>
      <c r="F11" s="21"/>
      <c r="G11" s="22"/>
      <c r="H11" s="29"/>
      <c r="I11" s="38">
        <f t="shared" si="1"/>
        <v>44941</v>
      </c>
      <c r="J11" s="42">
        <f t="shared" si="2"/>
        <v>-2000000</v>
      </c>
      <c r="K11" s="42">
        <f t="shared" si="3"/>
        <v>2000000</v>
      </c>
      <c r="L11" s="42">
        <f t="shared" si="4"/>
        <v>-500000</v>
      </c>
      <c r="M11" s="42">
        <f t="shared" si="5"/>
        <v>-1500000</v>
      </c>
      <c r="N11" s="29"/>
    </row>
    <row r="12" spans="1:14" x14ac:dyDescent="0.2">
      <c r="A12" s="29"/>
      <c r="B12" s="58"/>
      <c r="C12" s="59"/>
      <c r="D12" s="16"/>
      <c r="E12" s="17"/>
      <c r="F12" s="12" t="s">
        <v>22</v>
      </c>
      <c r="G12" s="13">
        <v>2000000</v>
      </c>
      <c r="H12" s="29"/>
      <c r="I12" s="38">
        <f t="shared" si="1"/>
        <v>44941</v>
      </c>
      <c r="J12" s="42">
        <f t="shared" si="2"/>
        <v>-2000000</v>
      </c>
      <c r="K12" s="42">
        <f t="shared" si="3"/>
        <v>0</v>
      </c>
      <c r="L12" s="42">
        <f t="shared" si="4"/>
        <v>-500000</v>
      </c>
      <c r="M12" s="42">
        <f t="shared" si="5"/>
        <v>-1500000</v>
      </c>
      <c r="N12" s="29"/>
    </row>
    <row r="13" spans="1:14" x14ac:dyDescent="0.2">
      <c r="A13" s="29"/>
      <c r="B13" s="58">
        <v>44943</v>
      </c>
      <c r="C13" s="59" t="s">
        <v>23</v>
      </c>
      <c r="D13" s="10" t="s">
        <v>18</v>
      </c>
      <c r="E13" s="11">
        <v>500000</v>
      </c>
      <c r="F13" s="14"/>
      <c r="G13" s="15"/>
      <c r="H13" s="29"/>
      <c r="I13" s="38">
        <f t="shared" si="1"/>
        <v>44943</v>
      </c>
      <c r="J13" s="42">
        <f t="shared" si="2"/>
        <v>-1500000</v>
      </c>
      <c r="K13" s="42">
        <f t="shared" si="3"/>
        <v>0</v>
      </c>
      <c r="L13" s="42">
        <f t="shared" si="4"/>
        <v>-500000</v>
      </c>
      <c r="M13" s="42">
        <f t="shared" si="5"/>
        <v>-1500000</v>
      </c>
      <c r="N13" s="29"/>
    </row>
    <row r="14" spans="1:14" x14ac:dyDescent="0.2">
      <c r="A14" s="29"/>
      <c r="B14" s="58"/>
      <c r="C14" s="59"/>
      <c r="D14" s="16"/>
      <c r="E14" s="17"/>
      <c r="F14" s="12" t="s">
        <v>21</v>
      </c>
      <c r="G14" s="13">
        <v>500000</v>
      </c>
      <c r="H14" s="29"/>
      <c r="I14" s="38">
        <f t="shared" si="1"/>
        <v>44943</v>
      </c>
      <c r="J14" s="42">
        <f t="shared" si="2"/>
        <v>-1500000</v>
      </c>
      <c r="K14" s="42">
        <f t="shared" si="3"/>
        <v>0</v>
      </c>
      <c r="L14" s="42">
        <f t="shared" si="4"/>
        <v>0</v>
      </c>
      <c r="M14" s="42">
        <f t="shared" si="5"/>
        <v>-1500000</v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B8:B9"/>
    <mergeCell ref="C8:C9"/>
    <mergeCell ref="B10:B12"/>
    <mergeCell ref="C10:C12"/>
    <mergeCell ref="B13:B14"/>
    <mergeCell ref="C13:C14"/>
    <mergeCell ref="C2:G3"/>
    <mergeCell ref="I6:I7"/>
    <mergeCell ref="I5:M5"/>
    <mergeCell ref="B5:G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7"/>
  <sheetViews>
    <sheetView workbookViewId="0">
      <selection activeCell="I15" sqref="I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60"/>
      <c r="D2" s="61"/>
      <c r="E2" s="61"/>
      <c r="F2" s="61"/>
      <c r="G2" s="62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63"/>
      <c r="D3" s="64"/>
      <c r="E3" s="64"/>
      <c r="F3" s="64"/>
      <c r="G3" s="65"/>
      <c r="H3" s="29"/>
      <c r="I3" s="29">
        <f ca="1">COUNTIF(OFFSET(I6, 2, 0, 20, 1), "&gt;1")</f>
        <v>3</v>
      </c>
      <c r="J3" s="29">
        <f>COUNTIF(J8:J13, "&gt;1")</f>
        <v>2</v>
      </c>
      <c r="K3" s="32">
        <f ca="1">COUNTA(OFFSET(I6, 0, 1, 1, 20))</f>
        <v>4</v>
      </c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6" t="s">
        <v>13</v>
      </c>
      <c r="C5" s="67"/>
      <c r="D5" s="67"/>
      <c r="E5" s="67"/>
      <c r="F5" s="67"/>
      <c r="G5" s="68"/>
      <c r="H5" s="33"/>
      <c r="I5" s="69" t="s">
        <v>12</v>
      </c>
      <c r="J5" s="70"/>
      <c r="K5" s="70"/>
      <c r="L5" s="70"/>
      <c r="M5" s="71"/>
      <c r="N5" s="33"/>
    </row>
    <row r="6" spans="1:14" s="4" customFormat="1" x14ac:dyDescent="0.25">
      <c r="A6" s="34"/>
      <c r="B6" s="72" t="s">
        <v>6</v>
      </c>
      <c r="C6" s="74" t="s">
        <v>7</v>
      </c>
      <c r="D6" s="76" t="s">
        <v>10</v>
      </c>
      <c r="E6" s="77"/>
      <c r="F6" s="76" t="s">
        <v>11</v>
      </c>
      <c r="G6" s="77"/>
      <c r="H6" s="34"/>
      <c r="I6" s="78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73"/>
      <c r="C7" s="75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73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54">
        <v>44928</v>
      </c>
      <c r="C8" s="5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55"/>
      <c r="C9" s="5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J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ref="K9:K13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3" si="3">IF(OR(NOT(EXACT($E9, "")), NOT(EXACT($G9, ""))), (IF(ISNUMBER(L8), L8, 0) + IF(EXACT(L$7, $D9), ((IF(EXACT(L$6, "ACTIVA"), 1, -1)) * $E9), IF(EXACT(L$7, $F9), ((IF(EXACT(L$6, "ACTIVA"), 1, -1)) * -$G9), 0))), "")</f>
        <v>2000000</v>
      </c>
      <c r="M9" s="42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55"/>
      <c r="C10" s="5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2"/>
        <v/>
      </c>
      <c r="L10" s="42" t="str">
        <f t="shared" si="3"/>
        <v/>
      </c>
      <c r="M10" s="42" t="str">
        <f t="shared" si="4"/>
        <v/>
      </c>
      <c r="N10" s="29"/>
    </row>
    <row r="11" spans="1:14" x14ac:dyDescent="0.2">
      <c r="A11" s="29"/>
      <c r="B11" s="58"/>
      <c r="C11" s="5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2"/>
        <v/>
      </c>
      <c r="L11" s="42" t="str">
        <f t="shared" si="3"/>
        <v/>
      </c>
      <c r="M11" s="42" t="str">
        <f t="shared" si="4"/>
        <v/>
      </c>
      <c r="N11" s="29"/>
    </row>
    <row r="12" spans="1:14" x14ac:dyDescent="0.2">
      <c r="A12" s="29"/>
      <c r="B12" s="58"/>
      <c r="C12" s="5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2"/>
        <v/>
      </c>
      <c r="L12" s="42" t="str">
        <f t="shared" si="3"/>
        <v/>
      </c>
      <c r="M12" s="42" t="str">
        <f t="shared" si="4"/>
        <v/>
      </c>
      <c r="N12" s="29"/>
    </row>
    <row r="13" spans="1:14" x14ac:dyDescent="0.2">
      <c r="A13" s="29"/>
      <c r="B13" s="58"/>
      <c r="C13" s="5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  <row r="15" spans="1:14" x14ac:dyDescent="0.2">
      <c r="I15" s="1" t="s">
        <v>31</v>
      </c>
    </row>
    <row r="16" spans="1:14" x14ac:dyDescent="0.2">
      <c r="I16" s="1">
        <f>SUMIF(J6:M6, "=ACTIVA", J9:M9)</f>
        <v>2000000</v>
      </c>
      <c r="J16" s="2">
        <f ca="1">SUM(OFFSET(I6,2,1,1,6))</f>
        <v>2000000</v>
      </c>
    </row>
    <row r="17" spans="9:9" x14ac:dyDescent="0.2">
      <c r="I17" s="1">
        <f>SUMIF(J7:M7, "=PASIVA", J10:M10)</f>
        <v>0</v>
      </c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Scratch</vt:lpstr>
      <vt:lpstr>Scratch (2)</vt:lpstr>
      <vt:lpstr>Sales Invoice Disertai Retur</vt:lpstr>
      <vt:lpstr>Sheet3</vt:lpstr>
      <vt:lpstr>Sales Invoice direvisi</vt:lpstr>
      <vt:lpstr>Sales Invoice Normal</vt:lpstr>
      <vt:lpstr>ARF Disettle Sebelum Pencairan</vt:lpstr>
      <vt:lpstr>ARF Normal</vt:lpstr>
      <vt:lpstr>Template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2023-11-29T11:10:23Z</dcterms:modified>
</cp:coreProperties>
</file>