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42C6E40F-D451-4916-933B-EC878651A08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YC_INTF_INIT" sheetId="4" r:id="rId1"/>
    <sheet name="CYC_INTF_UPDATE_DELETE" sheetId="6" r:id="rId2"/>
    <sheet name="LEGEND" sheetId="2" r:id="rId3"/>
  </sheets>
  <definedNames>
    <definedName name="_xlnm._FilterDatabase" localSheetId="0" hidden="1">CYC_INTF_INIT!$A$1:$M$31</definedName>
    <definedName name="_xlnm._FilterDatabase" localSheetId="1" hidden="1">CYC_INTF_UPDATE_DELETE!$A$1:$M$2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B6" i="6"/>
  <c r="L14" i="4"/>
  <c r="L11" i="6"/>
  <c r="L10" i="6"/>
  <c r="L9" i="6"/>
  <c r="K9" i="6"/>
  <c r="K8" i="6"/>
  <c r="L8" i="6"/>
  <c r="L7" i="6"/>
  <c r="K7" i="6"/>
  <c r="K6" i="6"/>
  <c r="L6" i="6"/>
  <c r="L5" i="6"/>
  <c r="L4" i="6"/>
  <c r="L3" i="6"/>
  <c r="L2" i="6"/>
  <c r="K5" i="6"/>
  <c r="K4" i="6"/>
  <c r="K3" i="6"/>
  <c r="K2" i="6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B11" i="6"/>
  <c r="B10" i="6"/>
  <c r="C6" i="6"/>
  <c r="C9" i="6"/>
  <c r="C8" i="6"/>
  <c r="C7" i="6"/>
  <c r="C5" i="6"/>
  <c r="C4" i="6"/>
  <c r="C3" i="6"/>
  <c r="C2" i="6"/>
  <c r="B7" i="6"/>
  <c r="B5" i="6"/>
  <c r="B4" i="6"/>
  <c r="B3" i="6"/>
  <c r="B2" i="6"/>
  <c r="L30" i="4"/>
  <c r="L29" i="4"/>
  <c r="L28" i="4"/>
  <c r="B28" i="4"/>
  <c r="L27" i="4"/>
  <c r="B27" i="4"/>
  <c r="C26" i="4"/>
  <c r="C25" i="4"/>
  <c r="L26" i="4"/>
  <c r="B26" i="4"/>
  <c r="L25" i="4"/>
  <c r="B25" i="4"/>
  <c r="L24" i="4"/>
  <c r="L23" i="4"/>
  <c r="L22" i="4"/>
  <c r="L21" i="4"/>
  <c r="L20" i="4"/>
  <c r="L19" i="4"/>
  <c r="L18" i="4"/>
  <c r="L17" i="4"/>
  <c r="B24" i="4"/>
  <c r="B23" i="4"/>
  <c r="B22" i="4"/>
  <c r="B21" i="4"/>
  <c r="B20" i="4"/>
  <c r="B19" i="4"/>
  <c r="B18" i="4"/>
  <c r="B17" i="4"/>
  <c r="L15" i="4" l="1"/>
  <c r="B15" i="4"/>
  <c r="L16" i="4" l="1"/>
  <c r="A4" i="4"/>
  <c r="A3" i="4"/>
  <c r="A2" i="4"/>
  <c r="B3" i="4"/>
  <c r="L3" i="4"/>
  <c r="K3" i="4"/>
  <c r="B16" i="4"/>
  <c r="B13" i="4"/>
  <c r="B12" i="4"/>
  <c r="B11" i="4"/>
  <c r="B5" i="4"/>
  <c r="B6" i="4"/>
  <c r="B7" i="4"/>
  <c r="B8" i="4"/>
  <c r="B9" i="4"/>
  <c r="B10" i="4"/>
  <c r="B4" i="4"/>
  <c r="B2" i="4"/>
  <c r="C12" i="4"/>
  <c r="C13" i="4"/>
  <c r="C5" i="4"/>
  <c r="C6" i="4"/>
  <c r="C7" i="4"/>
  <c r="C8" i="4"/>
  <c r="C9" i="4"/>
  <c r="C10" i="4"/>
  <c r="C11" i="4"/>
  <c r="C4" i="4"/>
  <c r="K13" i="4"/>
  <c r="K12" i="4"/>
  <c r="L12" i="4"/>
  <c r="L13" i="4"/>
  <c r="L6" i="4"/>
  <c r="L7" i="4"/>
  <c r="L8" i="4"/>
  <c r="L9" i="4"/>
  <c r="L10" i="4"/>
  <c r="L11" i="4"/>
  <c r="L5" i="4"/>
  <c r="K11" i="4"/>
  <c r="K10" i="4"/>
  <c r="K9" i="4"/>
  <c r="K8" i="4"/>
  <c r="L4" i="4"/>
  <c r="K6" i="4"/>
  <c r="K7" i="4"/>
  <c r="K5" i="4"/>
  <c r="K4" i="4"/>
  <c r="L2" i="4"/>
  <c r="K2" i="4"/>
</calcChain>
</file>

<file path=xl/sharedStrings.xml><?xml version="1.0" encoding="utf-8"?>
<sst xmlns="http://schemas.openxmlformats.org/spreadsheetml/2006/main" count="790" uniqueCount="164">
  <si>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</si>
  <si>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</si>
  <si>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</si>
  <si>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</si>
  <si>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</si>
  <si>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</si>
  <si>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</si>
  <si>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</si>
  <si>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</si>
  <si>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</si>
  <si>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</si>
  <si>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</si>
  <si>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</si>
  <si>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</si>
  <si>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</si>
  <si>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</si>
  <si>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</si>
  <si>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</si>
  <si>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</si>
  <si>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</si>
  <si>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</si>
  <si>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</si>
  <si>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</si>
  <si>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</si>
  <si>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</si>
  <si>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</si>
  <si>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</si>
  <si>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</si>
  <si>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</si>
  <si>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</si>
  <si>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</si>
  <si>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</si>
  <si>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</si>
  <si>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</si>
  <si>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</si>
  <si>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</si>
  <si>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</si>
  <si>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</si>
  <si>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</si>
  <si>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</si>
  <si>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</si>
  <si>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</si>
  <si>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</si>
  <si>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</si>
  <si>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</si>
  <si>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</si>
  <si>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</si>
  <si>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</si>
  <si>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</si>
  <si>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</si>
  <si>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</si>
  <si>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</si>
  <si>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</si>
  <si>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</si>
  <si>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</si>
  <si>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</si>
  <si>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</si>
  <si>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</si>
  <si>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</si>
  <si>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</si>
  <si>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</si>
  <si>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</si>
  <si>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</si>
  <si>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</si>
  <si>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</si>
  <si>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</si>
  <si>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</si>
  <si>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</si>
  <si>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</si>
  <si>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</si>
  <si>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</si>
  <si>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</si>
  <si>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</si>
  <si>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</si>
  <si>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</si>
  <si>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1. Run Target SQL query
2. Check results Target SQL query</t>
  </si>
  <si>
    <t>TestId</t>
  </si>
  <si>
    <t>Steps</t>
  </si>
  <si>
    <t>SourceQuery</t>
  </si>
  <si>
    <t>TargetQuery</t>
  </si>
  <si>
    <t>ExpectedResult</t>
  </si>
  <si>
    <t>SourceDB</t>
  </si>
  <si>
    <t>TargetDB</t>
  </si>
  <si>
    <t>RATING_OWNER</t>
  </si>
  <si>
    <t>HIVE_SIT</t>
  </si>
  <si>
    <t>SourceSchema</t>
  </si>
  <si>
    <t>SourceTable</t>
  </si>
  <si>
    <t>SourceColumn</t>
  </si>
  <si>
    <t>TargetSchema</t>
  </si>
  <si>
    <t>TargetTable</t>
  </si>
  <si>
    <t>TargetColumn</t>
  </si>
  <si>
    <t>CLOSED_CYCLE</t>
  </si>
  <si>
    <t>INTF</t>
  </si>
  <si>
    <t>CYC_INTF</t>
  </si>
  <si>
    <t>HIVE_INTF_SCHEMA</t>
  </si>
  <si>
    <t>EXCEL_FILE</t>
  </si>
  <si>
    <t>CYCLE_ID</t>
  </si>
  <si>
    <t>CYCLE_CODE</t>
  </si>
  <si>
    <t>CYCLE_NAME</t>
  </si>
  <si>
    <t>STATUS</t>
  </si>
  <si>
    <t>UNQ_ID_IN_SRC_STM</t>
  </si>
  <si>
    <t>CYC_CODE</t>
  </si>
  <si>
    <t>CYC_NM</t>
  </si>
  <si>
    <t>CYC_STT</t>
  </si>
  <si>
    <t>SRC_STM_CODE</t>
  </si>
  <si>
    <t>SRC_STM_NM</t>
  </si>
  <si>
    <t>PCS_DT</t>
  </si>
  <si>
    <t>ORACLE_SIT</t>
  </si>
  <si>
    <t>SQL results between source and target query are same</t>
  </si>
  <si>
    <t>SourceKeyColumn</t>
  </si>
  <si>
    <t>TargetKeyColumn</t>
  </si>
  <si>
    <t>'CLOSED_CYCLE'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</si>
  <si>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</si>
  <si>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</si>
  <si>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</si>
  <si>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SUBSTR(EFF_FM_TMS,0,10) AS EFF_FM_TMS_EXTRACT</t>
  </si>
  <si>
    <t>SUBSTR(EFF_TO_TMS,0,10) AS EFF_TO_TMS_EXTRACT</t>
  </si>
  <si>
    <t>TO_CHAR(CURRENT_DATE,'YYYY-MM-DD') AS EFF_FM_TMS_EXTRACT</t>
  </si>
  <si>
    <t>'2400-01-01' AS EFF_FM_TMS_EXTRACT</t>
  </si>
  <si>
    <t>Verify Target Table schema</t>
  </si>
  <si>
    <t>Data Values</t>
  </si>
  <si>
    <t>Verify the field is not null or empty</t>
  </si>
  <si>
    <t>Verify the field is not duplicated</t>
  </si>
  <si>
    <t>Verify record counts between source data and target data are same</t>
  </si>
  <si>
    <t>Not return any values</t>
  </si>
  <si>
    <t>N/A</t>
  </si>
  <si>
    <t>Target Testing</t>
  </si>
  <si>
    <t>UNQ_ID_IN_SRC_STM, EFF_FM_TMS</t>
  </si>
  <si>
    <t>CYC_ANCHOR_ID</t>
  </si>
  <si>
    <t>PPN_TMS</t>
  </si>
  <si>
    <t>CRN_ROW_IND</t>
  </si>
  <si>
    <t>EFF_FM_TMS</t>
  </si>
  <si>
    <t>EFF_TO_TMS</t>
  </si>
  <si>
    <t>Field PCS_DT is less than or equal to current date</t>
  </si>
  <si>
    <t>CURRENT_DATE</t>
  </si>
  <si>
    <t>Field CRN_ROW_IND in (0,1)</t>
  </si>
  <si>
    <t>For records with EFF_TO_TMS = '2400-01-01 23:59:59', field CRN_ROW_IND must be equal to 1</t>
  </si>
  <si>
    <t>EFF_TO_TMS, CRN_ROW_IND</t>
  </si>
  <si>
    <t>[CYC_INTF][EFF_TO_TMS__CRN_ROW_IND]  VerifyValidity</t>
  </si>
  <si>
    <t>At 1 record: EFF_FM_TMS&gt;= EFF_TO_TMS</t>
  </si>
  <si>
    <t>EFF_FM_TMS, EFF_TO_TMS</t>
  </si>
  <si>
    <t>[CYC_INTF][EFF_FM_TMS__EFF_TO_TMS] Check validity</t>
  </si>
  <si>
    <t>EFF_TO_TMS of previous record = EFF_FM_TMS of following record</t>
  </si>
  <si>
    <t>[CYC_INTF][EFF_FM_TMS__EFF_TO_TMS] Check value</t>
  </si>
  <si>
    <t>WITH CYC_INTF_CONVER AS (
SELECT ROW_NUMBER () OVER (PARTITION BY UNQ_ID_IN_SRC_STM ORDER BY EFF_FM_TMS ASC) AS RANK
	, UNQ_ID_IN_SRC_STM
	, EFF_FM_TMS
	, EFF_TO_TMS
FROM CYC_INTF
)
SELECT a.UNQ_ID_IN_SRC_STM, a.EFF_FM_TMS, a.EFF_TO_TMS, b.EFF_FM_TMS, b.EFF_TO_TMS
FROM CYC_INTF_CONVER a 
JOIN CYC_INTF_CONVER b ON a.UNQ_ID_IN_SRC_STM = b.UNQ_ID_IN_SRC_STM AND a.RANK = b.RANK + 1
WHERE a.EFF_FM_TMS &lt;&gt; b.EFF_TO_TMS</t>
  </si>
  <si>
    <t>CYC_INTF_31</t>
  </si>
  <si>
    <t>CYC_INTF_32</t>
  </si>
  <si>
    <t>CYC_INTF_33</t>
  </si>
  <si>
    <t>CYC_INTF_34</t>
  </si>
  <si>
    <t>CYC_INTF_35</t>
  </si>
  <si>
    <t>CYC_INTF_36</t>
  </si>
  <si>
    <t>CYC_INTF_37</t>
  </si>
  <si>
    <t>'1' AS CRN_ROW_IND</t>
  </si>
  <si>
    <t>CYC_INTF_38</t>
  </si>
  <si>
    <t>Check history record with SCD type 2</t>
  </si>
  <si>
    <t>1. Run Target SQL query
2. Compare SQL results between source and target table</t>
  </si>
  <si>
    <t>Exits history record with SCD type 2</t>
  </si>
  <si>
    <t>Delete record data</t>
  </si>
  <si>
    <t>1. Prepare test data: delete data record
2. Run Target SQL query
3. Compare SQL results between source and target table</t>
  </si>
  <si>
    <t>CYC_INTF_39</t>
  </si>
  <si>
    <t>CYC_INTF_40</t>
  </si>
  <si>
    <t xml:space="preserve">
Update fields: </t>
  </si>
  <si>
    <t>[CYC_INTF][UNQ_ID_IN_SRC_STM__EFF_FM_TMS]  VerifyUniqueness</t>
  </si>
  <si>
    <t xml:space="preserve">'CLOSED_CYCLE' AS SRC_STM_CODE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</si>
</sst>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16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31"/>
  <sheetViews>
    <sheetView zoomScale="80" zoomScaleNormal="8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80" customHeight="1" x14ac:dyDescent="0.35"/>
  <cols>
    <col min="1" max="1" width="14.81640625" customWidth="1"/>
    <col min="2" max="2" width="55.36328125" customWidth="1"/>
    <col min="3" max="3" width="83.1796875" customWidth="1"/>
    <col min="4" max="4" width="11.81640625" bestFit="1" customWidth="1"/>
    <col min="5" max="5" width="12" customWidth="1"/>
    <col min="6" max="6" width="18.90625" customWidth="1"/>
    <col min="7" max="7" width="26.36328125" customWidth="1"/>
    <col min="8" max="8" width="27.7265625" style="36" customWidth="1"/>
    <col min="9" max="10" width="22.54296875" style="36" customWidth="1"/>
    <col min="11" max="11" width="54" style="36" customWidth="1"/>
    <col min="12" max="12" width="37.7265625" style="36" customWidth="1"/>
    <col min="13" max="13" width="26.453125" customWidth="1"/>
    <col min="14" max="14" width="18.54296875" customWidth="1"/>
    <col min="15" max="16" width="20.81640625" customWidth="1"/>
    <col min="17" max="17" width="37.26953125" customWidth="1"/>
    <col min="18" max="18" width="12.6328125" bestFit="1" customWidth="1"/>
    <col min="19" max="19" width="10.7265625" bestFit="1" customWidth="1"/>
    <col min="20" max="20" width="25.81640625" customWidth="1"/>
    <col min="21" max="21" width="29.81640625" customWidth="1"/>
  </cols>
  <sheetData>
    <row r="1" spans="1:21" s="39" customFormat="1" ht="32.5" customHeight="1" x14ac:dyDescent="0.35">
      <c r="A1" s="37" t="s">
        <v>76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77</v>
      </c>
      <c r="I1" s="38" t="s">
        <v>81</v>
      </c>
      <c r="J1" s="38" t="s">
        <v>82</v>
      </c>
      <c r="K1" s="37" t="s">
        <v>78</v>
      </c>
      <c r="L1" s="37" t="s">
        <v>79</v>
      </c>
      <c r="M1" s="37" t="s">
        <v>80</v>
      </c>
      <c r="N1" s="37" t="s">
        <v>85</v>
      </c>
      <c r="O1" s="37" t="s">
        <v>86</v>
      </c>
      <c r="P1" s="37" t="s">
        <v>109</v>
      </c>
      <c r="Q1" s="37" t="s">
        <v>87</v>
      </c>
      <c r="R1" s="37" t="s">
        <v>88</v>
      </c>
      <c r="S1" s="37" t="s">
        <v>89</v>
      </c>
      <c r="T1" s="37" t="s">
        <v>110</v>
      </c>
      <c r="U1" s="37" t="s">
        <v>90</v>
      </c>
    </row>
    <row r="2" spans="1:21" s="33" customFormat="1" ht="80" customHeight="1" x14ac:dyDescent="0.35">
      <c r="A2" s="32" t="str">
        <f>S2&amp;"_"&amp;ROW()-1</f>
        <v>CYC_INTF_1</v>
      </c>
      <c r="B2" s="32" t="str">
        <f>"["&amp;S2&amp;"] Verify "&amp;F2</f>
        <v>[CYC_INTF] Verify Metadata</v>
      </c>
      <c r="C2" s="32" t="s">
        <v>119</v>
      </c>
      <c r="D2" s="32"/>
      <c r="E2" s="32" t="s">
        <v>8</v>
      </c>
      <c r="F2" s="32" t="s">
        <v>9</v>
      </c>
      <c r="G2" s="32" t="s">
        <v>48</v>
      </c>
      <c r="H2" s="32" t="s">
        <v>74</v>
      </c>
      <c r="I2" s="32" t="s">
        <v>95</v>
      </c>
      <c r="J2" s="32" t="s">
        <v>84</v>
      </c>
      <c r="K2" s="32" t="str">
        <f>"SELECT * FROM "&amp;O2</f>
        <v>SELECT * FROM CYC_INTF</v>
      </c>
      <c r="L2" s="32" t="str">
        <f>"DESCRIBE "&amp;R2&amp;"."&amp;S2</f>
        <v>DESCRIBE INTF.CYC_INTF</v>
      </c>
      <c r="M2" s="32" t="s">
        <v>108</v>
      </c>
      <c r="N2" s="32" t="s">
        <v>94</v>
      </c>
      <c r="O2" s="32" t="s">
        <v>93</v>
      </c>
      <c r="P2" s="32" t="s">
        <v>125</v>
      </c>
      <c r="Q2" s="32" t="s">
        <v>125</v>
      </c>
      <c r="R2" s="32" t="s">
        <v>92</v>
      </c>
      <c r="S2" s="32" t="s">
        <v>93</v>
      </c>
      <c r="T2" s="32" t="s">
        <v>125</v>
      </c>
      <c r="U2" s="32" t="s">
        <v>125</v>
      </c>
    </row>
    <row r="3" spans="1:21" s="33" customFormat="1" ht="80" customHeight="1" x14ac:dyDescent="0.35">
      <c r="A3" s="32" t="str">
        <f>S3&amp;"_"&amp;ROW()-1</f>
        <v>CYC_INTF_2</v>
      </c>
      <c r="B3" s="32" t="str">
        <f>"["&amp;O3&amp;"]["&amp;S3&amp;"]  Verify"&amp;F3</f>
        <v>[CLOSED_CYCLE][CYC_INTF]  VerifyRecord Counts</v>
      </c>
      <c r="C3" s="32" t="s">
        <v>123</v>
      </c>
      <c r="D3" s="32"/>
      <c r="E3" s="32" t="s">
        <v>8</v>
      </c>
      <c r="F3" s="32" t="s">
        <v>28</v>
      </c>
      <c r="G3" s="32" t="s">
        <v>48</v>
      </c>
      <c r="H3" s="32" t="s">
        <v>75</v>
      </c>
      <c r="I3" s="32" t="s">
        <v>107</v>
      </c>
      <c r="J3" s="32" t="s">
        <v>84</v>
      </c>
      <c r="K3" s="32" t="str">
        <f>"SELECT COUNT(*)  AS NUM_RECORDS FROM " &amp;N3&amp;"."&amp;O3</f>
        <v>SELECT COUNT(*)  AS NUM_RECORDS FROM RATING_OWNER.CLOSED_CYCLE</v>
      </c>
      <c r="L3" s="32" t="str">
        <f>"SELECT COUNT(*) AS NUM_RECORDS FROM " &amp;R3&amp;"."&amp;S3</f>
        <v>SELECT COUNT(*) AS NUM_RECORDS FROM INTF.CYC_INTF</v>
      </c>
      <c r="M3" s="32" t="s">
        <v>108</v>
      </c>
      <c r="N3" s="32" t="s">
        <v>83</v>
      </c>
      <c r="O3" s="32" t="s">
        <v>91</v>
      </c>
      <c r="P3" s="32" t="s">
        <v>125</v>
      </c>
      <c r="Q3" s="32" t="s">
        <v>125</v>
      </c>
      <c r="R3" s="32" t="s">
        <v>92</v>
      </c>
      <c r="S3" s="32" t="s">
        <v>93</v>
      </c>
      <c r="T3" s="32" t="s">
        <v>125</v>
      </c>
      <c r="U3" s="32" t="s">
        <v>125</v>
      </c>
    </row>
    <row r="4" spans="1:21" s="33" customFormat="1" ht="80" customHeight="1" x14ac:dyDescent="0.35">
      <c r="A4" s="32" t="str">
        <f t="shared" ref="A4:A31" si="0">S4&amp;"_"&amp;ROW()-1</f>
        <v>CYC_INTF_3</v>
      </c>
      <c r="B4" s="32" t="str">
        <f>"["&amp;S4&amp;"]["&amp;U4&amp;"]  Verify"&amp;F4</f>
        <v>[CYC_INTF][UNQ_ID_IN_SRC_STM]  VerifyData Values</v>
      </c>
      <c r="C4" s="32" t="str">
        <f>"Verify data values between source data:  "&amp;N4&amp;"."&amp;O4&amp;"."&amp;Q4&amp;" and target data: "&amp;R4&amp;"."&amp;S4&amp;"."&amp;U4&amp;" with transformation logic: DIRECT"</f>
        <v>Verify data values between source data:  RATING_OWNER.CLOSED_CYCLE.CYCLE_ID and target data: INTF.CYC_INTF.UNQ_ID_IN_SRC_STM with transformation logic: DIRECT</v>
      </c>
      <c r="D4" s="32"/>
      <c r="E4" s="32" t="s">
        <v>8</v>
      </c>
      <c r="F4" s="32" t="s">
        <v>120</v>
      </c>
      <c r="G4" s="32" t="s">
        <v>48</v>
      </c>
      <c r="H4" s="32" t="s">
        <v>73</v>
      </c>
      <c r="I4" s="32" t="s">
        <v>107</v>
      </c>
      <c r="J4" s="32" t="s">
        <v>84</v>
      </c>
      <c r="K4" s="32" t="str">
        <f>"SELECT "&amp;Q4&amp;" FROM "&amp;N4&amp;"."&amp;O4&amp;" ORDER BY "&amp;Q4</f>
        <v>SELECT CYCLE_ID FROM RATING_OWNER.CLOSED_CYCLE ORDER BY CYCLE_ID</v>
      </c>
      <c r="L4" s="32" t="str">
        <f>"SELECT "&amp;U4&amp;" FROM "&amp;R4&amp;"."&amp;S4&amp;" ORDER BY "&amp;T4</f>
        <v>SELECT UNQ_ID_IN_SRC_STM FROM INTF.CYC_INTF ORDER BY UNQ_ID_IN_SRC_STM</v>
      </c>
      <c r="M4" s="32" t="s">
        <v>108</v>
      </c>
      <c r="N4" s="32" t="s">
        <v>83</v>
      </c>
      <c r="O4" s="32" t="s">
        <v>91</v>
      </c>
      <c r="P4" s="32" t="s">
        <v>96</v>
      </c>
      <c r="Q4" s="32" t="s">
        <v>96</v>
      </c>
      <c r="R4" s="32" t="s">
        <v>92</v>
      </c>
      <c r="S4" s="32" t="s">
        <v>93</v>
      </c>
      <c r="T4" s="32" t="s">
        <v>100</v>
      </c>
      <c r="U4" s="32" t="s">
        <v>100</v>
      </c>
    </row>
    <row r="5" spans="1:21" s="33" customFormat="1" ht="80" customHeight="1" x14ac:dyDescent="0.35">
      <c r="A5" s="32" t="str">
        <f t="shared" si="0"/>
        <v>CYC_INTF_4</v>
      </c>
      <c r="B5" s="32" t="str">
        <f t="shared" ref="B5:B10" si="1">"["&amp;S5&amp;"]["&amp;U5&amp;"]  Verify"&amp;F5</f>
        <v>[CYC_INTF][CYC_CODE]  VerifyData Values</v>
      </c>
      <c r="C5" s="32" t="str">
        <f t="shared" ref="C5:C13" si="2">"Verify data values between source data:  "&amp;N5&amp;"."&amp;O5&amp;"."&amp;Q5&amp;" and target data: "&amp;R5&amp;"."&amp;S5&amp;"."&amp;U5&amp;" with transformation logic: DIRECT"</f>
        <v>Verify data values between source data:  RATING_OWNER.CLOSED_CYCLE.CYCLE_CODE and target data: INTF.CYC_INTF.CYC_CODE with transformation logic: DIRECT</v>
      </c>
      <c r="D5" s="32"/>
      <c r="E5" s="32" t="s">
        <v>8</v>
      </c>
      <c r="F5" s="32" t="s">
        <v>120</v>
      </c>
      <c r="G5" s="32" t="s">
        <v>48</v>
      </c>
      <c r="H5" s="32" t="s">
        <v>73</v>
      </c>
      <c r="I5" s="32" t="s">
        <v>107</v>
      </c>
      <c r="J5" s="32" t="s">
        <v>84</v>
      </c>
      <c r="K5" s="32" t="str">
        <f>"SELECT "&amp;P5&amp;","&amp;Q5&amp;" FROM "&amp;N5&amp;"."&amp;O5&amp;" ORDER BY "&amp;P5</f>
        <v>SELECT CYCLE_ID,CYCLE_CODE FROM RATING_OWNER.CLOSED_CYCLE ORDER BY CYCLE_ID</v>
      </c>
      <c r="L5" s="32" t="str">
        <f>"SELECT "&amp;T5&amp;","&amp;U5&amp;" FROM "&amp;R5&amp;"."&amp;S5&amp;" ORDER BY "&amp;T5</f>
        <v>SELECT UNQ_ID_IN_SRC_STM,CYC_CODE FROM INTF.CYC_INTF ORDER BY UNQ_ID_IN_SRC_STM</v>
      </c>
      <c r="M5" s="32" t="s">
        <v>108</v>
      </c>
      <c r="N5" s="32" t="s">
        <v>83</v>
      </c>
      <c r="O5" s="32" t="s">
        <v>91</v>
      </c>
      <c r="P5" s="32" t="s">
        <v>96</v>
      </c>
      <c r="Q5" s="32" t="s">
        <v>97</v>
      </c>
      <c r="R5" s="32" t="s">
        <v>92</v>
      </c>
      <c r="S5" s="32" t="s">
        <v>93</v>
      </c>
      <c r="T5" s="32" t="s">
        <v>100</v>
      </c>
      <c r="U5" s="32" t="s">
        <v>101</v>
      </c>
    </row>
    <row r="6" spans="1:21" s="33" customFormat="1" ht="80" customHeight="1" x14ac:dyDescent="0.35">
      <c r="A6" s="32" t="str">
        <f t="shared" si="0"/>
        <v>CYC_INTF_5</v>
      </c>
      <c r="B6" s="32" t="str">
        <f t="shared" si="1"/>
        <v>[CYC_INTF][CYC_NM]  VerifyData Values</v>
      </c>
      <c r="C6" s="32" t="str">
        <f t="shared" si="2"/>
        <v>Verify data values between source data:  RATING_OWNER.CLOSED_CYCLE.CYCLE_NAME and target data: INTF.CYC_INTF.CYC_NM with transformation logic: DIRECT</v>
      </c>
      <c r="D6" s="32"/>
      <c r="E6" s="32" t="s">
        <v>8</v>
      </c>
      <c r="F6" s="32" t="s">
        <v>120</v>
      </c>
      <c r="G6" s="32" t="s">
        <v>48</v>
      </c>
      <c r="H6" s="32" t="s">
        <v>73</v>
      </c>
      <c r="I6" s="32" t="s">
        <v>107</v>
      </c>
      <c r="J6" s="32" t="s">
        <v>84</v>
      </c>
      <c r="K6" s="32" t="str">
        <f t="shared" ref="K6:K7" si="3">"SELECT "&amp;P6&amp;","&amp;Q6&amp;" FROM "&amp;N6&amp;"."&amp;O6&amp;" ORDER BY "&amp;P6</f>
        <v>SELECT CYCLE_ID,CYCLE_NAME FROM RATING_OWNER.CLOSED_CYCLE ORDER BY CYCLE_ID</v>
      </c>
      <c r="L6" s="32" t="str">
        <f t="shared" ref="L6:L13" si="4">"SELECT "&amp;T6&amp;","&amp;U6&amp;" FROM "&amp;R6&amp;"."&amp;S6&amp;" ORDER BY "&amp;T6</f>
        <v>SELECT UNQ_ID_IN_SRC_STM,CYC_NM FROM INTF.CYC_INTF ORDER BY UNQ_ID_IN_SRC_STM</v>
      </c>
      <c r="M6" s="32" t="s">
        <v>108</v>
      </c>
      <c r="N6" s="32" t="s">
        <v>83</v>
      </c>
      <c r="O6" s="32" t="s">
        <v>91</v>
      </c>
      <c r="P6" s="32" t="s">
        <v>96</v>
      </c>
      <c r="Q6" s="32" t="s">
        <v>98</v>
      </c>
      <c r="R6" s="32" t="s">
        <v>92</v>
      </c>
      <c r="S6" s="32" t="s">
        <v>93</v>
      </c>
      <c r="T6" s="32" t="s">
        <v>100</v>
      </c>
      <c r="U6" s="32" t="s">
        <v>102</v>
      </c>
    </row>
    <row r="7" spans="1:21" s="33" customFormat="1" ht="80" customHeight="1" x14ac:dyDescent="0.35">
      <c r="A7" s="32" t="str">
        <f t="shared" si="0"/>
        <v>CYC_INTF_6</v>
      </c>
      <c r="B7" s="32" t="str">
        <f t="shared" si="1"/>
        <v>[CYC_INTF][CYC_STT]  VerifyData Values</v>
      </c>
      <c r="C7" s="32" t="str">
        <f t="shared" si="2"/>
        <v>Verify data values between source data:  RATING_OWNER.CLOSED_CYCLE.STATUS and target data: INTF.CYC_INTF.CYC_STT with transformation logic: DIRECT</v>
      </c>
      <c r="D7" s="32"/>
      <c r="E7" s="32" t="s">
        <v>8</v>
      </c>
      <c r="F7" s="32" t="s">
        <v>120</v>
      </c>
      <c r="G7" s="32" t="s">
        <v>48</v>
      </c>
      <c r="H7" s="32" t="s">
        <v>73</v>
      </c>
      <c r="I7" s="32" t="s">
        <v>107</v>
      </c>
      <c r="J7" s="32" t="s">
        <v>84</v>
      </c>
      <c r="K7" s="32" t="str">
        <f t="shared" si="3"/>
        <v>SELECT CYCLE_ID,STATUS FROM RATING_OWNER.CLOSED_CYCLE ORDER BY CYCLE_ID</v>
      </c>
      <c r="L7" s="32" t="str">
        <f t="shared" si="4"/>
        <v>SELECT UNQ_ID_IN_SRC_STM,CYC_STT FROM INTF.CYC_INTF ORDER BY UNQ_ID_IN_SRC_STM</v>
      </c>
      <c r="M7" s="32" t="s">
        <v>108</v>
      </c>
      <c r="N7" s="32" t="s">
        <v>83</v>
      </c>
      <c r="O7" s="32" t="s">
        <v>91</v>
      </c>
      <c r="P7" s="32" t="s">
        <v>96</v>
      </c>
      <c r="Q7" s="32" t="s">
        <v>99</v>
      </c>
      <c r="R7" s="32" t="s">
        <v>92</v>
      </c>
      <c r="S7" s="32" t="s">
        <v>93</v>
      </c>
      <c r="T7" s="32" t="s">
        <v>100</v>
      </c>
      <c r="U7" s="32" t="s">
        <v>103</v>
      </c>
    </row>
    <row r="8" spans="1:21" s="33" customFormat="1" ht="80" customHeight="1" x14ac:dyDescent="0.35">
      <c r="A8" s="32" t="str">
        <f t="shared" si="0"/>
        <v>CYC_INTF_7</v>
      </c>
      <c r="B8" s="32" t="str">
        <f t="shared" si="1"/>
        <v>[CYC_INTF][SRC_STM_CODE]  VerifyData Values</v>
      </c>
      <c r="C8" s="32" t="str">
        <f t="shared" si="2"/>
        <v>Verify data values between source data:  RATING_OWNER.CLOSED_CYCLE.'CLOSED_CYCLE' AS SRC_STM_CODE  and target data: INTF.CYC_INTF.SRC_STM_CODE with transformation logic: DIRECT</v>
      </c>
      <c r="D8" s="32"/>
      <c r="E8" s="32" t="s">
        <v>8</v>
      </c>
      <c r="F8" s="32" t="s">
        <v>120</v>
      </c>
      <c r="G8" s="32" t="s">
        <v>48</v>
      </c>
      <c r="H8" s="32" t="s">
        <v>73</v>
      </c>
      <c r="I8" s="32" t="s">
        <v>107</v>
      </c>
      <c r="J8" s="32" t="s">
        <v>84</v>
      </c>
      <c r="K8" s="32" t="str">
        <f t="shared" ref="K8:K13" si="5">"SELECT "&amp;P8&amp;","&amp;Q8&amp;" FROM "&amp;N8&amp;"."&amp;O8&amp;" ORDER BY "&amp;P8</f>
        <v>SELECT CYCLE_ID,'CLOSED_CYCLE' AS SRC_STM_CODE  FROM RATING_OWNER.CLOSED_CYCLE ORDER BY CYCLE_ID</v>
      </c>
      <c r="L8" s="32" t="str">
        <f t="shared" si="4"/>
        <v>SELECT UNQ_ID_IN_SRC_STM,SRC_STM_CODE FROM INTF.CYC_INTF ORDER BY UNQ_ID_IN_SRC_STM</v>
      </c>
      <c r="M8" s="32" t="s">
        <v>108</v>
      </c>
      <c r="N8" s="32" t="s">
        <v>83</v>
      </c>
      <c r="O8" s="32" t="s">
        <v>91</v>
      </c>
      <c r="P8" s="32" t="s">
        <v>96</v>
      </c>
      <c r="Q8" s="35" t="s">
        <v>163</v>
      </c>
      <c r="R8" s="32" t="s">
        <v>92</v>
      </c>
      <c r="S8" s="32" t="s">
        <v>93</v>
      </c>
      <c r="T8" s="32" t="s">
        <v>100</v>
      </c>
      <c r="U8" s="32" t="s">
        <v>104</v>
      </c>
    </row>
    <row r="9" spans="1:21" s="33" customFormat="1" ht="80" customHeight="1" x14ac:dyDescent="0.35">
      <c r="A9" s="32" t="str">
        <f t="shared" si="0"/>
        <v>CYC_INTF_8</v>
      </c>
      <c r="B9" s="32" t="str">
        <f t="shared" si="1"/>
        <v>[CYC_INTF][SRC_STM_NM]  VerifyData Values</v>
      </c>
      <c r="C9" s="32" t="str">
        <f t="shared" si="2"/>
        <v>Verify data values between source data:  RATING_OWNER.CLOSED_CYCLE.'CLOSED_CYCLE' AS SRC_STM_NM and target data: INTF.CYC_INTF.SRC_STM_NM with transformation logic: DIRECT</v>
      </c>
      <c r="D9" s="32"/>
      <c r="E9" s="32" t="s">
        <v>8</v>
      </c>
      <c r="F9" s="32" t="s">
        <v>120</v>
      </c>
      <c r="G9" s="32" t="s">
        <v>48</v>
      </c>
      <c r="H9" s="32" t="s">
        <v>73</v>
      </c>
      <c r="I9" s="32" t="s">
        <v>107</v>
      </c>
      <c r="J9" s="32" t="s">
        <v>84</v>
      </c>
      <c r="K9" s="32" t="str">
        <f t="shared" si="5"/>
        <v>SELECT CYCLE_ID,'CLOSED_CYCLE' AS SRC_STM_NM FROM RATING_OWNER.CLOSED_CYCLE ORDER BY CYCLE_ID</v>
      </c>
      <c r="L9" s="32" t="str">
        <f t="shared" si="4"/>
        <v>SELECT UNQ_ID_IN_SRC_STM,SRC_STM_NM FROM INTF.CYC_INTF ORDER BY UNQ_ID_IN_SRC_STM</v>
      </c>
      <c r="M9" s="32" t="s">
        <v>108</v>
      </c>
      <c r="N9" s="32" t="s">
        <v>83</v>
      </c>
      <c r="O9" s="32" t="s">
        <v>91</v>
      </c>
      <c r="P9" s="32" t="s">
        <v>96</v>
      </c>
      <c r="Q9" s="35" t="s">
        <v>111</v>
      </c>
      <c r="R9" s="32" t="s">
        <v>92</v>
      </c>
      <c r="S9" s="32" t="s">
        <v>93</v>
      </c>
      <c r="T9" s="32" t="s">
        <v>100</v>
      </c>
      <c r="U9" s="32" t="s">
        <v>105</v>
      </c>
    </row>
    <row r="10" spans="1:21" s="33" customFormat="1" ht="80" customHeight="1" x14ac:dyDescent="0.35">
      <c r="A10" s="32" t="str">
        <f t="shared" si="0"/>
        <v>CYC_INTF_9</v>
      </c>
      <c r="B10" s="32" t="str">
        <f t="shared" si="1"/>
        <v>[CYC_INTF][PCS_DT]  VerifyData Values</v>
      </c>
      <c r="C10" s="32" t="str">
        <f t="shared" si="2"/>
        <v>Verify data values between source data:  RATING_OWNER.CLOSED_CYCLE.TO_CHAR(to_date(CURRENT_DATE),'yyyy-mm-dd') AS PCS_DT and target data: INTF.CYC_INTF.PCS_DT with transformation logic: DIRECT</v>
      </c>
      <c r="D10" s="32"/>
      <c r="E10" s="32" t="s">
        <v>8</v>
      </c>
      <c r="F10" s="32" t="s">
        <v>120</v>
      </c>
      <c r="G10" s="32" t="s">
        <v>48</v>
      </c>
      <c r="H10" s="32" t="s">
        <v>73</v>
      </c>
      <c r="I10" s="32" t="s">
        <v>107</v>
      </c>
      <c r="J10" s="32" t="s">
        <v>84</v>
      </c>
      <c r="K10" s="32" t="str">
        <f t="shared" si="5"/>
        <v>SELECT CYCLE_ID,TO_CHAR(to_date(CURRENT_DATE),'yyyy-mm-dd') AS PCS_DT FROM RATING_OWNER.CLOSED_CYCLE ORDER BY CYCLE_ID</v>
      </c>
      <c r="L10" s="32" t="str">
        <f t="shared" si="4"/>
        <v>SELECT UNQ_ID_IN_SRC_STM,PCS_DT FROM INTF.CYC_INTF ORDER BY UNQ_ID_IN_SRC_STM</v>
      </c>
      <c r="M10" s="32" t="s">
        <v>108</v>
      </c>
      <c r="N10" s="32" t="s">
        <v>83</v>
      </c>
      <c r="O10" s="32" t="s">
        <v>91</v>
      </c>
      <c r="P10" s="32" t="s">
        <v>96</v>
      </c>
      <c r="Q10" s="32" t="s">
        <v>112</v>
      </c>
      <c r="R10" s="32" t="s">
        <v>92</v>
      </c>
      <c r="S10" s="32" t="s">
        <v>93</v>
      </c>
      <c r="T10" s="32" t="s">
        <v>100</v>
      </c>
      <c r="U10" s="32" t="s">
        <v>106</v>
      </c>
    </row>
    <row r="11" spans="1:21" s="33" customFormat="1" ht="80" customHeight="1" x14ac:dyDescent="0.35">
      <c r="A11" s="32" t="str">
        <f t="shared" si="0"/>
        <v>CYC_INTF_10</v>
      </c>
      <c r="B11" s="32" t="str">
        <f>"["&amp;S11&amp;"][PPN_TMS]  Verify"&amp;F11</f>
        <v>[CYC_INTF][PPN_TMS]  VerifyData Values</v>
      </c>
      <c r="C11" s="32" t="str">
        <f t="shared" si="2"/>
        <v>Verify data values between source data:  RATING_OWNER.CLOSED_CYCLE.REGEXP_SUBSTR(((SYSDATE - TO_DATE('1970-01-01', 'yyyy-MM-dd')) * (24 * 60 * 60 * 1000)),'^[0-9,]{4}') AS PPN_TMS_EXTRACT and target data: INTF.CYC_INTF.SUBSTR(PPN_TMS,0,4) AS PPN_TMS_EXTRACT with transformation logic: DIRECT</v>
      </c>
      <c r="D11" s="32"/>
      <c r="E11" s="32" t="s">
        <v>8</v>
      </c>
      <c r="F11" s="32" t="s">
        <v>120</v>
      </c>
      <c r="G11" s="32" t="s">
        <v>48</v>
      </c>
      <c r="H11" s="32" t="s">
        <v>73</v>
      </c>
      <c r="I11" s="32" t="s">
        <v>107</v>
      </c>
      <c r="J11" s="32" t="s">
        <v>84</v>
      </c>
      <c r="K11" s="32" t="str">
        <f t="shared" si="5"/>
        <v>SELECT CYCLE_ID,REGEXP_SUBSTR(((SYSDATE - TO_DATE('1970-01-01', 'yyyy-MM-dd')) * (24 * 60 * 60 * 1000)),'^[0-9,]{4}') AS PPN_TMS_EXTRACT FROM RATING_OWNER.CLOSED_CYCLE ORDER BY CYCLE_ID</v>
      </c>
      <c r="L11" s="32" t="str">
        <f t="shared" si="4"/>
        <v>SELECT UNQ_ID_IN_SRC_STM,SUBSTR(PPN_TMS,0,4) AS PPN_TMS_EXTRACT FROM INTF.CYC_INTF ORDER BY UNQ_ID_IN_SRC_STM</v>
      </c>
      <c r="M11" s="32" t="s">
        <v>108</v>
      </c>
      <c r="N11" s="32" t="s">
        <v>83</v>
      </c>
      <c r="O11" s="32" t="s">
        <v>91</v>
      </c>
      <c r="P11" s="32" t="s">
        <v>96</v>
      </c>
      <c r="Q11" s="32" t="s">
        <v>113</v>
      </c>
      <c r="R11" s="32" t="s">
        <v>92</v>
      </c>
      <c r="S11" s="32" t="s">
        <v>93</v>
      </c>
      <c r="T11" s="32" t="s">
        <v>100</v>
      </c>
      <c r="U11" s="32" t="s">
        <v>114</v>
      </c>
    </row>
    <row r="12" spans="1:21" s="33" customFormat="1" ht="126.5" customHeight="1" x14ac:dyDescent="0.35">
      <c r="A12" s="32" t="str">
        <f t="shared" si="0"/>
        <v>CYC_INTF_11</v>
      </c>
      <c r="B12" s="32" t="str">
        <f>"["&amp;S12&amp;"]EFF_FM_TMS]  Verify"&amp;F12</f>
        <v>[CYC_INTF]EFF_FM_TMS]  VerifyData Values</v>
      </c>
      <c r="C12" s="32" t="str">
        <f>"Verify data values between source data:  "&amp;N12&amp;"."&amp;O12&amp;"."&amp;Q12&amp;" and target data: "&amp;R12&amp;"."&amp;S12&amp;"."&amp;U12&amp;" with transformation logic: DIRECT"</f>
        <v>Verify data values between source data:  RATING_OWNER.CLOSED_CYCLE.TO_CHAR(CURRENT_DATE,'YYYY-MM-DD') AS EFF_FM_TMS_EXTRACT and target data: INTF.CYC_INTF.SUBSTR(EFF_FM_TMS,0,10) AS EFF_FM_TMS_EXTRACT with transformation logic: DIRECT</v>
      </c>
      <c r="D12" s="32"/>
      <c r="E12" s="32" t="s">
        <v>8</v>
      </c>
      <c r="F12" s="32" t="s">
        <v>120</v>
      </c>
      <c r="G12" s="32" t="s">
        <v>48</v>
      </c>
      <c r="H12" s="32" t="s">
        <v>73</v>
      </c>
      <c r="I12" s="32" t="s">
        <v>107</v>
      </c>
      <c r="J12" s="32" t="s">
        <v>84</v>
      </c>
      <c r="K12" s="32" t="str">
        <f t="shared" si="5"/>
        <v>SELECT CYCLE_ID,TO_CHAR(CURRENT_DATE,'YYYY-MM-DD') AS EFF_FM_TMS_EXTRACT FROM RATING_OWNER.CLOSED_CYCLE ORDER BY CYCLE_ID</v>
      </c>
      <c r="L12" s="32" t="str">
        <f>"SELECT "&amp;T12&amp;","&amp;U12&amp;" FROM "&amp;R12&amp;"."&amp;S12&amp;" ORDER BY "&amp;T12</f>
        <v>SELECT UNQ_ID_IN_SRC_STM,SUBSTR(EFF_FM_TMS,0,10) AS EFF_FM_TMS_EXTRACT FROM INTF.CYC_INTF ORDER BY UNQ_ID_IN_SRC_STM</v>
      </c>
      <c r="M12" s="32" t="s">
        <v>108</v>
      </c>
      <c r="N12" s="32" t="s">
        <v>83</v>
      </c>
      <c r="O12" s="32" t="s">
        <v>91</v>
      </c>
      <c r="P12" s="32" t="s">
        <v>96</v>
      </c>
      <c r="Q12" s="32" t="s">
        <v>117</v>
      </c>
      <c r="R12" s="32" t="s">
        <v>92</v>
      </c>
      <c r="S12" s="32" t="s">
        <v>93</v>
      </c>
      <c r="T12" s="32" t="s">
        <v>100</v>
      </c>
      <c r="U12" s="32" t="s">
        <v>115</v>
      </c>
    </row>
    <row r="13" spans="1:21" s="33" customFormat="1" ht="110" customHeight="1" x14ac:dyDescent="0.35">
      <c r="A13" s="32" t="str">
        <f t="shared" si="0"/>
        <v>CYC_INTF_12</v>
      </c>
      <c r="B13" s="32" t="str">
        <f>"["&amp;S13&amp;"][EFF_TO_TMS]  Verify"&amp;F13</f>
        <v>[CYC_INTF][EFF_TO_TMS]  VerifyData Values</v>
      </c>
      <c r="C13" s="32" t="str">
        <f t="shared" si="2"/>
        <v>Verify data values between source data:  RATING_OWNER.CLOSED_CYCLE.'2400-01-01' AS EFF_FM_TMS_EXTRACT and target data: INTF.CYC_INTF.SUBSTR(EFF_TO_TMS,0,10) AS EFF_TO_TMS_EXTRACT with transformation logic: DIRECT</v>
      </c>
      <c r="D13" s="32"/>
      <c r="E13" s="32" t="s">
        <v>8</v>
      </c>
      <c r="F13" s="32" t="s">
        <v>120</v>
      </c>
      <c r="G13" s="32" t="s">
        <v>48</v>
      </c>
      <c r="H13" s="32" t="s">
        <v>73</v>
      </c>
      <c r="I13" s="32" t="s">
        <v>107</v>
      </c>
      <c r="J13" s="32" t="s">
        <v>84</v>
      </c>
      <c r="K13" s="32" t="str">
        <f t="shared" si="5"/>
        <v>SELECT CYCLE_ID,'2400-01-01' AS EFF_FM_TMS_EXTRACT FROM RATING_OWNER.CLOSED_CYCLE ORDER BY CYCLE_ID</v>
      </c>
      <c r="L13" s="32" t="str">
        <f t="shared" si="4"/>
        <v>SELECT UNQ_ID_IN_SRC_STM,SUBSTR(EFF_TO_TMS,0,10) AS EFF_TO_TMS_EXTRACT FROM INTF.CYC_INTF ORDER BY UNQ_ID_IN_SRC_STM</v>
      </c>
      <c r="M13" s="32" t="s">
        <v>108</v>
      </c>
      <c r="N13" s="32" t="s">
        <v>83</v>
      </c>
      <c r="O13" s="32" t="s">
        <v>91</v>
      </c>
      <c r="P13" s="32" t="s">
        <v>96</v>
      </c>
      <c r="Q13" s="35" t="s">
        <v>118</v>
      </c>
      <c r="R13" s="32" t="s">
        <v>92</v>
      </c>
      <c r="S13" s="32" t="s">
        <v>93</v>
      </c>
      <c r="T13" s="32" t="s">
        <v>100</v>
      </c>
      <c r="U13" s="32" t="s">
        <v>116</v>
      </c>
    </row>
    <row r="14" spans="1:21" s="33" customFormat="1" ht="114.5" customHeight="1" x14ac:dyDescent="0.35">
      <c r="A14" s="32" t="str">
        <f t="shared" si="0"/>
        <v>CYC_INTF_13</v>
      </c>
      <c r="B14" s="32" t="s">
        <v>162</v>
      </c>
      <c r="C14" s="32" t="s">
        <v>122</v>
      </c>
      <c r="D14" s="32"/>
      <c r="E14" s="32" t="s">
        <v>14</v>
      </c>
      <c r="F14" s="32" t="s">
        <v>33</v>
      </c>
      <c r="G14" s="32" t="s">
        <v>126</v>
      </c>
      <c r="H14" s="32" t="s">
        <v>75</v>
      </c>
      <c r="I14" s="32" t="s">
        <v>107</v>
      </c>
      <c r="J14" s="32" t="s">
        <v>84</v>
      </c>
      <c r="K14" s="32" t="s">
        <v>125</v>
      </c>
      <c r="L14" s="32" t="str">
        <f>"SELECT "&amp;U14&amp;", count(*) as frequency FROM "&amp;R14&amp;"."&amp;S14&amp;" GROUP BY "&amp;U14&amp;" HAVING count(*)&gt;1"</f>
        <v>SELECT UNQ_ID_IN_SRC_STM, EFF_FM_TMS, count(*) as frequency FROM INTF.CYC_INTF GROUP BY UNQ_ID_IN_SRC_STM, EFF_FM_TMS HAVING count(*)&gt;1</v>
      </c>
      <c r="M14" s="32" t="s">
        <v>124</v>
      </c>
      <c r="N14" s="32" t="s">
        <v>83</v>
      </c>
      <c r="O14" s="32" t="s">
        <v>91</v>
      </c>
      <c r="P14" s="32" t="s">
        <v>125</v>
      </c>
      <c r="Q14" s="32" t="s">
        <v>125</v>
      </c>
      <c r="R14" s="32" t="s">
        <v>92</v>
      </c>
      <c r="S14" s="32" t="s">
        <v>93</v>
      </c>
      <c r="T14" s="32"/>
      <c r="U14" s="32" t="s">
        <v>127</v>
      </c>
    </row>
    <row r="15" spans="1:21" s="33" customFormat="1" ht="114.5" customHeight="1" x14ac:dyDescent="0.35">
      <c r="A15" s="32" t="str">
        <f t="shared" si="0"/>
        <v>CYC_INTF_14</v>
      </c>
      <c r="B15" s="32" t="str">
        <f>"["&amp;S15&amp;"]["&amp;U15&amp;"]  Verify"&amp;F15</f>
        <v>[CYC_INTF][CYC_ANCHOR_ID]  VerifyUniqueness</v>
      </c>
      <c r="C15" s="32" t="s">
        <v>122</v>
      </c>
      <c r="D15" s="32"/>
      <c r="E15" s="32" t="s">
        <v>14</v>
      </c>
      <c r="F15" s="32" t="s">
        <v>33</v>
      </c>
      <c r="G15" s="32" t="s">
        <v>126</v>
      </c>
      <c r="H15" s="32" t="s">
        <v>75</v>
      </c>
      <c r="I15" s="32" t="s">
        <v>107</v>
      </c>
      <c r="J15" s="32" t="s">
        <v>84</v>
      </c>
      <c r="K15" s="32" t="s">
        <v>125</v>
      </c>
      <c r="L15" s="32" t="str">
        <f>"SELECT "&amp;U15&amp;", count(*) as frequency FROM "&amp;R15&amp;"."&amp;S15&amp;" WHERE "&amp;U15&amp;" is not null or "&amp;U15&amp;" =''"&amp;" or "&amp;U15&amp;" &lt;=0 GROUP BY "&amp;U15&amp;" HAVING count(*)&gt;1"</f>
        <v>SELECT CYC_ANCHOR_ID, count(*) as frequency FROM INTF.CYC_INTF WHERE CYC_ANCHOR_ID is not null or CYC_ANCHOR_ID ='' or CYC_ANCHOR_ID &lt;=0 GROUP BY CYC_ANCHOR_ID HAVING count(*)&gt;1</v>
      </c>
      <c r="M15" s="32" t="s">
        <v>124</v>
      </c>
      <c r="N15" s="32" t="s">
        <v>83</v>
      </c>
      <c r="O15" s="32" t="s">
        <v>91</v>
      </c>
      <c r="P15" s="32" t="s">
        <v>125</v>
      </c>
      <c r="Q15" s="32" t="s">
        <v>125</v>
      </c>
      <c r="R15" s="32" t="s">
        <v>92</v>
      </c>
      <c r="S15" s="32" t="s">
        <v>93</v>
      </c>
      <c r="T15" s="32"/>
      <c r="U15" s="32" t="s">
        <v>128</v>
      </c>
    </row>
    <row r="16" spans="1:21" s="33" customFormat="1" ht="80" customHeight="1" x14ac:dyDescent="0.35">
      <c r="A16" s="32" t="str">
        <f t="shared" si="0"/>
        <v>CYC_INTF_15</v>
      </c>
      <c r="B16" s="32" t="str">
        <f>"["&amp;S16&amp;"]["&amp;U16&amp;"]  Verify"&amp;F16</f>
        <v>[CYC_INTF][UNQ_ID_IN_SRC_STM]  VerifyCompleteness</v>
      </c>
      <c r="C16" s="32" t="s">
        <v>121</v>
      </c>
      <c r="D16" s="32"/>
      <c r="E16" s="32" t="s">
        <v>14</v>
      </c>
      <c r="F16" s="32" t="s">
        <v>31</v>
      </c>
      <c r="G16" s="32" t="s">
        <v>126</v>
      </c>
      <c r="H16" s="32" t="s">
        <v>75</v>
      </c>
      <c r="I16" s="32" t="s">
        <v>107</v>
      </c>
      <c r="J16" s="32" t="s">
        <v>84</v>
      </c>
      <c r="K16" s="32" t="s">
        <v>125</v>
      </c>
      <c r="L16" s="32" t="str">
        <f>"SELECT * FROM "&amp;R16&amp;"."&amp;S16&amp;" WHERE "&amp;U16&amp;" is null or "&amp;U16&amp;" =''"&amp;"  or "&amp;U16&amp;" &lt;=0"</f>
        <v>SELECT * FROM INTF.CYC_INTF WHERE UNQ_ID_IN_SRC_STM is null or UNQ_ID_IN_SRC_STM =''  or UNQ_ID_IN_SRC_STM &lt;=0</v>
      </c>
      <c r="M16" s="32" t="s">
        <v>124</v>
      </c>
      <c r="N16" s="32" t="s">
        <v>83</v>
      </c>
      <c r="O16" s="32" t="s">
        <v>91</v>
      </c>
      <c r="P16" s="32" t="s">
        <v>125</v>
      </c>
      <c r="Q16" s="32" t="s">
        <v>125</v>
      </c>
      <c r="R16" s="32" t="s">
        <v>92</v>
      </c>
      <c r="S16" s="32" t="s">
        <v>93</v>
      </c>
      <c r="T16" s="32" t="s">
        <v>125</v>
      </c>
      <c r="U16" s="32" t="s">
        <v>100</v>
      </c>
    </row>
    <row r="17" spans="1:21" s="33" customFormat="1" ht="80" customHeight="1" x14ac:dyDescent="0.35">
      <c r="A17" s="32" t="str">
        <f t="shared" si="0"/>
        <v>CYC_INTF_16</v>
      </c>
      <c r="B17" s="32" t="str">
        <f t="shared" ref="B17:B24" si="6">"["&amp;S17&amp;"]["&amp;U17&amp;"]  Verify"&amp;F17</f>
        <v>[CYC_INTF][PCS_DT]  VerifyCompleteness</v>
      </c>
      <c r="C17" s="32" t="s">
        <v>121</v>
      </c>
      <c r="D17" s="32"/>
      <c r="E17" s="32" t="s">
        <v>14</v>
      </c>
      <c r="F17" s="32" t="s">
        <v>31</v>
      </c>
      <c r="G17" s="32" t="s">
        <v>126</v>
      </c>
      <c r="H17" s="32" t="s">
        <v>75</v>
      </c>
      <c r="I17" s="32" t="s">
        <v>107</v>
      </c>
      <c r="J17" s="32" t="s">
        <v>84</v>
      </c>
      <c r="K17" s="32" t="s">
        <v>125</v>
      </c>
      <c r="L17" s="32" t="str">
        <f>"SELECT * FROM "&amp;R17&amp;"."&amp;S17&amp;" WHERE "&amp;U17&amp;" is null or "&amp;U17&amp;" =''"</f>
        <v>SELECT * FROM INTF.CYC_INTF WHERE PCS_DT is null or PCS_DT =''</v>
      </c>
      <c r="M17" s="32" t="s">
        <v>124</v>
      </c>
      <c r="N17" s="32" t="s">
        <v>83</v>
      </c>
      <c r="O17" s="32" t="s">
        <v>91</v>
      </c>
      <c r="P17" s="32" t="s">
        <v>125</v>
      </c>
      <c r="Q17" s="32" t="s">
        <v>125</v>
      </c>
      <c r="R17" s="32" t="s">
        <v>92</v>
      </c>
      <c r="S17" s="32" t="s">
        <v>93</v>
      </c>
      <c r="T17" s="32" t="s">
        <v>125</v>
      </c>
      <c r="U17" s="32" t="s">
        <v>106</v>
      </c>
    </row>
    <row r="18" spans="1:21" s="33" customFormat="1" ht="80" customHeight="1" x14ac:dyDescent="0.35">
      <c r="A18" s="32" t="str">
        <f t="shared" si="0"/>
        <v>CYC_INTF_17</v>
      </c>
      <c r="B18" s="32" t="str">
        <f t="shared" si="6"/>
        <v>[CYC_INTF][PPN_TMS]  VerifyCompleteness</v>
      </c>
      <c r="C18" s="32" t="s">
        <v>121</v>
      </c>
      <c r="D18" s="32"/>
      <c r="E18" s="32" t="s">
        <v>14</v>
      </c>
      <c r="F18" s="32" t="s">
        <v>31</v>
      </c>
      <c r="G18" s="32" t="s">
        <v>126</v>
      </c>
      <c r="H18" s="32" t="s">
        <v>75</v>
      </c>
      <c r="I18" s="32" t="s">
        <v>107</v>
      </c>
      <c r="J18" s="32" t="s">
        <v>84</v>
      </c>
      <c r="K18" s="32" t="s">
        <v>125</v>
      </c>
      <c r="L18" s="32" t="str">
        <f t="shared" ref="L18:L24" si="7">"SELECT * FROM "&amp;R18&amp;"."&amp;S18&amp;" WHERE "&amp;U18&amp;" is null or "&amp;U18&amp;" =''"</f>
        <v>SELECT * FROM INTF.CYC_INTF WHERE PPN_TMS is null or PPN_TMS =''</v>
      </c>
      <c r="M18" s="32" t="s">
        <v>124</v>
      </c>
      <c r="N18" s="32" t="s">
        <v>83</v>
      </c>
      <c r="O18" s="32" t="s">
        <v>91</v>
      </c>
      <c r="P18" s="32" t="s">
        <v>125</v>
      </c>
      <c r="Q18" s="32" t="s">
        <v>125</v>
      </c>
      <c r="R18" s="32" t="s">
        <v>92</v>
      </c>
      <c r="S18" s="32" t="s">
        <v>93</v>
      </c>
      <c r="T18" s="32" t="s">
        <v>125</v>
      </c>
      <c r="U18" s="32" t="s">
        <v>129</v>
      </c>
    </row>
    <row r="19" spans="1:21" s="33" customFormat="1" ht="80" customHeight="1" x14ac:dyDescent="0.35">
      <c r="A19" s="32" t="str">
        <f t="shared" si="0"/>
        <v>CYC_INTF_18</v>
      </c>
      <c r="B19" s="32" t="str">
        <f t="shared" si="6"/>
        <v>[CYC_INTF][SRC_STM_CODE]  VerifyCompleteness</v>
      </c>
      <c r="C19" s="32" t="s">
        <v>121</v>
      </c>
      <c r="D19" s="32"/>
      <c r="E19" s="32" t="s">
        <v>14</v>
      </c>
      <c r="F19" s="32" t="s">
        <v>31</v>
      </c>
      <c r="G19" s="32" t="s">
        <v>126</v>
      </c>
      <c r="H19" s="32" t="s">
        <v>75</v>
      </c>
      <c r="I19" s="32" t="s">
        <v>107</v>
      </c>
      <c r="J19" s="32" t="s">
        <v>84</v>
      </c>
      <c r="K19" s="32" t="s">
        <v>125</v>
      </c>
      <c r="L19" s="32" t="str">
        <f t="shared" si="7"/>
        <v>SELECT * FROM INTF.CYC_INTF WHERE SRC_STM_CODE is null or SRC_STM_CODE =''</v>
      </c>
      <c r="M19" s="32" t="s">
        <v>124</v>
      </c>
      <c r="N19" s="32" t="s">
        <v>83</v>
      </c>
      <c r="O19" s="32" t="s">
        <v>91</v>
      </c>
      <c r="P19" s="32" t="s">
        <v>125</v>
      </c>
      <c r="Q19" s="32" t="s">
        <v>125</v>
      </c>
      <c r="R19" s="32" t="s">
        <v>92</v>
      </c>
      <c r="S19" s="32" t="s">
        <v>93</v>
      </c>
      <c r="T19" s="32" t="s">
        <v>125</v>
      </c>
      <c r="U19" s="32" t="s">
        <v>104</v>
      </c>
    </row>
    <row r="20" spans="1:21" s="33" customFormat="1" ht="80" customHeight="1" x14ac:dyDescent="0.35">
      <c r="A20" s="32" t="str">
        <f t="shared" si="0"/>
        <v>CYC_INTF_19</v>
      </c>
      <c r="B20" s="32" t="str">
        <f t="shared" si="6"/>
        <v>[CYC_INTF][SRC_STM_NM]  VerifyCompleteness</v>
      </c>
      <c r="C20" s="32" t="s">
        <v>121</v>
      </c>
      <c r="D20" s="32"/>
      <c r="E20" s="32" t="s">
        <v>14</v>
      </c>
      <c r="F20" s="32" t="s">
        <v>31</v>
      </c>
      <c r="G20" s="32" t="s">
        <v>126</v>
      </c>
      <c r="H20" s="32" t="s">
        <v>75</v>
      </c>
      <c r="I20" s="32" t="s">
        <v>107</v>
      </c>
      <c r="J20" s="32" t="s">
        <v>84</v>
      </c>
      <c r="K20" s="32" t="s">
        <v>125</v>
      </c>
      <c r="L20" s="32" t="str">
        <f t="shared" si="7"/>
        <v>SELECT * FROM INTF.CYC_INTF WHERE SRC_STM_NM is null or SRC_STM_NM =''</v>
      </c>
      <c r="M20" s="32" t="s">
        <v>124</v>
      </c>
      <c r="N20" s="32" t="s">
        <v>83</v>
      </c>
      <c r="O20" s="32" t="s">
        <v>91</v>
      </c>
      <c r="P20" s="32" t="s">
        <v>125</v>
      </c>
      <c r="Q20" s="32" t="s">
        <v>125</v>
      </c>
      <c r="R20" s="32" t="s">
        <v>92</v>
      </c>
      <c r="S20" s="32" t="s">
        <v>93</v>
      </c>
      <c r="T20" s="32" t="s">
        <v>125</v>
      </c>
      <c r="U20" s="32" t="s">
        <v>105</v>
      </c>
    </row>
    <row r="21" spans="1:21" s="33" customFormat="1" ht="80" customHeight="1" x14ac:dyDescent="0.35">
      <c r="A21" s="32" t="str">
        <f t="shared" si="0"/>
        <v>CYC_INTF_20</v>
      </c>
      <c r="B21" s="32" t="str">
        <f t="shared" si="6"/>
        <v>[CYC_INTF][CYC_ANCHOR_ID]  VerifyCompleteness</v>
      </c>
      <c r="C21" s="32" t="s">
        <v>121</v>
      </c>
      <c r="D21" s="32"/>
      <c r="E21" s="32" t="s">
        <v>14</v>
      </c>
      <c r="F21" s="32" t="s">
        <v>31</v>
      </c>
      <c r="G21" s="32" t="s">
        <v>126</v>
      </c>
      <c r="H21" s="32" t="s">
        <v>75</v>
      </c>
      <c r="I21" s="32" t="s">
        <v>107</v>
      </c>
      <c r="J21" s="32" t="s">
        <v>84</v>
      </c>
      <c r="K21" s="32" t="s">
        <v>125</v>
      </c>
      <c r="L21" s="32" t="str">
        <f t="shared" si="7"/>
        <v>SELECT * FROM INTF.CYC_INTF WHERE CYC_ANCHOR_ID is null or CYC_ANCHOR_ID =''</v>
      </c>
      <c r="M21" s="32" t="s">
        <v>124</v>
      </c>
      <c r="N21" s="32" t="s">
        <v>83</v>
      </c>
      <c r="O21" s="32" t="s">
        <v>91</v>
      </c>
      <c r="P21" s="32" t="s">
        <v>125</v>
      </c>
      <c r="Q21" s="32" t="s">
        <v>125</v>
      </c>
      <c r="R21" s="32" t="s">
        <v>92</v>
      </c>
      <c r="S21" s="32" t="s">
        <v>93</v>
      </c>
      <c r="T21" s="32" t="s">
        <v>125</v>
      </c>
      <c r="U21" s="32" t="s">
        <v>128</v>
      </c>
    </row>
    <row r="22" spans="1:21" s="33" customFormat="1" ht="80" customHeight="1" x14ac:dyDescent="0.35">
      <c r="A22" s="32" t="str">
        <f t="shared" si="0"/>
        <v>CYC_INTF_21</v>
      </c>
      <c r="B22" s="32" t="str">
        <f t="shared" si="6"/>
        <v>[CYC_INTF][CRN_ROW_IND]  VerifyCompleteness</v>
      </c>
      <c r="C22" s="32" t="s">
        <v>121</v>
      </c>
      <c r="D22" s="32"/>
      <c r="E22" s="32" t="s">
        <v>14</v>
      </c>
      <c r="F22" s="32" t="s">
        <v>31</v>
      </c>
      <c r="G22" s="32" t="s">
        <v>126</v>
      </c>
      <c r="H22" s="32" t="s">
        <v>75</v>
      </c>
      <c r="I22" s="32" t="s">
        <v>107</v>
      </c>
      <c r="J22" s="32" t="s">
        <v>84</v>
      </c>
      <c r="K22" s="32" t="s">
        <v>125</v>
      </c>
      <c r="L22" s="32" t="str">
        <f t="shared" si="7"/>
        <v>SELECT * FROM INTF.CYC_INTF WHERE CRN_ROW_IND is null or CRN_ROW_IND =''</v>
      </c>
      <c r="M22" s="32" t="s">
        <v>124</v>
      </c>
      <c r="N22" s="32" t="s">
        <v>83</v>
      </c>
      <c r="O22" s="32" t="s">
        <v>91</v>
      </c>
      <c r="P22" s="32" t="s">
        <v>125</v>
      </c>
      <c r="Q22" s="32" t="s">
        <v>125</v>
      </c>
      <c r="R22" s="32" t="s">
        <v>92</v>
      </c>
      <c r="S22" s="32" t="s">
        <v>93</v>
      </c>
      <c r="T22" s="32" t="s">
        <v>125</v>
      </c>
      <c r="U22" s="32" t="s">
        <v>130</v>
      </c>
    </row>
    <row r="23" spans="1:21" s="33" customFormat="1" ht="80" customHeight="1" x14ac:dyDescent="0.35">
      <c r="A23" s="32" t="str">
        <f t="shared" si="0"/>
        <v>CYC_INTF_22</v>
      </c>
      <c r="B23" s="32" t="str">
        <f t="shared" si="6"/>
        <v>[CYC_INTF][EFF_FM_TMS]  VerifyCompleteness</v>
      </c>
      <c r="C23" s="32" t="s">
        <v>121</v>
      </c>
      <c r="D23" s="32"/>
      <c r="E23" s="32" t="s">
        <v>14</v>
      </c>
      <c r="F23" s="32" t="s">
        <v>31</v>
      </c>
      <c r="G23" s="32" t="s">
        <v>126</v>
      </c>
      <c r="H23" s="32" t="s">
        <v>75</v>
      </c>
      <c r="I23" s="32" t="s">
        <v>107</v>
      </c>
      <c r="J23" s="32" t="s">
        <v>84</v>
      </c>
      <c r="K23" s="32" t="s">
        <v>125</v>
      </c>
      <c r="L23" s="32" t="str">
        <f t="shared" si="7"/>
        <v>SELECT * FROM INTF.CYC_INTF WHERE EFF_FM_TMS is null or EFF_FM_TMS =''</v>
      </c>
      <c r="M23" s="32" t="s">
        <v>124</v>
      </c>
      <c r="N23" s="32" t="s">
        <v>83</v>
      </c>
      <c r="O23" s="32" t="s">
        <v>91</v>
      </c>
      <c r="P23" s="32" t="s">
        <v>125</v>
      </c>
      <c r="Q23" s="32" t="s">
        <v>125</v>
      </c>
      <c r="R23" s="32" t="s">
        <v>92</v>
      </c>
      <c r="S23" s="32" t="s">
        <v>93</v>
      </c>
      <c r="T23" s="32" t="s">
        <v>125</v>
      </c>
      <c r="U23" s="32" t="s">
        <v>131</v>
      </c>
    </row>
    <row r="24" spans="1:21" s="33" customFormat="1" ht="80" customHeight="1" x14ac:dyDescent="0.35">
      <c r="A24" s="32" t="str">
        <f t="shared" si="0"/>
        <v>CYC_INTF_23</v>
      </c>
      <c r="B24" s="32" t="str">
        <f t="shared" si="6"/>
        <v>[CYC_INTF][EFF_TO_TMS]  VerifyCompleteness</v>
      </c>
      <c r="C24" s="32" t="s">
        <v>121</v>
      </c>
      <c r="D24" s="32"/>
      <c r="E24" s="32" t="s">
        <v>14</v>
      </c>
      <c r="F24" s="32" t="s">
        <v>31</v>
      </c>
      <c r="G24" s="32" t="s">
        <v>126</v>
      </c>
      <c r="H24" s="32" t="s">
        <v>75</v>
      </c>
      <c r="I24" s="32" t="s">
        <v>107</v>
      </c>
      <c r="J24" s="32" t="s">
        <v>84</v>
      </c>
      <c r="K24" s="32" t="s">
        <v>125</v>
      </c>
      <c r="L24" s="32" t="str">
        <f t="shared" si="7"/>
        <v>SELECT * FROM INTF.CYC_INTF WHERE EFF_TO_TMS is null or EFF_TO_TMS =''</v>
      </c>
      <c r="M24" s="32" t="s">
        <v>124</v>
      </c>
      <c r="N24" s="32" t="s">
        <v>83</v>
      </c>
      <c r="O24" s="32" t="s">
        <v>91</v>
      </c>
      <c r="P24" s="32" t="s">
        <v>125</v>
      </c>
      <c r="Q24" s="32" t="s">
        <v>125</v>
      </c>
      <c r="R24" s="32" t="s">
        <v>92</v>
      </c>
      <c r="S24" s="32" t="s">
        <v>93</v>
      </c>
      <c r="T24" s="32" t="s">
        <v>125</v>
      </c>
      <c r="U24" s="32" t="s">
        <v>132</v>
      </c>
    </row>
    <row r="25" spans="1:21" s="33" customFormat="1" ht="80" customHeight="1" x14ac:dyDescent="0.35">
      <c r="A25" s="32" t="str">
        <f t="shared" si="0"/>
        <v>CYC_INTF_24</v>
      </c>
      <c r="B25" s="32" t="str">
        <f t="shared" ref="B25" si="8">"["&amp;S25&amp;"]["&amp;U25&amp;"]  Verify"&amp;F25</f>
        <v>[CYC_INTF][SRC_STM_CODE]  VerifyValidity</v>
      </c>
      <c r="C25" s="32" t="str">
        <f>"Field "&amp;U25&amp;" only 1 value is '"&amp;Q25&amp;"'"</f>
        <v>Field SRC_STM_CODE only 1 value is 'CLOSED_CYCLE'</v>
      </c>
      <c r="D25" s="32"/>
      <c r="E25" s="32" t="s">
        <v>14</v>
      </c>
      <c r="F25" s="32" t="s">
        <v>35</v>
      </c>
      <c r="G25" s="32" t="s">
        <v>126</v>
      </c>
      <c r="H25" s="32" t="s">
        <v>75</v>
      </c>
      <c r="I25" s="32" t="s">
        <v>107</v>
      </c>
      <c r="J25" s="32" t="s">
        <v>84</v>
      </c>
      <c r="K25" s="32" t="s">
        <v>125</v>
      </c>
      <c r="L25" s="32" t="str">
        <f xml:space="preserve"> "SELECT "&amp;T25&amp;", "&amp;U25&amp;" FROM "&amp;S25&amp;" WHERE "&amp;U25&amp;" &lt;&gt; '"&amp;Q25&amp;"'"</f>
        <v>SELECT UNQ_ID_IN_SRC_STM, SRC_STM_CODE FROM CYC_INTF WHERE SRC_STM_CODE &lt;&gt; 'CLOSED_CYCLE'</v>
      </c>
      <c r="M25" s="32" t="s">
        <v>124</v>
      </c>
      <c r="N25" s="32" t="s">
        <v>83</v>
      </c>
      <c r="O25" s="32" t="s">
        <v>91</v>
      </c>
      <c r="P25" s="32" t="s">
        <v>125</v>
      </c>
      <c r="Q25" s="32" t="s">
        <v>91</v>
      </c>
      <c r="R25" s="32" t="s">
        <v>92</v>
      </c>
      <c r="S25" s="32" t="s">
        <v>93</v>
      </c>
      <c r="T25" s="32" t="s">
        <v>100</v>
      </c>
      <c r="U25" s="32" t="s">
        <v>104</v>
      </c>
    </row>
    <row r="26" spans="1:21" s="33" customFormat="1" ht="80" customHeight="1" x14ac:dyDescent="0.35">
      <c r="A26" s="32" t="str">
        <f t="shared" si="0"/>
        <v>CYC_INTF_25</v>
      </c>
      <c r="B26" s="32" t="str">
        <f t="shared" ref="B26" si="9">"["&amp;S26&amp;"]["&amp;U26&amp;"]  Verify"&amp;F26</f>
        <v>[CYC_INTF][SRC_STM_NM]  VerifyValidity</v>
      </c>
      <c r="C26" s="32" t="str">
        <f>"Field "&amp;U26&amp;" only 1 value is '"&amp;Q26&amp;"'"</f>
        <v>Field SRC_STM_NM only 1 value is 'CLOSED_CYCLE'</v>
      </c>
      <c r="D26" s="32"/>
      <c r="E26" s="32" t="s">
        <v>14</v>
      </c>
      <c r="F26" s="32" t="s">
        <v>35</v>
      </c>
      <c r="G26" s="32" t="s">
        <v>126</v>
      </c>
      <c r="H26" s="32" t="s">
        <v>75</v>
      </c>
      <c r="I26" s="32" t="s">
        <v>107</v>
      </c>
      <c r="J26" s="32" t="s">
        <v>84</v>
      </c>
      <c r="K26" s="32" t="s">
        <v>125</v>
      </c>
      <c r="L26" s="32" t="str">
        <f xml:space="preserve"> "SELECT "&amp;T26&amp;", "&amp;U26&amp;" FROM "&amp;S26&amp;" WHERE "&amp;U26&amp;" &lt;&gt; '"&amp;Q26&amp;"'"</f>
        <v>SELECT UNQ_ID_IN_SRC_STM, SRC_STM_NM FROM CYC_INTF WHERE SRC_STM_NM &lt;&gt; 'CLOSED_CYCLE'</v>
      </c>
      <c r="M26" s="32" t="s">
        <v>124</v>
      </c>
      <c r="N26" s="32" t="s">
        <v>83</v>
      </c>
      <c r="O26" s="32" t="s">
        <v>91</v>
      </c>
      <c r="P26" s="32" t="s">
        <v>125</v>
      </c>
      <c r="Q26" s="32" t="s">
        <v>91</v>
      </c>
      <c r="R26" s="32" t="s">
        <v>92</v>
      </c>
      <c r="S26" s="32" t="s">
        <v>93</v>
      </c>
      <c r="T26" s="32" t="s">
        <v>100</v>
      </c>
      <c r="U26" s="32" t="s">
        <v>105</v>
      </c>
    </row>
    <row r="27" spans="1:21" s="33" customFormat="1" ht="80" customHeight="1" x14ac:dyDescent="0.35">
      <c r="A27" s="32" t="str">
        <f t="shared" si="0"/>
        <v>CYC_INTF_26</v>
      </c>
      <c r="B27" s="32" t="str">
        <f t="shared" ref="B27" si="10">"["&amp;S27&amp;"]["&amp;U27&amp;"]  Verify"&amp;F27</f>
        <v>[CYC_INTF][PCS_DT]  VerifyValidity</v>
      </c>
      <c r="C27" s="32" t="s">
        <v>133</v>
      </c>
      <c r="D27" s="32"/>
      <c r="E27" s="32" t="s">
        <v>14</v>
      </c>
      <c r="F27" s="32" t="s">
        <v>35</v>
      </c>
      <c r="G27" s="32" t="s">
        <v>126</v>
      </c>
      <c r="H27" s="32" t="s">
        <v>75</v>
      </c>
      <c r="I27" s="32" t="s">
        <v>107</v>
      </c>
      <c r="J27" s="32" t="s">
        <v>84</v>
      </c>
      <c r="K27" s="32" t="s">
        <v>125</v>
      </c>
      <c r="L27" s="32" t="str">
        <f xml:space="preserve"> "SELECT "&amp;T27&amp;", "&amp;U27&amp;" FROM "&amp;S27&amp;" WHERE "&amp;U27&amp;" &gt; "&amp;Q27</f>
        <v>SELECT UNQ_ID_IN_SRC_STM, PCS_DT FROM CYC_INTF WHERE PCS_DT &gt; CURRENT_DATE</v>
      </c>
      <c r="M27" s="32" t="s">
        <v>124</v>
      </c>
      <c r="N27" s="32" t="s">
        <v>83</v>
      </c>
      <c r="O27" s="32" t="s">
        <v>91</v>
      </c>
      <c r="P27" s="32" t="s">
        <v>125</v>
      </c>
      <c r="Q27" s="32" t="s">
        <v>134</v>
      </c>
      <c r="R27" s="32" t="s">
        <v>92</v>
      </c>
      <c r="S27" s="32" t="s">
        <v>93</v>
      </c>
      <c r="T27" s="32" t="s">
        <v>100</v>
      </c>
      <c r="U27" s="32" t="s">
        <v>106</v>
      </c>
    </row>
    <row r="28" spans="1:21" s="33" customFormat="1" ht="80" customHeight="1" x14ac:dyDescent="0.35">
      <c r="A28" s="32" t="str">
        <f t="shared" si="0"/>
        <v>CYC_INTF_27</v>
      </c>
      <c r="B28" s="32" t="str">
        <f t="shared" ref="B28" si="11">"["&amp;S28&amp;"]["&amp;U28&amp;"]  Verify"&amp;F28</f>
        <v>[CYC_INTF][CRN_ROW_IND]  VerifyValidity</v>
      </c>
      <c r="C28" s="32" t="s">
        <v>135</v>
      </c>
      <c r="D28" s="32"/>
      <c r="E28" s="32" t="s">
        <v>14</v>
      </c>
      <c r="F28" s="32" t="s">
        <v>35</v>
      </c>
      <c r="G28" s="32" t="s">
        <v>126</v>
      </c>
      <c r="H28" s="32" t="s">
        <v>75</v>
      </c>
      <c r="I28" s="32" t="s">
        <v>107</v>
      </c>
      <c r="J28" s="32" t="s">
        <v>84</v>
      </c>
      <c r="K28" s="32" t="s">
        <v>125</v>
      </c>
      <c r="L28" s="32" t="str">
        <f xml:space="preserve"> "SELECT "&amp;T28&amp;", "&amp;U28&amp;" FROM "&amp;S28&amp;" WHERE "&amp;U28&amp;" NOT IN (0,1)"</f>
        <v>SELECT UNQ_ID_IN_SRC_STM, CRN_ROW_IND FROM CYC_INTF WHERE CRN_ROW_IND NOT IN (0,1)</v>
      </c>
      <c r="M28" s="32" t="s">
        <v>124</v>
      </c>
      <c r="N28" s="32" t="s">
        <v>83</v>
      </c>
      <c r="O28" s="32" t="s">
        <v>91</v>
      </c>
      <c r="P28" s="32" t="s">
        <v>125</v>
      </c>
      <c r="Q28" s="32" t="s">
        <v>125</v>
      </c>
      <c r="R28" s="32" t="s">
        <v>92</v>
      </c>
      <c r="S28" s="32" t="s">
        <v>93</v>
      </c>
      <c r="T28" s="32" t="s">
        <v>100</v>
      </c>
      <c r="U28" s="32" t="s">
        <v>130</v>
      </c>
    </row>
    <row r="29" spans="1:21" s="33" customFormat="1" ht="80" customHeight="1" x14ac:dyDescent="0.35">
      <c r="A29" s="32" t="str">
        <f t="shared" si="0"/>
        <v>CYC_INTF_28</v>
      </c>
      <c r="B29" s="32" t="s">
        <v>138</v>
      </c>
      <c r="C29" s="32" t="s">
        <v>136</v>
      </c>
      <c r="D29" s="32"/>
      <c r="E29" s="32" t="s">
        <v>14</v>
      </c>
      <c r="F29" s="32" t="s">
        <v>35</v>
      </c>
      <c r="G29" s="32" t="s">
        <v>126</v>
      </c>
      <c r="H29" s="32" t="s">
        <v>75</v>
      </c>
      <c r="I29" s="32" t="s">
        <v>107</v>
      </c>
      <c r="J29" s="32" t="s">
        <v>84</v>
      </c>
      <c r="K29" s="32" t="s">
        <v>125</v>
      </c>
      <c r="L29" s="32" t="str">
        <f xml:space="preserve"> "SELECT "&amp;T29&amp;", "&amp;U29&amp;" FROM "&amp;S29&amp;" WHERE EFF_TO_TMS = "&amp;"'2400-01-01 23:59:59"&amp;"' AND CRN_ROW_IND &lt;&gt; 1"</f>
        <v>SELECT UNQ_ID_IN_SRC_STM, EFF_TO_TMS, CRN_ROW_IND FROM CYC_INTF WHERE EFF_TO_TMS = '2400-01-01 23:59:59' AND CRN_ROW_IND &lt;&gt; 1</v>
      </c>
      <c r="M29" s="32" t="s">
        <v>124</v>
      </c>
      <c r="N29" s="32" t="s">
        <v>83</v>
      </c>
      <c r="O29" s="32" t="s">
        <v>91</v>
      </c>
      <c r="P29" s="32" t="s">
        <v>125</v>
      </c>
      <c r="Q29" s="32" t="s">
        <v>125</v>
      </c>
      <c r="R29" s="32" t="s">
        <v>92</v>
      </c>
      <c r="S29" s="32" t="s">
        <v>93</v>
      </c>
      <c r="T29" s="32" t="s">
        <v>100</v>
      </c>
      <c r="U29" s="32" t="s">
        <v>137</v>
      </c>
    </row>
    <row r="30" spans="1:21" s="33" customFormat="1" ht="80" customHeight="1" x14ac:dyDescent="0.35">
      <c r="A30" s="32" t="str">
        <f t="shared" si="0"/>
        <v>CYC_INTF_29</v>
      </c>
      <c r="B30" s="32" t="s">
        <v>141</v>
      </c>
      <c r="C30" s="32" t="s">
        <v>139</v>
      </c>
      <c r="D30" s="32"/>
      <c r="E30" s="32" t="s">
        <v>14</v>
      </c>
      <c r="F30" s="32" t="s">
        <v>35</v>
      </c>
      <c r="G30" s="32" t="s">
        <v>126</v>
      </c>
      <c r="H30" s="32" t="s">
        <v>75</v>
      </c>
      <c r="I30" s="32" t="s">
        <v>107</v>
      </c>
      <c r="J30" s="32" t="s">
        <v>84</v>
      </c>
      <c r="K30" s="32" t="s">
        <v>125</v>
      </c>
      <c r="L30" s="32" t="str">
        <f xml:space="preserve"> "SELECT "&amp;T29&amp;", "&amp;U29&amp;" FROM "&amp;S29&amp;" WHERE EFF_FM_TMS &gt; EFF_TO_TMS"</f>
        <v>SELECT UNQ_ID_IN_SRC_STM, EFF_TO_TMS, CRN_ROW_IND FROM CYC_INTF WHERE EFF_FM_TMS &gt; EFF_TO_TMS</v>
      </c>
      <c r="M30" s="32" t="s">
        <v>124</v>
      </c>
      <c r="N30" s="32" t="s">
        <v>83</v>
      </c>
      <c r="O30" s="32" t="s">
        <v>91</v>
      </c>
      <c r="P30" s="32" t="s">
        <v>125</v>
      </c>
      <c r="Q30" s="32" t="s">
        <v>125</v>
      </c>
      <c r="R30" s="32" t="s">
        <v>92</v>
      </c>
      <c r="S30" s="32" t="s">
        <v>93</v>
      </c>
      <c r="T30" s="32" t="s">
        <v>100</v>
      </c>
      <c r="U30" s="32" t="s">
        <v>140</v>
      </c>
    </row>
    <row r="31" spans="1:21" s="33" customFormat="1" ht="80" customHeight="1" x14ac:dyDescent="0.35">
      <c r="A31" s="32" t="str">
        <f t="shared" si="0"/>
        <v>CYC_INTF_30</v>
      </c>
      <c r="B31" s="32" t="s">
        <v>143</v>
      </c>
      <c r="C31" s="32" t="s">
        <v>142</v>
      </c>
      <c r="D31" s="32"/>
      <c r="E31" s="32" t="s">
        <v>14</v>
      </c>
      <c r="F31" s="32" t="s">
        <v>35</v>
      </c>
      <c r="G31" s="32" t="s">
        <v>126</v>
      </c>
      <c r="H31" s="32" t="s">
        <v>75</v>
      </c>
      <c r="I31" s="32" t="s">
        <v>107</v>
      </c>
      <c r="J31" s="32" t="s">
        <v>84</v>
      </c>
      <c r="K31" s="32" t="s">
        <v>125</v>
      </c>
      <c r="L31" s="32" t="s">
        <v>144</v>
      </c>
      <c r="M31" s="32" t="s">
        <v>124</v>
      </c>
      <c r="N31" s="32" t="s">
        <v>83</v>
      </c>
      <c r="O31" s="32" t="s">
        <v>91</v>
      </c>
      <c r="P31" s="32" t="s">
        <v>125</v>
      </c>
      <c r="Q31" s="32" t="s">
        <v>125</v>
      </c>
      <c r="R31" s="32" t="s">
        <v>92</v>
      </c>
      <c r="S31" s="32" t="s">
        <v>93</v>
      </c>
      <c r="T31" s="32" t="s">
        <v>100</v>
      </c>
      <c r="U31" s="32" t="s">
        <v>140</v>
      </c>
    </row>
  </sheetData>
  <autoFilter ref="A1:M31" xr:uid="{686E8C41-B87D-4004-9D97-3E9D6CC4D6E3}"/>
  <phoneticPr fontId="7" type="noConversion"/>
  <conditionalFormatting sqref="E2:E31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E2:E31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E2:E31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F2:F31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E2:E31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57DA-B106-4E0E-B438-BB18057F84AC}">
  <dimension ref="A1:U1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4.81640625" customWidth="1"/>
    <col min="2" max="2" width="46.1796875" bestFit="1" customWidth="1"/>
    <col min="3" max="3" width="37.7265625" bestFit="1" customWidth="1"/>
    <col min="4" max="4" width="11.81640625" bestFit="1" customWidth="1"/>
    <col min="5" max="5" width="12" customWidth="1"/>
    <col min="6" max="6" width="14.7265625" customWidth="1"/>
    <col min="7" max="7" width="23.36328125" customWidth="1"/>
    <col min="8" max="8" width="27.7265625" style="36" customWidth="1"/>
    <col min="9" max="9" width="15.7265625" style="36" customWidth="1"/>
    <col min="10" max="10" width="13" style="36" customWidth="1"/>
    <col min="11" max="11" width="54" style="36" customWidth="1"/>
    <col min="12" max="12" width="37.7265625" style="36" customWidth="1"/>
    <col min="13" max="13" width="26.453125" customWidth="1"/>
    <col min="14" max="14" width="18.54296875" customWidth="1"/>
    <col min="15" max="15" width="13" customWidth="1"/>
    <col min="16" max="16" width="18.36328125" customWidth="1"/>
    <col min="17" max="17" width="18.453125" customWidth="1"/>
    <col min="18" max="18" width="12.6328125" bestFit="1" customWidth="1"/>
    <col min="19" max="19" width="10.7265625" bestFit="1" customWidth="1"/>
    <col min="20" max="20" width="25.81640625" customWidth="1"/>
    <col min="21" max="21" width="29.81640625" customWidth="1"/>
  </cols>
  <sheetData>
    <row r="1" spans="1:21" x14ac:dyDescent="0.35">
      <c r="A1" s="30" t="s">
        <v>76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77</v>
      </c>
      <c r="I1" s="31" t="s">
        <v>81</v>
      </c>
      <c r="J1" s="31" t="s">
        <v>82</v>
      </c>
      <c r="K1" s="30" t="s">
        <v>78</v>
      </c>
      <c r="L1" s="30" t="s">
        <v>79</v>
      </c>
      <c r="M1" s="30" t="s">
        <v>80</v>
      </c>
      <c r="N1" s="30" t="s">
        <v>85</v>
      </c>
      <c r="O1" s="30" t="s">
        <v>86</v>
      </c>
      <c r="P1" s="30" t="s">
        <v>109</v>
      </c>
      <c r="Q1" s="30" t="s">
        <v>87</v>
      </c>
      <c r="R1" s="30" t="s">
        <v>88</v>
      </c>
      <c r="S1" s="30" t="s">
        <v>89</v>
      </c>
      <c r="T1" s="30" t="s">
        <v>110</v>
      </c>
      <c r="U1" s="30" t="s">
        <v>90</v>
      </c>
    </row>
    <row r="2" spans="1:21" s="33" customFormat="1" ht="72.5" x14ac:dyDescent="0.35">
      <c r="A2" s="32" t="s">
        <v>145</v>
      </c>
      <c r="B2" s="32" t="str">
        <f t="shared" ref="B2:B7" si="0">"["&amp;S2&amp;"]["&amp;U2&amp;"] Update record data"</f>
        <v>[CYC_INTF][CYC_CODE] Update record data</v>
      </c>
      <c r="C2" s="32" t="str">
        <f>"Update data record, field "&amp;U2</f>
        <v>Update data record, field CYC_CODE</v>
      </c>
      <c r="D2" s="32"/>
      <c r="E2" s="32" t="s">
        <v>14</v>
      </c>
      <c r="F2" s="32" t="s">
        <v>120</v>
      </c>
      <c r="G2" s="32" t="s">
        <v>48</v>
      </c>
      <c r="H2" s="32" t="s">
        <v>74</v>
      </c>
      <c r="I2" s="32" t="s">
        <v>107</v>
      </c>
      <c r="J2" s="32" t="s">
        <v>84</v>
      </c>
      <c r="K2" s="32" t="str">
        <f t="shared" ref="K2:K9" si="1">"SELECT "&amp;P2&amp;", "&amp;Q2&amp;" FROM "&amp;O2&amp;" WHERE "&amp;P2&amp;" IN (9599, 1004, 1014, 2275, 3551, 1247, 5126, 4107, 6774) "</f>
        <v xml:space="preserve">SELECT CYCLE_ID, CYCLE_CODE FROM CLOSED_CYCLE WHERE CYCLE_ID IN (9599, 1004, 1014, 2275, 3551, 1247, 5126, 4107, 6774) </v>
      </c>
      <c r="L2" s="32" t="str">
        <f t="shared" ref="L2:L9" si="2">"Select UNQ_ID_IN_SRC_STM, "&amp;U2&amp;" From "&amp;S2&amp;" where UNQ_ID_IN_SRC_STM IN (9599, 1004, 1014, 2275, 3551, 1247, 5126, 4107, 6774) AND eff_to_tms = '2400-01-01 23:59:59'"</f>
        <v>Select UNQ_ID_IN_SRC_STM, CYC_CODE From CYC_INTF where UNQ_ID_IN_SRC_STM IN (9599, 1004, 1014, 2275, 3551, 1247, 5126, 4107, 6774) AND eff_to_tms = '2400-01-01 23:59:59'</v>
      </c>
      <c r="M2" s="32" t="s">
        <v>108</v>
      </c>
      <c r="N2" s="32" t="s">
        <v>83</v>
      </c>
      <c r="O2" s="32" t="s">
        <v>91</v>
      </c>
      <c r="P2" s="32" t="s">
        <v>96</v>
      </c>
      <c r="Q2" s="32" t="s">
        <v>97</v>
      </c>
      <c r="R2" s="32" t="s">
        <v>92</v>
      </c>
      <c r="S2" s="32" t="s">
        <v>93</v>
      </c>
      <c r="T2" s="32" t="s">
        <v>100</v>
      </c>
      <c r="U2" s="32" t="s">
        <v>101</v>
      </c>
    </row>
    <row r="3" spans="1:21" ht="72.5" x14ac:dyDescent="0.35">
      <c r="A3" s="32" t="s">
        <v>146</v>
      </c>
      <c r="B3" s="32" t="str">
        <f t="shared" si="0"/>
        <v>[CYC_INTF][CYC_NM] Update record data</v>
      </c>
      <c r="C3" s="32" t="str">
        <f t="shared" ref="C3:C9" si="3">"Update data record, field "&amp;U3</f>
        <v>Update data record, field CYC_NM</v>
      </c>
      <c r="D3" s="34"/>
      <c r="E3" s="32" t="s">
        <v>14</v>
      </c>
      <c r="F3" s="32" t="s">
        <v>120</v>
      </c>
      <c r="G3" s="32" t="s">
        <v>48</v>
      </c>
      <c r="H3" s="32" t="s">
        <v>74</v>
      </c>
      <c r="I3" s="32" t="s">
        <v>107</v>
      </c>
      <c r="J3" s="32" t="s">
        <v>84</v>
      </c>
      <c r="K3" s="32" t="str">
        <f t="shared" si="1"/>
        <v xml:space="preserve">SELECT CYCLE_ID, CYCLE_NAME FROM CLOSED_CYCLE WHERE CYCLE_ID IN (9599, 1004, 1014, 2275, 3551, 1247, 5126, 4107, 6774) </v>
      </c>
      <c r="L3" s="32" t="str">
        <f t="shared" si="2"/>
        <v>Select UNQ_ID_IN_SRC_STM, CYC_NM From CYC_INTF where UNQ_ID_IN_SRC_STM IN (9599, 1004, 1014, 2275, 3551, 1247, 5126, 4107, 6774) AND eff_to_tms = '2400-01-01 23:59:59'</v>
      </c>
      <c r="M3" s="32" t="s">
        <v>108</v>
      </c>
      <c r="N3" s="32" t="s">
        <v>83</v>
      </c>
      <c r="O3" s="32" t="s">
        <v>91</v>
      </c>
      <c r="P3" s="32" t="s">
        <v>96</v>
      </c>
      <c r="Q3" s="32" t="s">
        <v>98</v>
      </c>
      <c r="R3" s="32" t="s">
        <v>92</v>
      </c>
      <c r="S3" s="32" t="s">
        <v>93</v>
      </c>
      <c r="T3" s="32" t="s">
        <v>100</v>
      </c>
      <c r="U3" s="32" t="s">
        <v>102</v>
      </c>
    </row>
    <row r="4" spans="1:21" ht="72.5" x14ac:dyDescent="0.35">
      <c r="A4" s="32" t="s">
        <v>147</v>
      </c>
      <c r="B4" s="32" t="str">
        <f t="shared" si="0"/>
        <v>[CYC_INTF][CYC_STT] Update record data</v>
      </c>
      <c r="C4" s="32" t="str">
        <f t="shared" si="3"/>
        <v>Update data record, field CYC_STT</v>
      </c>
      <c r="D4" s="34"/>
      <c r="E4" s="32" t="s">
        <v>14</v>
      </c>
      <c r="F4" s="32" t="s">
        <v>120</v>
      </c>
      <c r="G4" s="32" t="s">
        <v>48</v>
      </c>
      <c r="H4" s="32" t="s">
        <v>74</v>
      </c>
      <c r="I4" s="32" t="s">
        <v>107</v>
      </c>
      <c r="J4" s="32" t="s">
        <v>84</v>
      </c>
      <c r="K4" s="32" t="str">
        <f t="shared" si="1"/>
        <v xml:space="preserve">SELECT CYCLE_ID, STATUS FROM CLOSED_CYCLE WHERE CYCLE_ID IN (9599, 1004, 1014, 2275, 3551, 1247, 5126, 4107, 6774) </v>
      </c>
      <c r="L4" s="32" t="str">
        <f t="shared" si="2"/>
        <v>Select UNQ_ID_IN_SRC_STM, CYC_STT From CYC_INTF where UNQ_ID_IN_SRC_STM IN (9599, 1004, 1014, 2275, 3551, 1247, 5126, 4107, 6774) AND eff_to_tms = '2400-01-01 23:59:59'</v>
      </c>
      <c r="M4" s="32" t="s">
        <v>108</v>
      </c>
      <c r="N4" s="32" t="s">
        <v>83</v>
      </c>
      <c r="O4" s="32" t="s">
        <v>91</v>
      </c>
      <c r="P4" s="32" t="s">
        <v>96</v>
      </c>
      <c r="Q4" s="32" t="s">
        <v>99</v>
      </c>
      <c r="R4" s="32" t="s">
        <v>92</v>
      </c>
      <c r="S4" s="32" t="s">
        <v>93</v>
      </c>
      <c r="T4" s="32" t="s">
        <v>100</v>
      </c>
      <c r="U4" s="32" t="s">
        <v>103</v>
      </c>
    </row>
    <row r="5" spans="1:21" ht="72.5" x14ac:dyDescent="0.35">
      <c r="A5" s="32" t="s">
        <v>148</v>
      </c>
      <c r="B5" s="32" t="str">
        <f t="shared" si="0"/>
        <v>[CYC_INTF][PCS_DT] Update record data</v>
      </c>
      <c r="C5" s="32" t="str">
        <f t="shared" si="3"/>
        <v>Update data record, field PCS_DT</v>
      </c>
      <c r="D5" s="34"/>
      <c r="E5" s="32" t="s">
        <v>14</v>
      </c>
      <c r="F5" s="32" t="s">
        <v>120</v>
      </c>
      <c r="G5" s="32" t="s">
        <v>48</v>
      </c>
      <c r="H5" s="32" t="s">
        <v>74</v>
      </c>
      <c r="I5" s="32" t="s">
        <v>107</v>
      </c>
      <c r="J5" s="32" t="s">
        <v>84</v>
      </c>
      <c r="K5" s="32" t="str">
        <f t="shared" si="1"/>
        <v xml:space="preserve">SELECT CYCLE_ID, TO_CHAR(to_date(CURRENT_DATE),'yyyy-mm-dd') AS PCS_DT FROM CLOSED_CYCLE WHERE CYCLE_ID IN (9599, 1004, 1014, 2275, 3551, 1247, 5126, 4107, 6774) </v>
      </c>
      <c r="L5" s="32" t="str">
        <f t="shared" si="2"/>
        <v>Select UNQ_ID_IN_SRC_STM, PCS_DT From CYC_INTF where UNQ_ID_IN_SRC_STM IN (9599, 1004, 1014, 2275, 3551, 1247, 5126, 4107, 6774) AND eff_to_tms = '2400-01-01 23:59:59'</v>
      </c>
      <c r="M5" s="32" t="s">
        <v>108</v>
      </c>
      <c r="N5" s="32" t="s">
        <v>83</v>
      </c>
      <c r="O5" s="32" t="s">
        <v>91</v>
      </c>
      <c r="P5" s="32" t="s">
        <v>96</v>
      </c>
      <c r="Q5" s="32" t="s">
        <v>112</v>
      </c>
      <c r="R5" s="32" t="s">
        <v>92</v>
      </c>
      <c r="S5" s="32" t="s">
        <v>93</v>
      </c>
      <c r="T5" s="32" t="s">
        <v>100</v>
      </c>
      <c r="U5" s="32" t="s">
        <v>106</v>
      </c>
    </row>
    <row r="6" spans="1:21" ht="101.5" x14ac:dyDescent="0.35">
      <c r="A6" s="32" t="s">
        <v>149</v>
      </c>
      <c r="B6" s="32" t="str">
        <f>"["&amp;S6&amp;"][PPN_TMS] Update record data"</f>
        <v>[CYC_INTF][PPN_TMS] Update record data</v>
      </c>
      <c r="C6" s="32" t="str">
        <f t="shared" ref="C6" si="4">"Update data record, field "&amp;U6</f>
        <v>Update data record, field SUBSTR(PPN_TMS,0,4) AS PPN_TMS_EXTRACT</v>
      </c>
      <c r="D6" s="34"/>
      <c r="E6" s="32" t="s">
        <v>14</v>
      </c>
      <c r="F6" s="32" t="s">
        <v>120</v>
      </c>
      <c r="G6" s="32" t="s">
        <v>48</v>
      </c>
      <c r="H6" s="32" t="s">
        <v>74</v>
      </c>
      <c r="I6" s="32" t="s">
        <v>107</v>
      </c>
      <c r="J6" s="32" t="s">
        <v>84</v>
      </c>
      <c r="K6" s="32" t="str">
        <f t="shared" si="1"/>
        <v xml:space="preserve">SELECT CYCLE_ID, REGEXP_SUBSTR(((SYSDATE - TO_DATE('1970-01-01', 'yyyy-MM-dd')) * (24 * 60 * 60 * 1000)),'^[0-9,]{4}') AS PPN_TMS_EXTRACT FROM CLOSED_CYCLE WHERE CYCLE_ID IN (9599, 1004, 1014, 2275, 3551, 1247, 5126, 4107, 6774) </v>
      </c>
      <c r="L6" s="32" t="str">
        <f t="shared" si="2"/>
        <v>Select UNQ_ID_IN_SRC_STM, SUBSTR(PPN_TMS,0,4) AS PPN_TMS_EXTRACT From CYC_INTF where UNQ_ID_IN_SRC_STM IN (9599, 1004, 1014, 2275, 3551, 1247, 5126, 4107, 6774) AND eff_to_tms = '2400-01-01 23:59:59'</v>
      </c>
      <c r="M6" s="32" t="s">
        <v>108</v>
      </c>
      <c r="N6" s="32" t="s">
        <v>83</v>
      </c>
      <c r="O6" s="32" t="s">
        <v>91</v>
      </c>
      <c r="P6" s="32" t="s">
        <v>96</v>
      </c>
      <c r="Q6" s="32" t="s">
        <v>113</v>
      </c>
      <c r="R6" s="32" t="s">
        <v>92</v>
      </c>
      <c r="S6" s="32" t="s">
        <v>93</v>
      </c>
      <c r="T6" s="32" t="s">
        <v>100</v>
      </c>
      <c r="U6" s="32" t="s">
        <v>114</v>
      </c>
    </row>
    <row r="7" spans="1:21" ht="72.5" x14ac:dyDescent="0.35">
      <c r="A7" s="32" t="s">
        <v>150</v>
      </c>
      <c r="B7" s="32" t="str">
        <f t="shared" si="0"/>
        <v>[CYC_INTF][CRN_ROW_IND] Update record data</v>
      </c>
      <c r="C7" s="32" t="str">
        <f t="shared" si="3"/>
        <v>Update data record, field CRN_ROW_IND</v>
      </c>
      <c r="D7" s="34"/>
      <c r="E7" s="32" t="s">
        <v>14</v>
      </c>
      <c r="F7" s="32" t="s">
        <v>120</v>
      </c>
      <c r="G7" s="32" t="s">
        <v>48</v>
      </c>
      <c r="H7" s="32" t="s">
        <v>74</v>
      </c>
      <c r="I7" s="32" t="s">
        <v>107</v>
      </c>
      <c r="J7" s="32" t="s">
        <v>84</v>
      </c>
      <c r="K7" s="32" t="str">
        <f t="shared" si="1"/>
        <v xml:space="preserve">SELECT CYCLE_ID, '1' AS CRN_ROW_IND FROM CLOSED_CYCLE WHERE CYCLE_ID IN (9599, 1004, 1014, 2275, 3551, 1247, 5126, 4107, 6774) </v>
      </c>
      <c r="L7" s="32" t="str">
        <f t="shared" si="2"/>
        <v>Select UNQ_ID_IN_SRC_STM, CRN_ROW_IND From CYC_INTF where UNQ_ID_IN_SRC_STM IN (9599, 1004, 1014, 2275, 3551, 1247, 5126, 4107, 6774) AND eff_to_tms = '2400-01-01 23:59:59'</v>
      </c>
      <c r="M7" s="32" t="s">
        <v>108</v>
      </c>
      <c r="N7" s="32" t="s">
        <v>83</v>
      </c>
      <c r="O7" s="32" t="s">
        <v>91</v>
      </c>
      <c r="P7" s="32" t="s">
        <v>96</v>
      </c>
      <c r="Q7" s="35" t="s">
        <v>152</v>
      </c>
      <c r="R7" s="32" t="s">
        <v>92</v>
      </c>
      <c r="S7" s="32" t="s">
        <v>93</v>
      </c>
      <c r="T7" s="32" t="s">
        <v>100</v>
      </c>
      <c r="U7" s="32" t="s">
        <v>130</v>
      </c>
    </row>
    <row r="8" spans="1:21" ht="101.5" x14ac:dyDescent="0.35">
      <c r="A8" s="32" t="s">
        <v>151</v>
      </c>
      <c r="B8" s="32" t="str">
        <f>"["&amp;S8&amp;"][EFF_FM_TMS] Update record data"</f>
        <v>[CYC_INTF][EFF_FM_TMS] Update record data</v>
      </c>
      <c r="C8" s="32" t="str">
        <f t="shared" si="3"/>
        <v>Update data record, field SUBSTR(EFF_FM_TMS,0,10) AS EFF_FM_TMS_EXTRACT</v>
      </c>
      <c r="D8" s="34"/>
      <c r="E8" s="32" t="s">
        <v>14</v>
      </c>
      <c r="F8" s="32" t="s">
        <v>120</v>
      </c>
      <c r="G8" s="32" t="s">
        <v>48</v>
      </c>
      <c r="H8" s="32" t="s">
        <v>74</v>
      </c>
      <c r="I8" s="32" t="s">
        <v>107</v>
      </c>
      <c r="J8" s="32" t="s">
        <v>84</v>
      </c>
      <c r="K8" s="32" t="str">
        <f t="shared" si="1"/>
        <v xml:space="preserve">SELECT CYCLE_ID, TO_CHAR(CURRENT_DATE,'YYYY-MM-DD') AS EFF_FM_TMS_EXTRACT FROM CLOSED_CYCLE WHERE CYCLE_ID IN (9599, 1004, 1014, 2275, 3551, 1247, 5126, 4107, 6774) </v>
      </c>
      <c r="L8" s="32" t="str">
        <f t="shared" si="2"/>
        <v>Select UNQ_ID_IN_SRC_STM, SUBSTR(EFF_FM_TMS,0,10) AS EFF_FM_TMS_EXTRACT From CYC_INTF where UNQ_ID_IN_SRC_STM IN (9599, 1004, 1014, 2275, 3551, 1247, 5126, 4107, 6774) AND eff_to_tms = '2400-01-01 23:59:59'</v>
      </c>
      <c r="M8" s="32" t="s">
        <v>108</v>
      </c>
      <c r="N8" s="32" t="s">
        <v>83</v>
      </c>
      <c r="O8" s="32" t="s">
        <v>91</v>
      </c>
      <c r="P8" s="32" t="s">
        <v>96</v>
      </c>
      <c r="Q8" s="32" t="s">
        <v>117</v>
      </c>
      <c r="R8" s="32" t="s">
        <v>92</v>
      </c>
      <c r="S8" s="32" t="s">
        <v>93</v>
      </c>
      <c r="T8" s="32" t="s">
        <v>100</v>
      </c>
      <c r="U8" s="32" t="s">
        <v>115</v>
      </c>
    </row>
    <row r="9" spans="1:21" ht="101.5" x14ac:dyDescent="0.35">
      <c r="A9" s="32" t="s">
        <v>153</v>
      </c>
      <c r="B9" s="32" t="str">
        <f>"["&amp;S9&amp;"][EFF_TO_TMS] Update record data"</f>
        <v>[CYC_INTF][EFF_TO_TMS] Update record data</v>
      </c>
      <c r="C9" s="32" t="str">
        <f t="shared" si="3"/>
        <v>Update data record, field SUBSTR(EFF_TO_TMS,0,10) AS EFF_TO_TMS_EXTRACT</v>
      </c>
      <c r="D9" s="34"/>
      <c r="E9" s="32" t="s">
        <v>14</v>
      </c>
      <c r="F9" s="32" t="s">
        <v>120</v>
      </c>
      <c r="G9" s="32" t="s">
        <v>48</v>
      </c>
      <c r="H9" s="32" t="s">
        <v>74</v>
      </c>
      <c r="I9" s="32" t="s">
        <v>107</v>
      </c>
      <c r="J9" s="32" t="s">
        <v>84</v>
      </c>
      <c r="K9" s="32" t="str">
        <f t="shared" si="1"/>
        <v xml:space="preserve">SELECT CYCLE_ID, '2400-01-01' AS EFF_FM_TMS_EXTRACT FROM CLOSED_CYCLE WHERE CYCLE_ID IN (9599, 1004, 1014, 2275, 3551, 1247, 5126, 4107, 6774) </v>
      </c>
      <c r="L9" s="32" t="str">
        <f t="shared" si="2"/>
        <v>Select UNQ_ID_IN_SRC_STM, SUBSTR(EFF_TO_TMS,0,10) AS EFF_TO_TMS_EXTRACT From CYC_INTF where UNQ_ID_IN_SRC_STM IN (9599, 1004, 1014, 2275, 3551, 1247, 5126, 4107, 6774) AND eff_to_tms = '2400-01-01 23:59:59'</v>
      </c>
      <c r="M9" s="32" t="s">
        <v>108</v>
      </c>
      <c r="N9" s="32" t="s">
        <v>83</v>
      </c>
      <c r="O9" s="32" t="s">
        <v>91</v>
      </c>
      <c r="P9" s="32" t="s">
        <v>96</v>
      </c>
      <c r="Q9" s="35" t="s">
        <v>118</v>
      </c>
      <c r="R9" s="32" t="s">
        <v>92</v>
      </c>
      <c r="S9" s="32" t="s">
        <v>93</v>
      </c>
      <c r="T9" s="32" t="s">
        <v>100</v>
      </c>
      <c r="U9" s="32" t="s">
        <v>116</v>
      </c>
    </row>
    <row r="10" spans="1:21" s="33" customFormat="1" ht="58" x14ac:dyDescent="0.35">
      <c r="A10" s="32" t="s">
        <v>159</v>
      </c>
      <c r="B10" s="32" t="str">
        <f>"["&amp;S10&amp;"][Update record data] Check history record"</f>
        <v>[CYC_INTF][Update record data] Check history record</v>
      </c>
      <c r="C10" s="32" t="s">
        <v>154</v>
      </c>
      <c r="D10" s="32"/>
      <c r="E10" s="32" t="s">
        <v>14</v>
      </c>
      <c r="F10" s="32" t="s">
        <v>120</v>
      </c>
      <c r="G10" s="32" t="s">
        <v>126</v>
      </c>
      <c r="H10" s="32" t="s">
        <v>155</v>
      </c>
      <c r="I10" s="32" t="s">
        <v>107</v>
      </c>
      <c r="J10" s="32" t="s">
        <v>84</v>
      </c>
      <c r="K10" s="32" t="s">
        <v>125</v>
      </c>
      <c r="L10" s="32" t="str">
        <f>"Select * From "&amp;S10&amp;" where UNQ_ID_IN_SRC_STM IN (9599, 4107, 1004, 1014) AND eff_to_tms &lt;&gt; '2400-01-01 23:59:59'"</f>
        <v>Select * From CYC_INTF where UNQ_ID_IN_SRC_STM IN (9599, 4107, 1004, 1014) AND eff_to_tms &lt;&gt; '2400-01-01 23:59:59'</v>
      </c>
      <c r="M10" s="32" t="s">
        <v>156</v>
      </c>
      <c r="N10" s="32" t="s">
        <v>83</v>
      </c>
      <c r="O10" s="32" t="s">
        <v>91</v>
      </c>
      <c r="P10" s="32" t="s">
        <v>96</v>
      </c>
      <c r="Q10" s="35" t="s">
        <v>125</v>
      </c>
      <c r="R10" s="32" t="s">
        <v>92</v>
      </c>
      <c r="S10" s="32" t="s">
        <v>93</v>
      </c>
      <c r="T10" s="32" t="s">
        <v>100</v>
      </c>
      <c r="U10" s="32" t="s">
        <v>125</v>
      </c>
    </row>
    <row r="11" spans="1:21" s="33" customFormat="1" ht="87" x14ac:dyDescent="0.35">
      <c r="A11" s="32" t="s">
        <v>160</v>
      </c>
      <c r="B11" s="32" t="str">
        <f>"["&amp;S11&amp;"] Delete record data"</f>
        <v>[CYC_INTF] Delete record data</v>
      </c>
      <c r="C11" s="32" t="s">
        <v>157</v>
      </c>
      <c r="D11" s="32"/>
      <c r="E11" s="32" t="s">
        <v>14</v>
      </c>
      <c r="F11" s="32" t="s">
        <v>120</v>
      </c>
      <c r="G11" s="32" t="s">
        <v>126</v>
      </c>
      <c r="H11" s="32" t="s">
        <v>158</v>
      </c>
      <c r="I11" s="32" t="s">
        <v>107</v>
      </c>
      <c r="J11" s="32" t="s">
        <v>84</v>
      </c>
      <c r="K11" s="32" t="s">
        <v>125</v>
      </c>
      <c r="L11" s="32" t="str">
        <f>"Select * From "&amp;S11&amp;" where UNQ_ID_IN_SRC_STM IN (1247, 5126)"</f>
        <v>Select * From CYC_INTF where UNQ_ID_IN_SRC_STM IN (1247, 5126)</v>
      </c>
      <c r="M11" s="32" t="s">
        <v>161</v>
      </c>
      <c r="N11" s="32" t="s">
        <v>83</v>
      </c>
      <c r="O11" s="32" t="s">
        <v>91</v>
      </c>
      <c r="P11" s="32" t="s">
        <v>96</v>
      </c>
      <c r="Q11" s="32" t="s">
        <v>125</v>
      </c>
      <c r="R11" s="32" t="s">
        <v>92</v>
      </c>
      <c r="S11" s="32" t="s">
        <v>93</v>
      </c>
      <c r="T11" s="32" t="s">
        <v>100</v>
      </c>
      <c r="U11" s="32" t="s">
        <v>125</v>
      </c>
    </row>
  </sheetData>
  <autoFilter ref="A1:M2" xr:uid="{686E8C41-B87D-4004-9D97-3E9D6CC4D6E3}"/>
  <phoneticPr fontId="7" type="noConversion"/>
  <conditionalFormatting sqref="E2:E11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FDCB8C6-26FC-478B-91C2-EA4A379154A5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1BAD32E4-132F-4D52-BB9B-DFC8FF44DA2E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E2:E11</xm:sqref>
        </x14:conditionalFormatting>
        <x14:conditionalFormatting xmlns:xm="http://schemas.microsoft.com/office/excel/2006/main">
          <x14:cfRule type="cellIs" priority="7" operator="equal" id="{B5B95749-956E-49F0-8BC9-5D6E291695A2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E2:E11</xm:sqref>
        </x14:conditionalFormatting>
        <x14:conditionalFormatting xmlns:xm="http://schemas.microsoft.com/office/excel/2006/main">
          <x14:cfRule type="cellIs" priority="2" operator="equal" id="{1C7F129A-6D42-42BE-B32F-340134946555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3" operator="equal" id="{7E9A12BA-3EE8-493F-8267-1AB0F1D7E215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4" operator="equal" id="{EFFC6E51-F314-4253-B30D-531F8F61258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71341F3B-3208-421E-B1B8-33262DF66AE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equal" id="{788AF0F7-CCFC-40E1-A05D-938068AF2D6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217386-E36D-46E4-B092-912EDB6B89D3}">
          <x14:formula1>
            <xm:f>LEGEND!$A$16:$A$18</xm:f>
          </x14:formula1>
          <xm:sqref>G2:G11</xm:sqref>
        </x14:dataValidation>
        <x14:dataValidation type="list" allowBlank="1" showInputMessage="1" showErrorMessage="1" xr:uid="{7FA21508-14B2-4A0D-A791-109FA85E3F80}">
          <x14:formula1>
            <xm:f>LEGEND!$A$4:$A$6</xm:f>
          </x14:formula1>
          <xm:sqref>E2:E11</xm:sqref>
        </x14:dataValidation>
        <x14:dataValidation type="list" allowBlank="1" showInputMessage="1" showErrorMessage="1" xr:uid="{73904994-D6E9-46A4-8CAF-E9B8D4EBA002}">
          <x14:formula1>
            <xm:f>LEGEND!$A$22:$A$28</xm:f>
          </x14:formula1>
          <xm:sqref>F2:F11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4" workbookViewId="0">
      <selection activeCell="C28" sqref="C28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3" t="s">
        <v>12</v>
      </c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3" t="s">
        <v>18</v>
      </c>
      <c r="B9" s="4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3" t="s">
        <v>21</v>
      </c>
      <c r="B14" s="4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126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40" t="s">
        <v>25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120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126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126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126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126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3" t="s">
        <v>40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CYC_INTF_INIT</vt:lpstr>
      <vt:lpstr>CYC_INTF_UPDATE_DELETE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2022-12-14T09:58:41Z</dcterms:modified>
</cp:coreProperties>
</file>