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 ETL frame work\data-etl-reconcilation\src\main\resources\input-excel-file\test-cases\"/>
    </mc:Choice>
  </mc:AlternateContent>
  <xr:revisionPtr revIDLastSave="0" documentId="13_ncr:1_{00441ECE-0493-4CBA-8EE7-E41FA7DCA68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N_INTF_INIT" sheetId="4" r:id="rId1"/>
    <sheet name="LN_INTF_UPDATE" sheetId="5" r:id="rId2"/>
    <sheet name="LEGEND" sheetId="2" r:id="rId3"/>
  </sheets>
  <definedNames>
    <definedName name="_xlnm._FilterDatabase" localSheetId="0" hidden="1">LN_INTF_INIT!$A$1:$U$55</definedName>
    <definedName name="_xlnm._FilterDatabase" localSheetId="1" hidden="1">LN_INTF_UPDATE!$A$1:$U$1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K2" i="4"/>
  <c r="K2" i="5"/>
  <c r="L29" i="4"/>
  <c r="L18" i="4" l="1"/>
  <c r="L27" i="4"/>
  <c r="L26" i="4"/>
  <c r="L25" i="4"/>
  <c r="L24" i="4"/>
  <c r="L23" i="4"/>
  <c r="L22" i="4"/>
  <c r="L21" i="4"/>
  <c r="L20" i="4"/>
  <c r="L19" i="4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L32" i="4" l="1"/>
  <c r="L31" i="4"/>
  <c r="L30" i="4"/>
  <c r="L28" i="4"/>
  <c r="B18" i="4"/>
  <c r="B17" i="4"/>
  <c r="L17" i="4"/>
  <c r="B26" i="4"/>
  <c r="B25" i="4"/>
  <c r="B24" i="4"/>
  <c r="B23" i="4"/>
  <c r="B22" i="4"/>
  <c r="B21" i="4"/>
  <c r="B20" i="4"/>
  <c r="B19" i="4"/>
  <c r="B16" i="4"/>
  <c r="B15" i="4"/>
  <c r="C15" i="4"/>
  <c r="L16" i="4"/>
  <c r="K16" i="4"/>
  <c r="L15" i="4"/>
  <c r="K15" i="4"/>
  <c r="C14" i="4"/>
  <c r="B14" i="4"/>
  <c r="K14" i="4"/>
  <c r="L14" i="4"/>
  <c r="B13" i="4"/>
  <c r="C13" i="4"/>
  <c r="L13" i="4"/>
  <c r="K13" i="4"/>
  <c r="C12" i="4"/>
  <c r="B12" i="4"/>
  <c r="L12" i="4"/>
  <c r="K12" i="4"/>
  <c r="C11" i="4"/>
  <c r="B11" i="4"/>
  <c r="L11" i="4"/>
  <c r="K11" i="4"/>
  <c r="C10" i="4"/>
  <c r="B10" i="4"/>
  <c r="L10" i="4"/>
  <c r="K10" i="4"/>
  <c r="C9" i="4"/>
  <c r="B9" i="4"/>
  <c r="L9" i="4"/>
  <c r="K9" i="4"/>
  <c r="C8" i="4"/>
  <c r="B8" i="4"/>
  <c r="L8" i="4"/>
  <c r="K8" i="4"/>
  <c r="C7" i="4"/>
  <c r="B7" i="4"/>
  <c r="L7" i="4"/>
  <c r="K7" i="4"/>
  <c r="C6" i="4"/>
  <c r="B6" i="4"/>
  <c r="L6" i="4"/>
  <c r="K6" i="4"/>
  <c r="C5" i="4"/>
  <c r="B5" i="4"/>
  <c r="L5" i="4"/>
  <c r="K5" i="4"/>
  <c r="K4" i="4"/>
  <c r="L4" i="4"/>
  <c r="C4" i="4"/>
  <c r="K3" i="4"/>
  <c r="L3" i="4"/>
  <c r="B3" i="4"/>
  <c r="B2" i="4"/>
  <c r="L2" i="4"/>
</calcChain>
</file>

<file path=xl/sharedStrings.xml><?xml version="1.0" encoding="utf-8"?>
<sst xmlns="http://schemas.openxmlformats.org/spreadsheetml/2006/main" count="1149" uniqueCount="264">
  <si>
    <t>Issue Key</t>
  </si>
  <si>
    <t>Summary</t>
  </si>
  <si>
    <t>Description</t>
  </si>
  <si>
    <t>Precondition</t>
  </si>
  <si>
    <t>Priority</t>
  </si>
  <si>
    <t>Labels</t>
  </si>
  <si>
    <t>Components</t>
  </si>
  <si>
    <t>Folder</t>
  </si>
  <si>
    <t>High</t>
  </si>
  <si>
    <t>Metadata</t>
  </si>
  <si>
    <r>
      <t xml:space="preserve">Giá trị
</t>
    </r>
    <r>
      <rPr>
        <i/>
        <sz val="12"/>
        <color rgb="FFFF0000"/>
        <rFont val="Times New Roman"/>
        <family val="1"/>
      </rPr>
      <t>Value</t>
    </r>
  </si>
  <si>
    <r>
      <t xml:space="preserve">Giải thích
</t>
    </r>
    <r>
      <rPr>
        <i/>
        <sz val="12"/>
        <color rgb="FFFF0000"/>
        <rFont val="Times New Roman"/>
        <family val="1"/>
      </rPr>
      <t>Description</t>
    </r>
  </si>
  <si>
    <r>
      <t xml:space="preserve">Độ ưu tiên
</t>
    </r>
    <r>
      <rPr>
        <i/>
        <sz val="12"/>
        <color rgb="FFFF0000"/>
        <rFont val="Times New Roman"/>
        <family val="1"/>
      </rPr>
      <t>Priority</t>
    </r>
  </si>
  <si>
    <t>Ưu tiên cao (thực hiện khi bắt đầu kiểm thử đối với test cases và fix sớm đối với lỗi)</t>
  </si>
  <si>
    <t>Medium</t>
  </si>
  <si>
    <t>Ưu tiên trung bình (thực hiện sau khi test cases High hoàn thành hoặc fix sau khi lên kế hoạch đối với lỗi)</t>
  </si>
  <si>
    <t>Low</t>
  </si>
  <si>
    <t>Ưu tiên thấp/không ưu tiên (thực hiện sau khi test cases Medium hoàn thành hoặc cân nhắc có thể fix hoặc không tuỳ theo business yêu cầu)</t>
  </si>
  <si>
    <r>
      <t xml:space="preserve">Trạng thái
</t>
    </r>
    <r>
      <rPr>
        <i/>
        <sz val="12"/>
        <color rgb="FFFF0000"/>
        <rFont val="Times New Roman"/>
        <family val="1"/>
      </rPr>
      <t>Status</t>
    </r>
  </si>
  <si>
    <t>Todo</t>
  </si>
  <si>
    <t>Chưa thực hiện</t>
  </si>
  <si>
    <t>Các loại kiểm thử ETL
ETL Testing Types</t>
  </si>
  <si>
    <t>Source to Target Data Reconcilation Testing</t>
  </si>
  <si>
    <t>Target Data Validation Testing</t>
  </si>
  <si>
    <t>Referential Integrity Testing</t>
  </si>
  <si>
    <t>Phân loại các trường hợp kiểm thử
Test Cases Types</t>
  </si>
  <si>
    <t>Value</t>
  </si>
  <si>
    <t>ETL Testing Types</t>
  </si>
  <si>
    <t>Record Counts</t>
  </si>
  <si>
    <t>Kiểm tra Record counts giữa bảng nguồn và target</t>
  </si>
  <si>
    <t>Kiểm tra giá trị giữa bảng nguồn và target theo đúng mapping rules</t>
  </si>
  <si>
    <t>Completeness</t>
  </si>
  <si>
    <t>Kiểm tra not null của giá trị trên bảng đích</t>
  </si>
  <si>
    <t>Uniqueness</t>
  </si>
  <si>
    <t>Kiểm tra not duplicate của giá trị trên bảng đích</t>
  </si>
  <si>
    <t>Validity</t>
  </si>
  <si>
    <t>Kiểm tra các thông tin trên bảng đích với:
+ Format của các trường
+ Giá trị số nằm trong 1 khoảng giá trị
+ Giá trị String nằm trong 1 tập hợp các giá trị cụ thể</t>
  </si>
  <si>
    <t>Kiểm tra schema(table name, column name, data type, data length) của bảng đích</t>
  </si>
  <si>
    <t>Consistency</t>
  </si>
  <si>
    <t>Kiểm tra giữa child table has foreign key values that exists in parent tables (dim &amp; fact tables)
Reference values in default tables</t>
  </si>
  <si>
    <r>
      <t xml:space="preserve">Các trường
</t>
    </r>
    <r>
      <rPr>
        <i/>
        <sz val="12"/>
        <color rgb="FFFF0000"/>
        <rFont val="Times New Roman"/>
        <family val="1"/>
      </rPr>
      <t>Fields test case</t>
    </r>
  </si>
  <si>
    <r>
      <t xml:space="preserve">Tên trường
</t>
    </r>
    <r>
      <rPr>
        <i/>
        <sz val="12"/>
        <color rgb="FFFF0000"/>
        <rFont val="Times New Roman"/>
        <family val="1"/>
      </rPr>
      <t>Field Name</t>
    </r>
  </si>
  <si>
    <r>
      <t xml:space="preserve">Bắt buộc nhập
</t>
    </r>
    <r>
      <rPr>
        <i/>
        <sz val="12"/>
        <color rgb="FFFF0000"/>
        <rFont val="Times New Roman"/>
        <family val="1"/>
      </rPr>
      <t>Mandatory</t>
    </r>
  </si>
  <si>
    <t>x</t>
  </si>
  <si>
    <t>Source Queries
(*)</t>
  </si>
  <si>
    <t>Target Queries
(*)</t>
  </si>
  <si>
    <t>Priority
(*)</t>
  </si>
  <si>
    <t>Expected Results
(*)</t>
  </si>
  <si>
    <t>Reconcilation Testing</t>
  </si>
  <si>
    <t>Referential Testing</t>
  </si>
  <si>
    <t>Summary
(*)</t>
  </si>
  <si>
    <t>Description
(*)</t>
  </si>
  <si>
    <t>Status
(*)</t>
  </si>
  <si>
    <t>Labels
(*)</t>
  </si>
  <si>
    <t>Components
(*)</t>
  </si>
  <si>
    <t>Step Summary
(*)</t>
  </si>
  <si>
    <t>Test Data
(*)</t>
  </si>
  <si>
    <t>Story Linkage
(*)</t>
  </si>
  <si>
    <t>Generate Key by Qmetry</t>
  </si>
  <si>
    <t>Title of a Test case</t>
  </si>
  <si>
    <t>Describe detail mapping rules or detail objective of a Test case</t>
  </si>
  <si>
    <t>Conditions need to have before execute a Test Case</t>
  </si>
  <si>
    <t>Status of a Test Case. Here has only one a value is "To Do"</t>
  </si>
  <si>
    <t>Define Test Case types.</t>
  </si>
  <si>
    <r>
      <t xml:space="preserve">Has 3 values:
</t>
    </r>
    <r>
      <rPr>
        <b/>
        <sz val="12"/>
        <color rgb="FF000000"/>
        <rFont val="Times New Roman"/>
        <family val="1"/>
      </rPr>
      <t>High</t>
    </r>
    <r>
      <rPr>
        <sz val="12"/>
        <color indexed="8"/>
        <rFont val="Times New Roman"/>
        <family val="1"/>
      </rPr>
      <t xml:space="preserve">: must have to execute test case first
</t>
    </r>
    <r>
      <rPr>
        <b/>
        <sz val="12"/>
        <color rgb="FF000000"/>
        <rFont val="Times New Roman"/>
        <family val="1"/>
      </rPr>
      <t>Medium</t>
    </r>
    <r>
      <rPr>
        <sz val="12"/>
        <color indexed="8"/>
        <rFont val="Times New Roman"/>
        <family val="1"/>
      </rPr>
      <t xml:space="preserve">: have to execute test cases when has time 
</t>
    </r>
    <r>
      <rPr>
        <b/>
        <sz val="12"/>
        <color rgb="FF000000"/>
        <rFont val="Times New Roman"/>
        <family val="1"/>
      </rPr>
      <t>Low</t>
    </r>
    <r>
      <rPr>
        <sz val="12"/>
        <color indexed="8"/>
        <rFont val="Times New Roman"/>
        <family val="1"/>
      </rPr>
      <t xml:space="preserve">: Nice to have </t>
    </r>
  </si>
  <si>
    <t>Define ETL Testing types</t>
  </si>
  <si>
    <t>Describe detail steps to execute a test case</t>
  </si>
  <si>
    <t>SQL statement for getting data of source table</t>
  </si>
  <si>
    <t>SQL statement for getting data of target table</t>
  </si>
  <si>
    <t>Store SQL statement from Source and Target table</t>
  </si>
  <si>
    <t>Expected results need to accept of a test case</t>
  </si>
  <si>
    <t>The folder where will store test cases in Qmetry tool</t>
  </si>
  <si>
    <t>Test cases will be linked to one or multiple stories in JIRA. The stories will be defined comma-separated JIRA Keys of the stories</t>
  </si>
  <si>
    <t>1. Run Source SQL query
2. Run Target SQL query
3. Compare SQL results between source and target table</t>
  </si>
  <si>
    <t>1. Run Target SQL query
2. Compare SQL results between desgin and target table</t>
  </si>
  <si>
    <t>UNQ_ID_IN_SRC_STM</t>
  </si>
  <si>
    <t>SRC_STM_CODE</t>
  </si>
  <si>
    <t>SRC_STM_NM</t>
  </si>
  <si>
    <t>PCS_DT</t>
  </si>
  <si>
    <t>PPN_TMS</t>
  </si>
  <si>
    <t>1. Run Target SQL query
2. Check results Target SQL query</t>
  </si>
  <si>
    <t>Field PCS_DT is less than or equal to current date</t>
  </si>
  <si>
    <t>Delete record data</t>
  </si>
  <si>
    <t>1. Prepare test data: delete data record
2. Run Target SQL query
3. Compare SQL results between source and target table</t>
  </si>
  <si>
    <t>Add new data record</t>
  </si>
  <si>
    <t>1. Prepare test data: add new data record
2. Run Target SQL query
3. Compare SQL results between source and target table</t>
  </si>
  <si>
    <t>Check target schema table and data type columns target</t>
  </si>
  <si>
    <t xml:space="preserve">
Update fields: IRGLR_CODE, IRGLR_NM to null</t>
  </si>
  <si>
    <t>LN_INTF</t>
  </si>
  <si>
    <t>TOLL_LANE</t>
  </si>
  <si>
    <t>LN_CODE</t>
  </si>
  <si>
    <t>LN_NM</t>
  </si>
  <si>
    <t>LANE_CODE</t>
  </si>
  <si>
    <t>LANE_NAME</t>
  </si>
  <si>
    <t>LANE_TYPE</t>
  </si>
  <si>
    <t>TOLL_ID</t>
  </si>
  <si>
    <t>[LN_INTF] Delete record data</t>
  </si>
  <si>
    <t xml:space="preserve">select TOLL_LANE_ID
FROM TOLL_LANE
WHERE TOLL_LANE_ID = </t>
  </si>
  <si>
    <t>[LN_INTF] [PCS_DT ] Check value</t>
  </si>
  <si>
    <t>LN_TP</t>
  </si>
  <si>
    <t>LN_STT</t>
  </si>
  <si>
    <t>CRN_ROW_IND</t>
  </si>
  <si>
    <t>EFF_FM_TMS</t>
  </si>
  <si>
    <t>EFF_TO_TMS</t>
  </si>
  <si>
    <t>Field CRN_ROW_IND in (0,1)</t>
  </si>
  <si>
    <t>For records with EFF_TO_TMS = '2400-01-01 23:59:59', field CRN_ROW_IND must be equal to 1</t>
  </si>
  <si>
    <t>EFF_TO_TMS of previous record = EFF_FM_TMS of following record</t>
  </si>
  <si>
    <t>At 1 record: EFF_FM_TMS&gt;= EFF_TO_TMS</t>
  </si>
  <si>
    <t>Mapping rule by: FIX value '2400-01-01 23:59:59'</t>
  </si>
  <si>
    <t>TOLL_LANE_ID</t>
  </si>
  <si>
    <t>LN_INTF_1</t>
  </si>
  <si>
    <t>LN_INTF_2</t>
  </si>
  <si>
    <t>LN_INTF_3</t>
  </si>
  <si>
    <t>LN_INTF_4</t>
  </si>
  <si>
    <t>LN_INTF_5</t>
  </si>
  <si>
    <t>LN_INTF_6</t>
  </si>
  <si>
    <t>LN_INTF_7</t>
  </si>
  <si>
    <t>LN_INTF_8</t>
  </si>
  <si>
    <t>LN_INTF_9</t>
  </si>
  <si>
    <t>LN_INTF_10</t>
  </si>
  <si>
    <t>LN_INTF_11</t>
  </si>
  <si>
    <t>LN_INTF_12</t>
  </si>
  <si>
    <t>LN_INTF_13</t>
  </si>
  <si>
    <t>LN_INTF_14</t>
  </si>
  <si>
    <t>LN_INTF_15</t>
  </si>
  <si>
    <t>LN_INTF_16</t>
  </si>
  <si>
    <t>LN_INTF_17</t>
  </si>
  <si>
    <t>LN_INTF_18</t>
  </si>
  <si>
    <t>LN_INTF_19</t>
  </si>
  <si>
    <t>LN_INTF_20</t>
  </si>
  <si>
    <t>LN_INTF_21</t>
  </si>
  <si>
    <t>LN_INTF_22</t>
  </si>
  <si>
    <t>LN_INTF_23</t>
  </si>
  <si>
    <t>LN_INTF_24</t>
  </si>
  <si>
    <t>LN_INTF_25</t>
  </si>
  <si>
    <t>LN_INTF_26</t>
  </si>
  <si>
    <t>LN_INTF_27</t>
  </si>
  <si>
    <t>LN_INTF_28</t>
  </si>
  <si>
    <t>LN_INTF_29</t>
  </si>
  <si>
    <t>LN_INTF_30</t>
  </si>
  <si>
    <t>LN_INTF_31</t>
  </si>
  <si>
    <t>LN_INTF_35</t>
  </si>
  <si>
    <t>LN_INTF_36</t>
  </si>
  <si>
    <t>LN_INTF_37</t>
  </si>
  <si>
    <t>LN_INTF_38</t>
  </si>
  <si>
    <t>LN_INTF_39</t>
  </si>
  <si>
    <t>LN_INTF_40</t>
  </si>
  <si>
    <t>LN_INTF_41</t>
  </si>
  <si>
    <t>LN_INTF_42</t>
  </si>
  <si>
    <t>LN_INTF_43</t>
  </si>
  <si>
    <t>LN_INTF_44</t>
  </si>
  <si>
    <t>LN_INTF_45</t>
  </si>
  <si>
    <t>LN_INTF_46</t>
  </si>
  <si>
    <t>LN_INTF_47</t>
  </si>
  <si>
    <t>LN_INTF_48</t>
  </si>
  <si>
    <t>LN_INTF_49</t>
  </si>
  <si>
    <t>LN_INTF_50</t>
  </si>
  <si>
    <t>LN_INTF_51</t>
  </si>
  <si>
    <t>LN_INTF_52</t>
  </si>
  <si>
    <t>LN_INTF_53</t>
  </si>
  <si>
    <t>LN_INTF_54</t>
  </si>
  <si>
    <t>LN_INTF_55</t>
  </si>
  <si>
    <t>LN_INTF_56</t>
  </si>
  <si>
    <t>LN_INTF_57</t>
  </si>
  <si>
    <t>LN_INTF_58</t>
  </si>
  <si>
    <t>TestId</t>
  </si>
  <si>
    <t>Steps</t>
  </si>
  <si>
    <t>SourceDB</t>
  </si>
  <si>
    <t>TargetDB</t>
  </si>
  <si>
    <t>EXCEL_FILE</t>
  </si>
  <si>
    <t>HIVE_SIT</t>
  </si>
  <si>
    <t>SourceQuery</t>
  </si>
  <si>
    <t>TargetQuery</t>
  </si>
  <si>
    <t>ExpectedResult</t>
  </si>
  <si>
    <t>SourceSchema</t>
  </si>
  <si>
    <t>SourceTable</t>
  </si>
  <si>
    <t>SourceKeyColumn</t>
  </si>
  <si>
    <t>SourceColumn</t>
  </si>
  <si>
    <t>TargetSchema</t>
  </si>
  <si>
    <t>TargetTable</t>
  </si>
  <si>
    <t>TargetKeyColumn</t>
  </si>
  <si>
    <t>TargetColumn</t>
  </si>
  <si>
    <t>Select * From LN_INTF where UNQ_ID_IN_SRC_STM = ''</t>
  </si>
  <si>
    <t>select UNQ_ID_IN_SRC_STM from LN_INTF where UNQ_ID_IN_SRC_STM = ''</t>
  </si>
  <si>
    <t>SQL results between source and target query are same</t>
  </si>
  <si>
    <t>HIVE_INTF_SCHEMA</t>
  </si>
  <si>
    <t>N/A</t>
  </si>
  <si>
    <t>INTF</t>
  </si>
  <si>
    <t>[LN_INTF][SRC_STM_CODE] Check Validity</t>
  </si>
  <si>
    <t>[LN_INTF][SRC_STM_NM] Check Validity</t>
  </si>
  <si>
    <t>[LN_INTF][CRN_ROW_IND] Check Validity</t>
  </si>
  <si>
    <t>[LN_INTF][LN_CODE] Update record data</t>
  </si>
  <si>
    <t>Update data record, field LN_CODE</t>
  </si>
  <si>
    <t>[LN_INTF][LN_NM] Update record data</t>
  </si>
  <si>
    <t>Update data record, field LN_NM</t>
  </si>
  <si>
    <t>[LN_INTF][LN_TP] Update record data</t>
  </si>
  <si>
    <t>Update data record, field LN_TP</t>
  </si>
  <si>
    <t>[LN_INTF][LN_STT] Update record data</t>
  </si>
  <si>
    <t>Update data record, field LN_STT</t>
  </si>
  <si>
    <t>[LN_INTF][TOLL_ID] Update record data</t>
  </si>
  <si>
    <t>Update data record, field TOLL_ID</t>
  </si>
  <si>
    <t>[LN_INTF][PCS_DT] Update record data</t>
  </si>
  <si>
    <t>Update data record, field PCS_DT</t>
  </si>
  <si>
    <t>[LN_INTF][PPN_TMS] Update record data</t>
  </si>
  <si>
    <t>Update data record, field PPN_TMS</t>
  </si>
  <si>
    <t>[LN_INTF][CRN_ROW_IND] Update record data</t>
  </si>
  <si>
    <t>Update data record, field CRN_ROW_IND</t>
  </si>
  <si>
    <t>[LN_INTF][EFF_FM_TMS] Update record data</t>
  </si>
  <si>
    <t>Update data record, field EFF_FM_TMS</t>
  </si>
  <si>
    <t>[LN_INTF][EFF_TO_TMS] Update record data</t>
  </si>
  <si>
    <t>Update data record, field EFF_TO_TMS</t>
  </si>
  <si>
    <t>[LN_INTF] [UNQ_ID_IN_SRC_STM] Add new record data</t>
  </si>
  <si>
    <t>[LN_INTF] [LN_CODE] Add new record data</t>
  </si>
  <si>
    <t>[LN_INTF] [LN_NM] Add new record data</t>
  </si>
  <si>
    <t>[LN_INTF] [LN_TP] Add new record data</t>
  </si>
  <si>
    <t>[LN_INTF] [LN_STT] Add new record data</t>
  </si>
  <si>
    <t>[LN_INTF] [TOLL_ID] Add new record data</t>
  </si>
  <si>
    <t>[LN_INTF] [SRC_STM_CODE] Add new record data</t>
  </si>
  <si>
    <t>[LN_INTF] [SRC_STM_NM] Add new record data</t>
  </si>
  <si>
    <t>[LN_INTF] [PCS_DT] Add new record data</t>
  </si>
  <si>
    <t>[LN_INTF] [PPN_TMS] Add new record data</t>
  </si>
  <si>
    <t>[LN_INTF] [CRN_ROW_IND] Add new record data</t>
  </si>
  <si>
    <t>[LN_INTF] [EFF_FM_TMS] Add new record data</t>
  </si>
  <si>
    <t>[LN_INTF] [EFF_TO_TMS] Add new record data</t>
  </si>
  <si>
    <t>Verify record counts between source data and target data are same</t>
  </si>
  <si>
    <t>ORACLE_SIT</t>
  </si>
  <si>
    <t>RATING_OWNER</t>
  </si>
  <si>
    <t>Data Values</t>
  </si>
  <si>
    <t>STATUS</t>
  </si>
  <si>
    <t>'TOLL_LANE' AS SRC_STM_CODE</t>
  </si>
  <si>
    <t>'TOLL_LANE' AS SRC_STM_NM</t>
  </si>
  <si>
    <t>TO_CHAR(to_date(CURRENT_DATE),'yyyy-mm-dd') AS PCS_DT</t>
  </si>
  <si>
    <t>REGEXP_SUBSTR(((SYSDATE - TO_DATE('1970-01-01', 'yyyy-MM-dd')) * (24 * 60 * 60 * 1000)),'^[0-9,]{4}') AS PPN_TMS_EXTRACT</t>
  </si>
  <si>
    <t>SUBSTR(PPN_TMS,0,4) AS PPN_TMS_EXTRACT</t>
  </si>
  <si>
    <t>'1' AS CRN_ROW_IND</t>
  </si>
  <si>
    <t>TO_CHAR(CURRENT_DATE,'YYYY-MM-DD') AS EFF_FM_TMS_EXTRACT</t>
  </si>
  <si>
    <t>'2400-01-01' AS EFF_FM_TMS_EXTRACT</t>
  </si>
  <si>
    <t>SUBSTR(EFF_FM_TMS,0,10) AS EFF_FM_TMS_EXTRACT</t>
  </si>
  <si>
    <t>SUBSTR(EFF_TO_TMS,0,10) AS EFF_TO_TMS_EXTRACT</t>
  </si>
  <si>
    <t>Target Testing</t>
  </si>
  <si>
    <t>Not return any values</t>
  </si>
  <si>
    <t>Verify the field is not duplicated</t>
  </si>
  <si>
    <t>Verify the field is not null or empty</t>
  </si>
  <si>
    <t>EFF_TO_TMS, CRN_ROW_IND</t>
  </si>
  <si>
    <t>EFF_FM_TMS, EFF_TO_TMS</t>
  </si>
  <si>
    <t>[LN_INTF][Update record data] Check history record</t>
  </si>
  <si>
    <t>Check history record with SCD type 2</t>
  </si>
  <si>
    <t>1. Prepare test data: 
update data field LANE_CODE of an record different from the original value
2. Run Target SQL query
3. Compare SQL results between source and target table</t>
  </si>
  <si>
    <t>1. Prepare test data: 
update data field LANE_NAME of an record different from the original value
2. Run Target SQL query
3. Compare SQL results between source and target table</t>
  </si>
  <si>
    <t>1. Prepare test data: 
update data field LANE_TYPE of an record different from the original value
2. Run Target SQL query
3. Compare SQL results between source and target table</t>
  </si>
  <si>
    <t>1. Prepare test data: 
update data field STATUS of an record different from the original value
2. Run Target SQL query
3. Compare SQL results between source and target table</t>
  </si>
  <si>
    <t>1. Prepare test data: 
update data field TOLL_ID of an record different from the original value
2. Run Target SQL query
3. Compare SQL results between source and target table</t>
  </si>
  <si>
    <t>1. Run Target SQL query
2. Compare SQL results between source and target table</t>
  </si>
  <si>
    <t>Exits history record with SCD type 2</t>
  </si>
  <si>
    <t>LN_INTF_59</t>
  </si>
  <si>
    <t>Field SRC_STM_CODE  
only 1 value is 'TOLL_LANE'</t>
  </si>
  <si>
    <t>Field SRC_STM_NM  
only 1 value is 'TOLL_LANE'</t>
  </si>
  <si>
    <t>LN_INTF_32</t>
  </si>
  <si>
    <t>LN_ANCHOR_ID</t>
  </si>
  <si>
    <t>WITH LN_INTF_CONVER AS (
SELECT ROW_NUMBER () OVER (PARTITION BY UNQ_ID_IN_SRC_STM ORDER BY EFF_FM_TMS ASC) AS RANK
	, UNQ_ID_IN_SRC_STM
	, EFF_FM_TMS
	, EFF_TO_TMS
FROM LN_INTF
)
SELECT a.UNQ_ID_IN_SRC_STM, a.EFF_FM_TMS, a.EFF_TO_TMS, b.EFF_FM_TMS, b.EFF_TO_TMS
FROM LN_INTF_CONVER a 
JOIN LN_INTF_CONVER b ON a.UNQ_ID_IN_SRC_STM = b.UNQ_ID_IN_SRC_STM AND a.RANK = b.RANK + 1
WHERE a.EFF_FM_TMS &lt;&gt; b.EFF_TO_TMS</t>
  </si>
  <si>
    <t>CURRENT_DATE</t>
  </si>
  <si>
    <t>[LN_INTF][EFF_FM_TMS__EFF_TO_TMS] Check value</t>
  </si>
  <si>
    <t>[LN_INTF][EFF_FM_TMS__EFF_TO_TMS] Check validity</t>
  </si>
  <si>
    <t>[LN_INTF][CRN_ROW_IND_EFF_TO_TMS] Check Validity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</si>
</sst>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b/>
      <sz val="12"/>
      <color rgb="FFFF0000"/>
      <name val="Times New Roman"/>
      <family val="1"/>
    </font>
    <font>
      <i/>
      <sz val="12"/>
      <color rgb="FFFF0000"/>
      <name val="Times New Roman"/>
      <family val="1"/>
    </font>
    <font>
      <sz val="10"/>
      <color indexed="8"/>
      <name val="Arial"/>
      <family val="2"/>
    </font>
    <font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2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4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4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4" fillId="4" borderId="5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8" borderId="5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4" fillId="9" borderId="5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4" fillId="10" borderId="5" xfId="0" applyFont="1" applyFill="1" applyBorder="1" applyAlignment="1">
      <alignment horizontal="center" wrapText="1"/>
    </xf>
    <xf numFmtId="0" fontId="1" fillId="11" borderId="5" xfId="0" applyFont="1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12" borderId="5" xfId="0" applyFont="1" applyFill="1" applyBorder="1" applyAlignment="1">
      <alignment horizontal="center" wrapText="1"/>
    </xf>
    <xf numFmtId="0" fontId="3" fillId="0" borderId="12" xfId="0" applyFont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4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0" xfId="0" applyFont="1" applyAlignment="1">
      <alignment wrapText="1"/>
    </xf>
    <xf numFmtId="0" fontId="8" fillId="0" borderId="1" xfId="0" applyFont="1" applyBorder="1" applyAlignment="1">
      <alignment horizontal="left" vertical="center" wrapText="1"/>
    </xf>
    <xf numFmtId="0" fontId="9" fillId="2" borderId="1" xfId="0" applyFont="1" applyFill="1" applyBorder="1"/>
    <xf numFmtId="0" fontId="9" fillId="2" borderId="1" xfId="0" applyFont="1" applyFill="1" applyBorder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8" fillId="0" borderId="1" xfId="0" quotePrefix="1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" fillId="3" borderId="8" xfId="0" applyFont="1" applyFill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</cellXfs>
  <cellStyles count="1">
    <cellStyle name="Normal" xfId="0" builtinId="0"/>
  </cellStyles>
  <dxfs count="24"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CC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CC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6CC"/>
        </patternFill>
      </fill>
    </dxf>
    <dxf>
      <fill>
        <patternFill>
          <bgColor rgb="FFFF99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99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8C41-B87D-4004-9D97-3E9D6CC4D6E3}">
  <dimension ref="A1:U33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" x14ac:dyDescent="0.3"/>
  <cols>
    <col min="1" max="1" width="10.453125" style="33" customWidth="1"/>
    <col min="2" max="2" width="37.54296875" style="33" customWidth="1"/>
    <col min="3" max="3" width="21.81640625" style="33" bestFit="1" customWidth="1"/>
    <col min="4" max="4" width="11.81640625" style="33" bestFit="1" customWidth="1"/>
    <col min="5" max="5" width="7.1796875" style="33" bestFit="1" customWidth="1"/>
    <col min="6" max="6" width="13.1796875" style="33" bestFit="1" customWidth="1"/>
    <col min="7" max="7" width="22.36328125" style="33" bestFit="1" customWidth="1"/>
    <col min="8" max="8" width="27.7265625" style="35" customWidth="1"/>
    <col min="9" max="9" width="19.90625" style="35" customWidth="1"/>
    <col min="10" max="10" width="18.90625" style="35" customWidth="1"/>
    <col min="11" max="11" width="25.54296875" style="35" customWidth="1"/>
    <col min="12" max="12" width="25.6328125" style="35" customWidth="1"/>
    <col min="13" max="13" width="35.7265625" style="33" customWidth="1"/>
    <col min="14" max="14" width="13.453125" style="33" bestFit="1" customWidth="1"/>
    <col min="15" max="15" width="14.6328125" style="33" customWidth="1"/>
    <col min="16" max="16" width="17.08984375" style="33" bestFit="1" customWidth="1"/>
    <col min="17" max="17" width="13.54296875" style="33" bestFit="1" customWidth="1"/>
    <col min="18" max="18" width="13.453125" style="33" bestFit="1" customWidth="1"/>
    <col min="19" max="19" width="11.6328125" style="33" bestFit="1" customWidth="1"/>
    <col min="20" max="20" width="17" style="33" bestFit="1" customWidth="1"/>
    <col min="21" max="21" width="13.453125" style="33" bestFit="1" customWidth="1"/>
    <col min="22" max="16384" width="8.7265625" style="33"/>
  </cols>
  <sheetData>
    <row r="1" spans="1:21" x14ac:dyDescent="0.3">
      <c r="A1" s="31" t="s">
        <v>165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2" t="s">
        <v>166</v>
      </c>
      <c r="I1" s="32" t="s">
        <v>167</v>
      </c>
      <c r="J1" s="32" t="s">
        <v>168</v>
      </c>
      <c r="K1" s="31" t="s">
        <v>171</v>
      </c>
      <c r="L1" s="31" t="s">
        <v>172</v>
      </c>
      <c r="M1" s="31" t="s">
        <v>173</v>
      </c>
      <c r="N1" s="31" t="s">
        <v>174</v>
      </c>
      <c r="O1" s="31" t="s">
        <v>175</v>
      </c>
      <c r="P1" s="31" t="s">
        <v>176</v>
      </c>
      <c r="Q1" s="31" t="s">
        <v>177</v>
      </c>
      <c r="R1" s="31" t="s">
        <v>178</v>
      </c>
      <c r="S1" s="31" t="s">
        <v>179</v>
      </c>
      <c r="T1" s="31" t="s">
        <v>180</v>
      </c>
      <c r="U1" s="31" t="s">
        <v>181</v>
      </c>
    </row>
    <row r="2" spans="1:21" s="34" customFormat="1" ht="42" x14ac:dyDescent="0.35">
      <c r="A2" s="30" t="s">
        <v>110</v>
      </c>
      <c r="B2" s="30" t="str">
        <f>"["&amp;S2&amp;"] Verify "&amp;F2</f>
        <v>[LN_INTF] Verify Metadata</v>
      </c>
      <c r="C2" s="30" t="s">
        <v>86</v>
      </c>
      <c r="D2" s="30"/>
      <c r="E2" s="30" t="s">
        <v>8</v>
      </c>
      <c r="F2" s="30" t="s">
        <v>9</v>
      </c>
      <c r="G2" s="30" t="s">
        <v>48</v>
      </c>
      <c r="H2" s="30" t="s">
        <v>74</v>
      </c>
      <c r="I2" s="30" t="s">
        <v>169</v>
      </c>
      <c r="J2" s="30" t="s">
        <v>170</v>
      </c>
      <c r="K2" s="30" t="str">
        <f>"SELECT * FROM "&amp;O2</f>
        <v>SELECT * FROM LN_INTF</v>
      </c>
      <c r="L2" s="30" t="str">
        <f>"DESCRIBE "&amp;R2&amp;"."&amp;S2</f>
        <v>DESCRIBE INTF.LN_INTF</v>
      </c>
      <c r="M2" s="30" t="s">
        <v>184</v>
      </c>
      <c r="N2" s="30" t="s">
        <v>185</v>
      </c>
      <c r="O2" s="30" t="s">
        <v>88</v>
      </c>
      <c r="P2" s="30" t="s">
        <v>186</v>
      </c>
      <c r="Q2" s="30" t="s">
        <v>186</v>
      </c>
      <c r="R2" s="30" t="s">
        <v>187</v>
      </c>
      <c r="S2" s="30" t="s">
        <v>88</v>
      </c>
      <c r="T2" s="30" t="s">
        <v>186</v>
      </c>
      <c r="U2" s="30" t="s">
        <v>186</v>
      </c>
    </row>
    <row r="3" spans="1:21" s="34" customFormat="1" ht="56" x14ac:dyDescent="0.35">
      <c r="A3" s="30" t="s">
        <v>111</v>
      </c>
      <c r="B3" s="30" t="str">
        <f>"["&amp;O3&amp;"]["&amp;S3&amp;"]  Verify"&amp;F3</f>
        <v>[TOLL_LANE][LN_INTF]  VerifyRecord Counts</v>
      </c>
      <c r="C3" s="30" t="s">
        <v>224</v>
      </c>
      <c r="D3" s="30"/>
      <c r="E3" s="30" t="s">
        <v>8</v>
      </c>
      <c r="F3" s="30" t="s">
        <v>28</v>
      </c>
      <c r="G3" s="30" t="s">
        <v>48</v>
      </c>
      <c r="H3" s="30" t="s">
        <v>73</v>
      </c>
      <c r="I3" s="30" t="s">
        <v>225</v>
      </c>
      <c r="J3" s="30" t="s">
        <v>170</v>
      </c>
      <c r="K3" s="30" t="str">
        <f>"SELECT COUNT(*)  AS NUM_RECORDS FROM " &amp;N3&amp;"."&amp;O3&amp;" WHERE STATUS = 1"</f>
        <v>SELECT COUNT(*)  AS NUM_RECORDS FROM RATING_OWNER.TOLL_LANE WHERE STATUS = 1</v>
      </c>
      <c r="L3" s="30" t="str">
        <f>"SELECT COUNT(*) AS NUM_RECORDS FROM " &amp;R3&amp;"."&amp;S3</f>
        <v>SELECT COUNT(*) AS NUM_RECORDS FROM INTF.LN_INTF</v>
      </c>
      <c r="M3" s="30" t="s">
        <v>184</v>
      </c>
      <c r="N3" s="30" t="s">
        <v>226</v>
      </c>
      <c r="O3" s="30" t="s">
        <v>89</v>
      </c>
      <c r="P3" s="30" t="s">
        <v>186</v>
      </c>
      <c r="Q3" s="30" t="s">
        <v>186</v>
      </c>
      <c r="R3" s="30" t="s">
        <v>187</v>
      </c>
      <c r="S3" s="30" t="s">
        <v>88</v>
      </c>
      <c r="T3" s="30" t="s">
        <v>186</v>
      </c>
      <c r="U3" s="30" t="s">
        <v>186</v>
      </c>
    </row>
    <row r="4" spans="1:21" s="34" customFormat="1" ht="93.5" customHeight="1" x14ac:dyDescent="0.35">
      <c r="A4" s="30" t="s">
        <v>112</v>
      </c>
      <c r="B4" s="30" t="str">
        <f>"["&amp;S4&amp;"]["&amp;U4&amp;"]  Verify"&amp;F4</f>
        <v>[LN_INTF][UNQ_ID_IN_SRC_STM]  VerifyData Values</v>
      </c>
      <c r="C4" s="30" t="str">
        <f t="shared" ref="C4:C15" si="0">"Verify data values between source data:  "&amp;N4&amp;"."&amp;O4&amp;"."&amp;Q4&amp;" and target data: "&amp;R4&amp;"."&amp;S4&amp;"."&amp;U4&amp;" with transformation logic: DIRECT"</f>
        <v>Verify data values between source data:  RATING_OWNER.TOLL_LANE.TOLL_LANE_ID and target data: INTF.LN_INTF.UNQ_ID_IN_SRC_STM with transformation logic: DIRECT</v>
      </c>
      <c r="D4" s="30"/>
      <c r="E4" s="30" t="s">
        <v>8</v>
      </c>
      <c r="F4" s="30" t="s">
        <v>227</v>
      </c>
      <c r="G4" s="30" t="s">
        <v>48</v>
      </c>
      <c r="H4" s="30" t="s">
        <v>73</v>
      </c>
      <c r="I4" s="30" t="s">
        <v>225</v>
      </c>
      <c r="J4" s="30" t="s">
        <v>170</v>
      </c>
      <c r="K4" s="30" t="str">
        <f>"SELECT "&amp;Q4&amp;" FROM "&amp;N4&amp;"."&amp;O4&amp;" WHERE STATUS = 1 ORDER BY "&amp;Q4</f>
        <v>SELECT TOLL_LANE_ID FROM RATING_OWNER.TOLL_LANE WHERE STATUS = 1 ORDER BY TOLL_LANE_ID</v>
      </c>
      <c r="L4" s="30" t="str">
        <f>"SELECT "&amp;U4&amp;" FROM "&amp;R4&amp;"."&amp;S4&amp;" ORDER BY "&amp;T4</f>
        <v>SELECT UNQ_ID_IN_SRC_STM FROM INTF.LN_INTF ORDER BY UNQ_ID_IN_SRC_STM</v>
      </c>
      <c r="M4" s="30" t="s">
        <v>184</v>
      </c>
      <c r="N4" s="30" t="s">
        <v>226</v>
      </c>
      <c r="O4" s="30" t="s">
        <v>89</v>
      </c>
      <c r="P4" s="30" t="s">
        <v>109</v>
      </c>
      <c r="Q4" s="30" t="s">
        <v>109</v>
      </c>
      <c r="R4" s="30" t="s">
        <v>187</v>
      </c>
      <c r="S4" s="30" t="s">
        <v>88</v>
      </c>
      <c r="T4" s="30" t="s">
        <v>75</v>
      </c>
      <c r="U4" s="30" t="s">
        <v>75</v>
      </c>
    </row>
    <row r="5" spans="1:21" s="34" customFormat="1" ht="94.5" customHeight="1" x14ac:dyDescent="0.35">
      <c r="A5" s="30" t="s">
        <v>113</v>
      </c>
      <c r="B5" s="30" t="str">
        <f t="shared" ref="B4:B12" si="1">"["&amp;S5&amp;"]["&amp;U5&amp;"]  Verify"&amp;F5</f>
        <v>[LN_INTF][LN_CODE]  VerifyData Values</v>
      </c>
      <c r="C5" s="30" t="str">
        <f t="shared" si="0"/>
        <v>Verify data values between source data:  RATING_OWNER.TOLL_LANE.LANE_CODE and target data: INTF.LN_INTF.LN_CODE with transformation logic: DIRECT</v>
      </c>
      <c r="D5" s="30"/>
      <c r="E5" s="30" t="s">
        <v>8</v>
      </c>
      <c r="F5" s="30" t="s">
        <v>227</v>
      </c>
      <c r="G5" s="30" t="s">
        <v>48</v>
      </c>
      <c r="H5" s="30" t="s">
        <v>73</v>
      </c>
      <c r="I5" s="30" t="s">
        <v>225</v>
      </c>
      <c r="J5" s="30" t="s">
        <v>170</v>
      </c>
      <c r="K5" s="30" t="str">
        <f t="shared" ref="K5:K16" si="2">"SELECT "&amp;P5&amp;", "&amp;Q5&amp;" FROM "&amp;N5&amp;"."&amp;O5&amp;" WHERE STATUS = 1 ORDER BY "&amp;P5</f>
        <v>SELECT TOLL_LANE_ID, LANE_CODE FROM RATING_OWNER.TOLL_LANE WHERE STATUS = 1 ORDER BY TOLL_LANE_ID</v>
      </c>
      <c r="L5" s="30" t="str">
        <f t="shared" ref="L5:L16" si="3">"SELECT "&amp;T5&amp;", "&amp;U5&amp;" FROM "&amp;R5&amp;"."&amp;S5&amp;" ORDER BY "&amp;T5</f>
        <v>SELECT UNQ_ID_IN_SRC_STM, LN_CODE FROM INTF.LN_INTF ORDER BY UNQ_ID_IN_SRC_STM</v>
      </c>
      <c r="M5" s="30" t="s">
        <v>184</v>
      </c>
      <c r="N5" s="30" t="s">
        <v>226</v>
      </c>
      <c r="O5" s="30" t="s">
        <v>89</v>
      </c>
      <c r="P5" s="30" t="s">
        <v>109</v>
      </c>
      <c r="Q5" s="30" t="s">
        <v>92</v>
      </c>
      <c r="R5" s="30" t="s">
        <v>187</v>
      </c>
      <c r="S5" s="30" t="s">
        <v>88</v>
      </c>
      <c r="T5" s="30" t="s">
        <v>75</v>
      </c>
      <c r="U5" s="30" t="s">
        <v>90</v>
      </c>
    </row>
    <row r="6" spans="1:21" s="34" customFormat="1" ht="102.5" customHeight="1" x14ac:dyDescent="0.35">
      <c r="A6" s="30" t="s">
        <v>114</v>
      </c>
      <c r="B6" s="30" t="str">
        <f t="shared" si="1"/>
        <v>[LN_INTF][LN_NM]  VerifyData Values</v>
      </c>
      <c r="C6" s="30" t="str">
        <f t="shared" si="0"/>
        <v>Verify data values between source data:  RATING_OWNER.TOLL_LANE.LANE_NAME and target data: INTF.LN_INTF.LN_NM with transformation logic: DIRECT</v>
      </c>
      <c r="D6" s="30"/>
      <c r="E6" s="30" t="s">
        <v>8</v>
      </c>
      <c r="F6" s="30" t="s">
        <v>227</v>
      </c>
      <c r="G6" s="30" t="s">
        <v>48</v>
      </c>
      <c r="H6" s="30" t="s">
        <v>73</v>
      </c>
      <c r="I6" s="30" t="s">
        <v>225</v>
      </c>
      <c r="J6" s="30" t="s">
        <v>170</v>
      </c>
      <c r="K6" s="30" t="str">
        <f t="shared" si="2"/>
        <v>SELECT TOLL_LANE_ID, LANE_NAME FROM RATING_OWNER.TOLL_LANE WHERE STATUS = 1 ORDER BY TOLL_LANE_ID</v>
      </c>
      <c r="L6" s="30" t="str">
        <f t="shared" si="3"/>
        <v>SELECT UNQ_ID_IN_SRC_STM, LN_NM FROM INTF.LN_INTF ORDER BY UNQ_ID_IN_SRC_STM</v>
      </c>
      <c r="M6" s="30" t="s">
        <v>184</v>
      </c>
      <c r="N6" s="30" t="s">
        <v>226</v>
      </c>
      <c r="O6" s="30" t="s">
        <v>89</v>
      </c>
      <c r="P6" s="30" t="s">
        <v>109</v>
      </c>
      <c r="Q6" s="30" t="s">
        <v>93</v>
      </c>
      <c r="R6" s="30" t="s">
        <v>187</v>
      </c>
      <c r="S6" s="30" t="s">
        <v>88</v>
      </c>
      <c r="T6" s="30" t="s">
        <v>75</v>
      </c>
      <c r="U6" s="30" t="s">
        <v>91</v>
      </c>
    </row>
    <row r="7" spans="1:21" s="34" customFormat="1" ht="102.5" customHeight="1" x14ac:dyDescent="0.35">
      <c r="A7" s="30" t="s">
        <v>115</v>
      </c>
      <c r="B7" s="30" t="str">
        <f t="shared" si="1"/>
        <v>[LN_INTF][LN_TP]  VerifyData Values</v>
      </c>
      <c r="C7" s="30" t="str">
        <f t="shared" si="0"/>
        <v>Verify data values between source data:  RATING_OWNER.TOLL_LANE.LANE_TYPE and target data: INTF.LN_INTF.LN_TP with transformation logic: DIRECT</v>
      </c>
      <c r="D7" s="30"/>
      <c r="E7" s="30" t="s">
        <v>8</v>
      </c>
      <c r="F7" s="30" t="s">
        <v>227</v>
      </c>
      <c r="G7" s="30" t="s">
        <v>48</v>
      </c>
      <c r="H7" s="30" t="s">
        <v>73</v>
      </c>
      <c r="I7" s="30" t="s">
        <v>225</v>
      </c>
      <c r="J7" s="30" t="s">
        <v>170</v>
      </c>
      <c r="K7" s="30" t="str">
        <f t="shared" si="2"/>
        <v>SELECT TOLL_LANE_ID, LANE_TYPE FROM RATING_OWNER.TOLL_LANE WHERE STATUS = 1 ORDER BY TOLL_LANE_ID</v>
      </c>
      <c r="L7" s="30" t="str">
        <f t="shared" si="3"/>
        <v>SELECT UNQ_ID_IN_SRC_STM, LN_TP FROM INTF.LN_INTF ORDER BY UNQ_ID_IN_SRC_STM</v>
      </c>
      <c r="M7" s="30" t="s">
        <v>184</v>
      </c>
      <c r="N7" s="30" t="s">
        <v>226</v>
      </c>
      <c r="O7" s="30" t="s">
        <v>89</v>
      </c>
      <c r="P7" s="30" t="s">
        <v>109</v>
      </c>
      <c r="Q7" s="30" t="s">
        <v>94</v>
      </c>
      <c r="R7" s="30" t="s">
        <v>187</v>
      </c>
      <c r="S7" s="30" t="s">
        <v>88</v>
      </c>
      <c r="T7" s="30" t="s">
        <v>75</v>
      </c>
      <c r="U7" s="30" t="s">
        <v>99</v>
      </c>
    </row>
    <row r="8" spans="1:21" s="34" customFormat="1" ht="102.5" customHeight="1" x14ac:dyDescent="0.35">
      <c r="A8" s="30" t="s">
        <v>116</v>
      </c>
      <c r="B8" s="30" t="str">
        <f t="shared" si="1"/>
        <v>[LN_INTF][LN_STT]  VerifyData Values</v>
      </c>
      <c r="C8" s="30" t="str">
        <f t="shared" si="0"/>
        <v>Verify data values between source data:  RATING_OWNER.TOLL_LANE.STATUS and target data: INTF.LN_INTF.LN_STT with transformation logic: DIRECT</v>
      </c>
      <c r="D8" s="30"/>
      <c r="E8" s="30" t="s">
        <v>8</v>
      </c>
      <c r="F8" s="30" t="s">
        <v>227</v>
      </c>
      <c r="G8" s="30" t="s">
        <v>48</v>
      </c>
      <c r="H8" s="30" t="s">
        <v>73</v>
      </c>
      <c r="I8" s="30" t="s">
        <v>225</v>
      </c>
      <c r="J8" s="30" t="s">
        <v>170</v>
      </c>
      <c r="K8" s="30" t="str">
        <f t="shared" si="2"/>
        <v>SELECT TOLL_LANE_ID, STATUS FROM RATING_OWNER.TOLL_LANE WHERE STATUS = 1 ORDER BY TOLL_LANE_ID</v>
      </c>
      <c r="L8" s="30" t="str">
        <f t="shared" si="3"/>
        <v>SELECT UNQ_ID_IN_SRC_STM, LN_STT FROM INTF.LN_INTF ORDER BY UNQ_ID_IN_SRC_STM</v>
      </c>
      <c r="M8" s="30" t="s">
        <v>184</v>
      </c>
      <c r="N8" s="30" t="s">
        <v>226</v>
      </c>
      <c r="O8" s="30" t="s">
        <v>89</v>
      </c>
      <c r="P8" s="30" t="s">
        <v>109</v>
      </c>
      <c r="Q8" s="30" t="s">
        <v>228</v>
      </c>
      <c r="R8" s="30" t="s">
        <v>187</v>
      </c>
      <c r="S8" s="30" t="s">
        <v>88</v>
      </c>
      <c r="T8" s="30" t="s">
        <v>75</v>
      </c>
      <c r="U8" s="30" t="s">
        <v>100</v>
      </c>
    </row>
    <row r="9" spans="1:21" s="34" customFormat="1" ht="102.5" customHeight="1" x14ac:dyDescent="0.35">
      <c r="A9" s="30" t="s">
        <v>117</v>
      </c>
      <c r="B9" s="30" t="str">
        <f t="shared" si="1"/>
        <v>[LN_INTF][TOLL_ID]  VerifyData Values</v>
      </c>
      <c r="C9" s="30" t="str">
        <f t="shared" si="0"/>
        <v>Verify data values between source data:  RATING_OWNER.TOLL_LANE.TOLL_ID and target data: INTF.LN_INTF.TOLL_ID with transformation logic: DIRECT</v>
      </c>
      <c r="D9" s="30"/>
      <c r="E9" s="30" t="s">
        <v>8</v>
      </c>
      <c r="F9" s="30" t="s">
        <v>227</v>
      </c>
      <c r="G9" s="30" t="s">
        <v>48</v>
      </c>
      <c r="H9" s="30" t="s">
        <v>73</v>
      </c>
      <c r="I9" s="30" t="s">
        <v>225</v>
      </c>
      <c r="J9" s="30" t="s">
        <v>170</v>
      </c>
      <c r="K9" s="30" t="str">
        <f t="shared" si="2"/>
        <v>SELECT TOLL_LANE_ID, TOLL_ID FROM RATING_OWNER.TOLL_LANE WHERE STATUS = 1 ORDER BY TOLL_LANE_ID</v>
      </c>
      <c r="L9" s="30" t="str">
        <f t="shared" si="3"/>
        <v>SELECT UNQ_ID_IN_SRC_STM, TOLL_ID FROM INTF.LN_INTF ORDER BY UNQ_ID_IN_SRC_STM</v>
      </c>
      <c r="M9" s="30" t="s">
        <v>184</v>
      </c>
      <c r="N9" s="30" t="s">
        <v>226</v>
      </c>
      <c r="O9" s="30" t="s">
        <v>89</v>
      </c>
      <c r="P9" s="30" t="s">
        <v>109</v>
      </c>
      <c r="Q9" s="30" t="s">
        <v>95</v>
      </c>
      <c r="R9" s="30" t="s">
        <v>187</v>
      </c>
      <c r="S9" s="30" t="s">
        <v>88</v>
      </c>
      <c r="T9" s="30" t="s">
        <v>75</v>
      </c>
      <c r="U9" s="30" t="s">
        <v>95</v>
      </c>
    </row>
    <row r="10" spans="1:21" s="34" customFormat="1" ht="91.5" customHeight="1" x14ac:dyDescent="0.35">
      <c r="A10" s="30" t="s">
        <v>118</v>
      </c>
      <c r="B10" s="30" t="str">
        <f t="shared" si="1"/>
        <v>[LN_INTF][SRC_STM_CODE]  VerifyData Values</v>
      </c>
      <c r="C10" s="30" t="str">
        <f t="shared" si="0"/>
        <v>Verify data values between source data:  RATING_OWNER.TOLL_LANE.'TOLL_LANE' AS SRC_STM_CODE and target data: INTF.LN_INTF.SRC_STM_CODE with transformation logic: DIRECT</v>
      </c>
      <c r="D10" s="30"/>
      <c r="E10" s="30" t="s">
        <v>8</v>
      </c>
      <c r="F10" s="30" t="s">
        <v>227</v>
      </c>
      <c r="G10" s="30" t="s">
        <v>48</v>
      </c>
      <c r="H10" s="30" t="s">
        <v>73</v>
      </c>
      <c r="I10" s="30" t="s">
        <v>225</v>
      </c>
      <c r="J10" s="30" t="s">
        <v>170</v>
      </c>
      <c r="K10" s="30" t="str">
        <f t="shared" si="2"/>
        <v>SELECT TOLL_LANE_ID, 'TOLL_LANE' AS SRC_STM_CODE FROM RATING_OWNER.TOLL_LANE WHERE STATUS = 1 ORDER BY TOLL_LANE_ID</v>
      </c>
      <c r="L10" s="30" t="str">
        <f t="shared" si="3"/>
        <v>SELECT UNQ_ID_IN_SRC_STM, SRC_STM_CODE FROM INTF.LN_INTF ORDER BY UNQ_ID_IN_SRC_STM</v>
      </c>
      <c r="M10" s="30" t="s">
        <v>184</v>
      </c>
      <c r="N10" s="30" t="s">
        <v>226</v>
      </c>
      <c r="O10" s="30" t="s">
        <v>89</v>
      </c>
      <c r="P10" s="30" t="s">
        <v>109</v>
      </c>
      <c r="Q10" s="36" t="s">
        <v>229</v>
      </c>
      <c r="R10" s="30" t="s">
        <v>187</v>
      </c>
      <c r="S10" s="30" t="s">
        <v>88</v>
      </c>
      <c r="T10" s="30" t="s">
        <v>75</v>
      </c>
      <c r="U10" s="30" t="s">
        <v>76</v>
      </c>
    </row>
    <row r="11" spans="1:21" s="34" customFormat="1" ht="110.5" customHeight="1" x14ac:dyDescent="0.35">
      <c r="A11" s="30" t="s">
        <v>119</v>
      </c>
      <c r="B11" s="30" t="str">
        <f t="shared" si="1"/>
        <v>[LN_INTF][SRC_STM_NM]  VerifyData Values</v>
      </c>
      <c r="C11" s="30" t="str">
        <f t="shared" si="0"/>
        <v>Verify data values between source data:  RATING_OWNER.TOLL_LANE.'TOLL_LANE' AS SRC_STM_NM and target data: INTF.LN_INTF.SRC_STM_NM with transformation logic: DIRECT</v>
      </c>
      <c r="D11" s="30"/>
      <c r="E11" s="30" t="s">
        <v>8</v>
      </c>
      <c r="F11" s="30" t="s">
        <v>227</v>
      </c>
      <c r="G11" s="30" t="s">
        <v>48</v>
      </c>
      <c r="H11" s="30" t="s">
        <v>73</v>
      </c>
      <c r="I11" s="30" t="s">
        <v>225</v>
      </c>
      <c r="J11" s="30" t="s">
        <v>170</v>
      </c>
      <c r="K11" s="30" t="str">
        <f t="shared" si="2"/>
        <v>SELECT TOLL_LANE_ID, 'TOLL_LANE' AS SRC_STM_NM FROM RATING_OWNER.TOLL_LANE WHERE STATUS = 1 ORDER BY TOLL_LANE_ID</v>
      </c>
      <c r="L11" s="30" t="str">
        <f t="shared" si="3"/>
        <v>SELECT UNQ_ID_IN_SRC_STM, SRC_STM_NM FROM INTF.LN_INTF ORDER BY UNQ_ID_IN_SRC_STM</v>
      </c>
      <c r="M11" s="30" t="s">
        <v>184</v>
      </c>
      <c r="N11" s="30" t="s">
        <v>226</v>
      </c>
      <c r="O11" s="30" t="s">
        <v>89</v>
      </c>
      <c r="P11" s="30" t="s">
        <v>109</v>
      </c>
      <c r="Q11" s="36" t="s">
        <v>230</v>
      </c>
      <c r="R11" s="30" t="s">
        <v>187</v>
      </c>
      <c r="S11" s="30" t="s">
        <v>88</v>
      </c>
      <c r="T11" s="30" t="s">
        <v>75</v>
      </c>
      <c r="U11" s="30" t="s">
        <v>77</v>
      </c>
    </row>
    <row r="12" spans="1:21" s="34" customFormat="1" ht="140" x14ac:dyDescent="0.35">
      <c r="A12" s="30" t="s">
        <v>120</v>
      </c>
      <c r="B12" s="30" t="str">
        <f t="shared" si="1"/>
        <v>[LN_INTF][PCS_DT]  VerifyData Values</v>
      </c>
      <c r="C12" s="30" t="str">
        <f t="shared" si="0"/>
        <v>Verify data values between source data:  RATING_OWNER.TOLL_LANE.TO_CHAR(to_date(CURRENT_DATE),'yyyy-mm-dd') AS PCS_DT and target data: INTF.LN_INTF.PCS_DT with transformation logic: DIRECT</v>
      </c>
      <c r="D12" s="30"/>
      <c r="E12" s="30" t="s">
        <v>8</v>
      </c>
      <c r="F12" s="30" t="s">
        <v>227</v>
      </c>
      <c r="G12" s="30" t="s">
        <v>48</v>
      </c>
      <c r="H12" s="30" t="s">
        <v>73</v>
      </c>
      <c r="I12" s="30" t="s">
        <v>225</v>
      </c>
      <c r="J12" s="30" t="s">
        <v>170</v>
      </c>
      <c r="K12" s="30" t="str">
        <f t="shared" si="2"/>
        <v>SELECT TOLL_LANE_ID, TO_CHAR(to_date(CURRENT_DATE),'yyyy-mm-dd') AS PCS_DT FROM RATING_OWNER.TOLL_LANE WHERE STATUS = 1 ORDER BY TOLL_LANE_ID</v>
      </c>
      <c r="L12" s="30" t="str">
        <f t="shared" si="3"/>
        <v>SELECT UNQ_ID_IN_SRC_STM, PCS_DT FROM INTF.LN_INTF ORDER BY UNQ_ID_IN_SRC_STM</v>
      </c>
      <c r="M12" s="30" t="s">
        <v>184</v>
      </c>
      <c r="N12" s="30" t="s">
        <v>226</v>
      </c>
      <c r="O12" s="30" t="s">
        <v>89</v>
      </c>
      <c r="P12" s="30" t="s">
        <v>109</v>
      </c>
      <c r="Q12" s="30" t="s">
        <v>231</v>
      </c>
      <c r="R12" s="30" t="s">
        <v>187</v>
      </c>
      <c r="S12" s="30" t="s">
        <v>88</v>
      </c>
      <c r="T12" s="30" t="s">
        <v>75</v>
      </c>
      <c r="U12" s="30" t="s">
        <v>78</v>
      </c>
    </row>
    <row r="13" spans="1:21" s="34" customFormat="1" ht="96" customHeight="1" x14ac:dyDescent="0.35">
      <c r="A13" s="30" t="s">
        <v>121</v>
      </c>
      <c r="B13" s="30" t="str">
        <f>"["&amp;S13&amp;"][PPN_TMS]  Verify"&amp;F13</f>
        <v>[LN_INTF][PPN_TMS]  VerifyData Values</v>
      </c>
      <c r="C13" s="30" t="str">
        <f t="shared" si="0"/>
        <v>Verify data values between source data:  RATING_OWNER.TOLL_LANE.REGEXP_SUBSTR(((SYSDATE - TO_DATE('1970-01-01', 'yyyy-MM-dd')) * (24 * 60 * 60 * 1000)),'^[0-9,]{4}') AS PPN_TMS_EXTRACT and target data: INTF.LN_INTF.SUBSTR(PPN_TMS,0,4) AS PPN_TMS_EXTRACT with transformation logic: DIRECT</v>
      </c>
      <c r="D13" s="30"/>
      <c r="E13" s="30" t="s">
        <v>8</v>
      </c>
      <c r="F13" s="30" t="s">
        <v>227</v>
      </c>
      <c r="G13" s="30" t="s">
        <v>48</v>
      </c>
      <c r="H13" s="30" t="s">
        <v>73</v>
      </c>
      <c r="I13" s="30" t="s">
        <v>225</v>
      </c>
      <c r="J13" s="30" t="s">
        <v>170</v>
      </c>
      <c r="K13" s="30" t="str">
        <f t="shared" si="2"/>
        <v>SELECT TOLL_LANE_ID, REGEXP_SUBSTR(((SYSDATE - TO_DATE('1970-01-01', 'yyyy-MM-dd')) * (24 * 60 * 60 * 1000)),'^[0-9,]{4}') AS PPN_TMS_EXTRACT FROM RATING_OWNER.TOLL_LANE WHERE STATUS = 1 ORDER BY TOLL_LANE_ID</v>
      </c>
      <c r="L13" s="30" t="str">
        <f t="shared" si="3"/>
        <v>SELECT UNQ_ID_IN_SRC_STM, SUBSTR(PPN_TMS,0,4) AS PPN_TMS_EXTRACT FROM INTF.LN_INTF ORDER BY UNQ_ID_IN_SRC_STM</v>
      </c>
      <c r="M13" s="30" t="s">
        <v>184</v>
      </c>
      <c r="N13" s="30" t="s">
        <v>226</v>
      </c>
      <c r="O13" s="30" t="s">
        <v>89</v>
      </c>
      <c r="P13" s="30" t="s">
        <v>109</v>
      </c>
      <c r="Q13" s="30" t="s">
        <v>232</v>
      </c>
      <c r="R13" s="30" t="s">
        <v>187</v>
      </c>
      <c r="S13" s="30" t="s">
        <v>88</v>
      </c>
      <c r="T13" s="30" t="s">
        <v>75</v>
      </c>
      <c r="U13" s="30" t="s">
        <v>233</v>
      </c>
    </row>
    <row r="14" spans="1:21" s="34" customFormat="1" ht="135.5" customHeight="1" x14ac:dyDescent="0.35">
      <c r="A14" s="30" t="s">
        <v>122</v>
      </c>
      <c r="B14" s="30" t="str">
        <f>"["&amp;S14&amp;"]["&amp;U14&amp;"]  Verify"&amp;F14</f>
        <v>[LN_INTF][CRN_ROW_IND]  VerifyData Values</v>
      </c>
      <c r="C14" s="30" t="str">
        <f t="shared" si="0"/>
        <v>Verify data values between source data:  RATING_OWNER.TOLL_LANE.'1' AS CRN_ROW_IND and target data: INTF.LN_INTF.CRN_ROW_IND with transformation logic: DIRECT</v>
      </c>
      <c r="D14" s="30"/>
      <c r="E14" s="30" t="s">
        <v>8</v>
      </c>
      <c r="F14" s="30" t="s">
        <v>227</v>
      </c>
      <c r="G14" s="30" t="s">
        <v>48</v>
      </c>
      <c r="H14" s="30" t="s">
        <v>73</v>
      </c>
      <c r="I14" s="30" t="s">
        <v>225</v>
      </c>
      <c r="J14" s="30" t="s">
        <v>170</v>
      </c>
      <c r="K14" s="30" t="str">
        <f t="shared" si="2"/>
        <v>SELECT TOLL_LANE_ID, '1' AS CRN_ROW_IND FROM RATING_OWNER.TOLL_LANE WHERE STATUS = 1 ORDER BY TOLL_LANE_ID</v>
      </c>
      <c r="L14" s="30" t="str">
        <f t="shared" si="3"/>
        <v>SELECT UNQ_ID_IN_SRC_STM, CRN_ROW_IND FROM INTF.LN_INTF ORDER BY UNQ_ID_IN_SRC_STM</v>
      </c>
      <c r="M14" s="30" t="s">
        <v>184</v>
      </c>
      <c r="N14" s="30" t="s">
        <v>226</v>
      </c>
      <c r="O14" s="30" t="s">
        <v>89</v>
      </c>
      <c r="P14" s="30" t="s">
        <v>109</v>
      </c>
      <c r="Q14" s="36" t="s">
        <v>234</v>
      </c>
      <c r="R14" s="30" t="s">
        <v>187</v>
      </c>
      <c r="S14" s="30" t="s">
        <v>88</v>
      </c>
      <c r="T14" s="30" t="s">
        <v>75</v>
      </c>
      <c r="U14" s="30" t="s">
        <v>101</v>
      </c>
    </row>
    <row r="15" spans="1:21" s="34" customFormat="1" ht="118" customHeight="1" x14ac:dyDescent="0.35">
      <c r="A15" s="30" t="s">
        <v>123</v>
      </c>
      <c r="B15" s="30" t="str">
        <f>"["&amp;S15&amp;"]EFF_FM_TMS]  Verify"&amp;F15</f>
        <v>[LN_INTF]EFF_FM_TMS]  VerifyData Values</v>
      </c>
      <c r="C15" s="30" t="str">
        <f t="shared" si="0"/>
        <v>Verify data values between source data:  RATING_OWNER.TOLL_LANE.TO_CHAR(CURRENT_DATE,'YYYY-MM-DD') AS EFF_FM_TMS_EXTRACT and target data: INTF.LN_INTF.SUBSTR(EFF_FM_TMS,0,10) AS EFF_FM_TMS_EXTRACT with transformation logic: DIRECT</v>
      </c>
      <c r="D15" s="30"/>
      <c r="E15" s="30" t="s">
        <v>8</v>
      </c>
      <c r="F15" s="30" t="s">
        <v>227</v>
      </c>
      <c r="G15" s="30" t="s">
        <v>48</v>
      </c>
      <c r="H15" s="30" t="s">
        <v>73</v>
      </c>
      <c r="I15" s="30" t="s">
        <v>225</v>
      </c>
      <c r="J15" s="30" t="s">
        <v>170</v>
      </c>
      <c r="K15" s="30" t="str">
        <f t="shared" si="2"/>
        <v>SELECT TOLL_LANE_ID, TO_CHAR(CURRENT_DATE,'YYYY-MM-DD') AS EFF_FM_TMS_EXTRACT FROM RATING_OWNER.TOLL_LANE WHERE STATUS = 1 ORDER BY TOLL_LANE_ID</v>
      </c>
      <c r="L15" s="30" t="str">
        <f t="shared" si="3"/>
        <v>SELECT UNQ_ID_IN_SRC_STM, SUBSTR(EFF_FM_TMS,0,10) AS EFF_FM_TMS_EXTRACT FROM INTF.LN_INTF ORDER BY UNQ_ID_IN_SRC_STM</v>
      </c>
      <c r="M15" s="30" t="s">
        <v>184</v>
      </c>
      <c r="N15" s="30" t="s">
        <v>226</v>
      </c>
      <c r="O15" s="30" t="s">
        <v>89</v>
      </c>
      <c r="P15" s="30" t="s">
        <v>109</v>
      </c>
      <c r="Q15" s="30" t="s">
        <v>235</v>
      </c>
      <c r="R15" s="30" t="s">
        <v>187</v>
      </c>
      <c r="S15" s="30" t="s">
        <v>88</v>
      </c>
      <c r="T15" s="30" t="s">
        <v>75</v>
      </c>
      <c r="U15" s="30" t="s">
        <v>237</v>
      </c>
    </row>
    <row r="16" spans="1:21" s="34" customFormat="1" ht="76.5" customHeight="1" x14ac:dyDescent="0.35">
      <c r="A16" s="30" t="s">
        <v>124</v>
      </c>
      <c r="B16" s="30" t="str">
        <f>"["&amp;S16&amp;"][EFF_TO_TMS]  Verify"&amp;F16</f>
        <v>[LN_INTF][EFF_TO_TMS]  VerifyData Values</v>
      </c>
      <c r="C16" s="30" t="s">
        <v>108</v>
      </c>
      <c r="D16" s="30"/>
      <c r="E16" s="30" t="s">
        <v>8</v>
      </c>
      <c r="F16" s="30" t="s">
        <v>227</v>
      </c>
      <c r="G16" s="30" t="s">
        <v>48</v>
      </c>
      <c r="H16" s="30" t="s">
        <v>73</v>
      </c>
      <c r="I16" s="30" t="s">
        <v>225</v>
      </c>
      <c r="J16" s="30" t="s">
        <v>170</v>
      </c>
      <c r="K16" s="30" t="str">
        <f t="shared" si="2"/>
        <v>SELECT TOLL_LANE_ID, '2400-01-01' AS EFF_FM_TMS_EXTRACT FROM RATING_OWNER.TOLL_LANE WHERE STATUS = 1 ORDER BY TOLL_LANE_ID</v>
      </c>
      <c r="L16" s="30" t="str">
        <f t="shared" si="3"/>
        <v>SELECT UNQ_ID_IN_SRC_STM, SUBSTR(EFF_TO_TMS,0,10) AS EFF_TO_TMS_EXTRACT FROM INTF.LN_INTF ORDER BY UNQ_ID_IN_SRC_STM</v>
      </c>
      <c r="M16" s="30" t="s">
        <v>184</v>
      </c>
      <c r="N16" s="30" t="s">
        <v>226</v>
      </c>
      <c r="O16" s="30" t="s">
        <v>89</v>
      </c>
      <c r="P16" s="30" t="s">
        <v>109</v>
      </c>
      <c r="Q16" s="36" t="s">
        <v>236</v>
      </c>
      <c r="R16" s="30" t="s">
        <v>187</v>
      </c>
      <c r="S16" s="30" t="s">
        <v>88</v>
      </c>
      <c r="T16" s="30" t="s">
        <v>75</v>
      </c>
      <c r="U16" s="30" t="s">
        <v>238</v>
      </c>
    </row>
    <row r="17" spans="1:21" s="34" customFormat="1" ht="154" x14ac:dyDescent="0.35">
      <c r="A17" s="30" t="s">
        <v>125</v>
      </c>
      <c r="B17" s="30" t="str">
        <f t="shared" ref="B17:B26" si="4">"["&amp;S17&amp;"]["&amp;U17&amp;"]  Verify"&amp;F17</f>
        <v>[LN_INTF][UNQ_ID_IN_SRC_STM]  VerifyUniqueness</v>
      </c>
      <c r="C17" s="30" t="s">
        <v>241</v>
      </c>
      <c r="D17" s="30"/>
      <c r="E17" s="30" t="s">
        <v>14</v>
      </c>
      <c r="F17" s="30" t="s">
        <v>33</v>
      </c>
      <c r="G17" s="30" t="s">
        <v>239</v>
      </c>
      <c r="H17" s="30" t="s">
        <v>80</v>
      </c>
      <c r="I17" s="30" t="s">
        <v>225</v>
      </c>
      <c r="J17" s="30" t="s">
        <v>170</v>
      </c>
      <c r="K17" s="30" t="s">
        <v>186</v>
      </c>
      <c r="L17" s="30" t="str">
        <f>"SELECT "&amp;U17&amp;", count(*) as frequency FROM "&amp;R17&amp;"."&amp;S17&amp;" WHERE "&amp;U17&amp;" is not null or "&amp;U17&amp;" =''"&amp;" or "&amp;U17&amp;" &lt;=0 GROUP BY "&amp;U17&amp;" HAVING count(*)&gt;1"</f>
        <v>SELECT UNQ_ID_IN_SRC_STM, count(*) as frequency FROM INTF.LN_INTF WHERE UNQ_ID_IN_SRC_STM is not null or UNQ_ID_IN_SRC_STM ='' or UNQ_ID_IN_SRC_STM &lt;=0 GROUP BY UNQ_ID_IN_SRC_STM HAVING count(*)&gt;1</v>
      </c>
      <c r="M17" s="30" t="s">
        <v>240</v>
      </c>
      <c r="N17" s="30" t="s">
        <v>226</v>
      </c>
      <c r="O17" s="30" t="s">
        <v>89</v>
      </c>
      <c r="P17" s="30" t="s">
        <v>109</v>
      </c>
      <c r="Q17" s="30" t="s">
        <v>186</v>
      </c>
      <c r="R17" s="30" t="s">
        <v>187</v>
      </c>
      <c r="S17" s="30" t="s">
        <v>88</v>
      </c>
      <c r="T17" s="30" t="s">
        <v>75</v>
      </c>
      <c r="U17" s="30" t="s">
        <v>75</v>
      </c>
    </row>
    <row r="18" spans="1:21" s="34" customFormat="1" ht="70" x14ac:dyDescent="0.35">
      <c r="A18" s="30" t="s">
        <v>126</v>
      </c>
      <c r="B18" s="30" t="str">
        <f t="shared" si="4"/>
        <v>[LN_INTF][LN_ANCHOR_ID]  VerifyUniqueness</v>
      </c>
      <c r="C18" s="30" t="s">
        <v>241</v>
      </c>
      <c r="D18" s="30"/>
      <c r="E18" s="30" t="s">
        <v>14</v>
      </c>
      <c r="F18" s="30" t="s">
        <v>33</v>
      </c>
      <c r="G18" s="30" t="s">
        <v>239</v>
      </c>
      <c r="H18" s="30" t="s">
        <v>80</v>
      </c>
      <c r="I18" s="30" t="s">
        <v>225</v>
      </c>
      <c r="J18" s="30" t="s">
        <v>170</v>
      </c>
      <c r="K18" s="30" t="s">
        <v>186</v>
      </c>
      <c r="L18" s="30" t="str">
        <f>"SELECT "&amp;U18&amp;", count(*) as frequency FROM "&amp;R18&amp;"."&amp;S18&amp;" GROUP BY "&amp;U18&amp;" HAVING count(*)&gt;1"</f>
        <v>SELECT LN_ANCHOR_ID, count(*) as frequency FROM INTF.LN_INTF GROUP BY LN_ANCHOR_ID HAVING count(*)&gt;1</v>
      </c>
      <c r="M18" s="30" t="s">
        <v>240</v>
      </c>
      <c r="N18" s="30" t="s">
        <v>226</v>
      </c>
      <c r="O18" s="30" t="s">
        <v>89</v>
      </c>
      <c r="P18" s="30" t="s">
        <v>109</v>
      </c>
      <c r="Q18" s="30" t="s">
        <v>186</v>
      </c>
      <c r="R18" s="30" t="s">
        <v>187</v>
      </c>
      <c r="S18" s="30" t="s">
        <v>88</v>
      </c>
      <c r="T18" s="30" t="s">
        <v>75</v>
      </c>
      <c r="U18" s="30" t="s">
        <v>258</v>
      </c>
    </row>
    <row r="19" spans="1:21" s="34" customFormat="1" ht="62.5" customHeight="1" x14ac:dyDescent="0.35">
      <c r="A19" s="30" t="s">
        <v>127</v>
      </c>
      <c r="B19" s="30" t="str">
        <f t="shared" si="4"/>
        <v>[LN_INTF][UNQ_ID_IN_SRC_STM]  VerifyCompleteness</v>
      </c>
      <c r="C19" s="30" t="s">
        <v>242</v>
      </c>
      <c r="D19" s="30"/>
      <c r="E19" s="30" t="s">
        <v>14</v>
      </c>
      <c r="F19" s="30" t="s">
        <v>31</v>
      </c>
      <c r="G19" s="30" t="s">
        <v>239</v>
      </c>
      <c r="H19" s="30" t="s">
        <v>80</v>
      </c>
      <c r="I19" s="30" t="s">
        <v>225</v>
      </c>
      <c r="J19" s="30" t="s">
        <v>170</v>
      </c>
      <c r="K19" s="30" t="s">
        <v>186</v>
      </c>
      <c r="L19" s="30" t="str">
        <f>"SELECT * FROM "&amp;R19&amp;"."&amp;S19&amp;" WHERE "&amp;U19&amp;" is null or "&amp;U19&amp;" =''"&amp;"  or "&amp;U19&amp;" &lt;=0"</f>
        <v>SELECT * FROM INTF.LN_INTF WHERE UNQ_ID_IN_SRC_STM is null or UNQ_ID_IN_SRC_STM =''  or UNQ_ID_IN_SRC_STM &lt;=0</v>
      </c>
      <c r="M19" s="30" t="s">
        <v>240</v>
      </c>
      <c r="N19" s="30" t="s">
        <v>226</v>
      </c>
      <c r="O19" s="30" t="s">
        <v>89</v>
      </c>
      <c r="P19" s="30" t="s">
        <v>109</v>
      </c>
      <c r="Q19" s="30" t="s">
        <v>186</v>
      </c>
      <c r="R19" s="30" t="s">
        <v>187</v>
      </c>
      <c r="S19" s="30" t="s">
        <v>88</v>
      </c>
      <c r="T19" s="30" t="s">
        <v>75</v>
      </c>
      <c r="U19" s="30" t="s">
        <v>75</v>
      </c>
    </row>
    <row r="20" spans="1:21" s="34" customFormat="1" ht="56" x14ac:dyDescent="0.35">
      <c r="A20" s="30" t="s">
        <v>128</v>
      </c>
      <c r="B20" s="30" t="str">
        <f t="shared" si="4"/>
        <v>[LN_INTF][PCS_DT]  VerifyCompleteness</v>
      </c>
      <c r="C20" s="30" t="s">
        <v>242</v>
      </c>
      <c r="D20" s="30"/>
      <c r="E20" s="30" t="s">
        <v>14</v>
      </c>
      <c r="F20" s="30" t="s">
        <v>31</v>
      </c>
      <c r="G20" s="30" t="s">
        <v>239</v>
      </c>
      <c r="H20" s="30" t="s">
        <v>80</v>
      </c>
      <c r="I20" s="30" t="s">
        <v>225</v>
      </c>
      <c r="J20" s="30" t="s">
        <v>170</v>
      </c>
      <c r="K20" s="30" t="s">
        <v>186</v>
      </c>
      <c r="L20" s="30" t="str">
        <f>"SELECT * FROM "&amp;R20&amp;"."&amp;S20&amp;" WHERE "&amp;U20&amp;" is null or "&amp;U20&amp;" =''"</f>
        <v>SELECT * FROM INTF.LN_INTF WHERE PCS_DT is null or PCS_DT =''</v>
      </c>
      <c r="M20" s="30" t="s">
        <v>240</v>
      </c>
      <c r="N20" s="30" t="s">
        <v>226</v>
      </c>
      <c r="O20" s="30" t="s">
        <v>89</v>
      </c>
      <c r="P20" s="30" t="s">
        <v>109</v>
      </c>
      <c r="Q20" s="30" t="s">
        <v>186</v>
      </c>
      <c r="R20" s="30" t="s">
        <v>187</v>
      </c>
      <c r="S20" s="30" t="s">
        <v>88</v>
      </c>
      <c r="T20" s="30" t="s">
        <v>75</v>
      </c>
      <c r="U20" s="30" t="s">
        <v>78</v>
      </c>
    </row>
    <row r="21" spans="1:21" s="34" customFormat="1" ht="56" x14ac:dyDescent="0.35">
      <c r="A21" s="30" t="s">
        <v>129</v>
      </c>
      <c r="B21" s="30" t="str">
        <f t="shared" si="4"/>
        <v>[LN_INTF][PPN_TMS]  VerifyCompleteness</v>
      </c>
      <c r="C21" s="30" t="s">
        <v>242</v>
      </c>
      <c r="D21" s="30"/>
      <c r="E21" s="30" t="s">
        <v>14</v>
      </c>
      <c r="F21" s="30" t="s">
        <v>31</v>
      </c>
      <c r="G21" s="30" t="s">
        <v>239</v>
      </c>
      <c r="H21" s="30" t="s">
        <v>80</v>
      </c>
      <c r="I21" s="30" t="s">
        <v>225</v>
      </c>
      <c r="J21" s="30" t="s">
        <v>170</v>
      </c>
      <c r="K21" s="30" t="s">
        <v>186</v>
      </c>
      <c r="L21" s="30" t="str">
        <f>"SELECT * FROM "&amp;R21&amp;"."&amp;S21&amp;" WHERE "&amp;U21&amp;" is null or "&amp;U21&amp;" =''"</f>
        <v>SELECT * FROM INTF.LN_INTF WHERE PPN_TMS is null or PPN_TMS =''</v>
      </c>
      <c r="M21" s="30" t="s">
        <v>240</v>
      </c>
      <c r="N21" s="30" t="s">
        <v>226</v>
      </c>
      <c r="O21" s="30" t="s">
        <v>89</v>
      </c>
      <c r="P21" s="30" t="s">
        <v>109</v>
      </c>
      <c r="Q21" s="30" t="s">
        <v>186</v>
      </c>
      <c r="R21" s="30" t="s">
        <v>187</v>
      </c>
      <c r="S21" s="30" t="s">
        <v>88</v>
      </c>
      <c r="T21" s="30" t="s">
        <v>75</v>
      </c>
      <c r="U21" s="30" t="s">
        <v>79</v>
      </c>
    </row>
    <row r="22" spans="1:21" s="34" customFormat="1" ht="56" x14ac:dyDescent="0.35">
      <c r="A22" s="30" t="s">
        <v>130</v>
      </c>
      <c r="B22" s="30" t="str">
        <f t="shared" si="4"/>
        <v>[LN_INTF][SRC_STM_CODE]  VerifyCompleteness</v>
      </c>
      <c r="C22" s="30" t="s">
        <v>242</v>
      </c>
      <c r="D22" s="30"/>
      <c r="E22" s="30" t="s">
        <v>14</v>
      </c>
      <c r="F22" s="30" t="s">
        <v>31</v>
      </c>
      <c r="G22" s="30" t="s">
        <v>239</v>
      </c>
      <c r="H22" s="30" t="s">
        <v>80</v>
      </c>
      <c r="I22" s="30" t="s">
        <v>225</v>
      </c>
      <c r="J22" s="30" t="s">
        <v>170</v>
      </c>
      <c r="K22" s="30" t="s">
        <v>186</v>
      </c>
      <c r="L22" s="30" t="str">
        <f>"SELECT * FROM "&amp;R22&amp;"."&amp;S22&amp;" WHERE "&amp;U22&amp;" is null or "&amp;U22&amp;" =''"</f>
        <v>SELECT * FROM INTF.LN_INTF WHERE SRC_STM_CODE is null or SRC_STM_CODE =''</v>
      </c>
      <c r="M22" s="30" t="s">
        <v>240</v>
      </c>
      <c r="N22" s="30" t="s">
        <v>226</v>
      </c>
      <c r="O22" s="30" t="s">
        <v>89</v>
      </c>
      <c r="P22" s="30" t="s">
        <v>109</v>
      </c>
      <c r="Q22" s="30" t="s">
        <v>186</v>
      </c>
      <c r="R22" s="30" t="s">
        <v>187</v>
      </c>
      <c r="S22" s="30" t="s">
        <v>88</v>
      </c>
      <c r="T22" s="30" t="s">
        <v>75</v>
      </c>
      <c r="U22" s="30" t="s">
        <v>76</v>
      </c>
    </row>
    <row r="23" spans="1:21" s="34" customFormat="1" ht="56" x14ac:dyDescent="0.35">
      <c r="A23" s="30" t="s">
        <v>131</v>
      </c>
      <c r="B23" s="30" t="str">
        <f t="shared" si="4"/>
        <v>[LN_INTF][SRC_STM_NM]  VerifyCompleteness</v>
      </c>
      <c r="C23" s="30" t="s">
        <v>242</v>
      </c>
      <c r="D23" s="30"/>
      <c r="E23" s="30" t="s">
        <v>14</v>
      </c>
      <c r="F23" s="30" t="s">
        <v>31</v>
      </c>
      <c r="G23" s="30" t="s">
        <v>239</v>
      </c>
      <c r="H23" s="30" t="s">
        <v>80</v>
      </c>
      <c r="I23" s="30" t="s">
        <v>225</v>
      </c>
      <c r="J23" s="30" t="s">
        <v>170</v>
      </c>
      <c r="K23" s="30" t="s">
        <v>186</v>
      </c>
      <c r="L23" s="30" t="str">
        <f>"SELECT * FROM "&amp;R23&amp;"."&amp;S23&amp;" WHERE "&amp;U23&amp;" is null or "&amp;U23&amp;" =''"</f>
        <v>SELECT * FROM INTF.LN_INTF WHERE SRC_STM_NM is null or SRC_STM_NM =''</v>
      </c>
      <c r="M23" s="30" t="s">
        <v>240</v>
      </c>
      <c r="N23" s="30" t="s">
        <v>226</v>
      </c>
      <c r="O23" s="30" t="s">
        <v>89</v>
      </c>
      <c r="P23" s="30" t="s">
        <v>109</v>
      </c>
      <c r="Q23" s="30" t="s">
        <v>186</v>
      </c>
      <c r="R23" s="30" t="s">
        <v>187</v>
      </c>
      <c r="S23" s="30" t="s">
        <v>88</v>
      </c>
      <c r="T23" s="30" t="s">
        <v>75</v>
      </c>
      <c r="U23" s="30" t="s">
        <v>77</v>
      </c>
    </row>
    <row r="24" spans="1:21" s="34" customFormat="1" ht="70" x14ac:dyDescent="0.35">
      <c r="A24" s="30" t="s">
        <v>132</v>
      </c>
      <c r="B24" s="30" t="str">
        <f t="shared" si="4"/>
        <v>[LN_INTF][CRN_ROW_IND]  VerifyCompleteness</v>
      </c>
      <c r="C24" s="30" t="s">
        <v>242</v>
      </c>
      <c r="D24" s="30"/>
      <c r="E24" s="30" t="s">
        <v>14</v>
      </c>
      <c r="F24" s="30" t="s">
        <v>31</v>
      </c>
      <c r="G24" s="30" t="s">
        <v>239</v>
      </c>
      <c r="H24" s="30" t="s">
        <v>80</v>
      </c>
      <c r="I24" s="30" t="s">
        <v>225</v>
      </c>
      <c r="J24" s="30" t="s">
        <v>170</v>
      </c>
      <c r="K24" s="30" t="s">
        <v>186</v>
      </c>
      <c r="L24" s="30" t="str">
        <f>"SELECT * FROM "&amp;R24&amp;"."&amp;S24&amp;" WHERE "&amp;U24&amp;" is null or "&amp;U24&amp;" =''"&amp;"  or "&amp;U24&amp;" &lt;=0"</f>
        <v>SELECT * FROM INTF.LN_INTF WHERE CRN_ROW_IND is null or CRN_ROW_IND =''  or CRN_ROW_IND &lt;=0</v>
      </c>
      <c r="M24" s="30" t="s">
        <v>240</v>
      </c>
      <c r="N24" s="30" t="s">
        <v>226</v>
      </c>
      <c r="O24" s="30" t="s">
        <v>89</v>
      </c>
      <c r="P24" s="30" t="s">
        <v>109</v>
      </c>
      <c r="Q24" s="30" t="s">
        <v>186</v>
      </c>
      <c r="R24" s="30" t="s">
        <v>187</v>
      </c>
      <c r="S24" s="30" t="s">
        <v>88</v>
      </c>
      <c r="T24" s="30" t="s">
        <v>75</v>
      </c>
      <c r="U24" s="30" t="s">
        <v>101</v>
      </c>
    </row>
    <row r="25" spans="1:21" s="34" customFormat="1" ht="56" x14ac:dyDescent="0.35">
      <c r="A25" s="30" t="s">
        <v>133</v>
      </c>
      <c r="B25" s="30" t="str">
        <f t="shared" si="4"/>
        <v>[LN_INTF][EFF_FM_TMS]  VerifyCompleteness</v>
      </c>
      <c r="C25" s="30" t="s">
        <v>242</v>
      </c>
      <c r="D25" s="30"/>
      <c r="E25" s="30" t="s">
        <v>14</v>
      </c>
      <c r="F25" s="30" t="s">
        <v>31</v>
      </c>
      <c r="G25" s="30" t="s">
        <v>239</v>
      </c>
      <c r="H25" s="30" t="s">
        <v>80</v>
      </c>
      <c r="I25" s="30" t="s">
        <v>225</v>
      </c>
      <c r="J25" s="30" t="s">
        <v>170</v>
      </c>
      <c r="K25" s="30" t="s">
        <v>186</v>
      </c>
      <c r="L25" s="30" t="str">
        <f>"SELECT * FROM "&amp;R25&amp;"."&amp;S25&amp;" WHERE "&amp;U25&amp;" is null or "&amp;U25&amp;" =''"</f>
        <v>SELECT * FROM INTF.LN_INTF WHERE EFF_FM_TMS is null or EFF_FM_TMS =''</v>
      </c>
      <c r="M25" s="30" t="s">
        <v>240</v>
      </c>
      <c r="N25" s="30" t="s">
        <v>226</v>
      </c>
      <c r="O25" s="30" t="s">
        <v>89</v>
      </c>
      <c r="P25" s="30" t="s">
        <v>109</v>
      </c>
      <c r="Q25" s="30" t="s">
        <v>186</v>
      </c>
      <c r="R25" s="30" t="s">
        <v>187</v>
      </c>
      <c r="S25" s="30" t="s">
        <v>88</v>
      </c>
      <c r="T25" s="30" t="s">
        <v>75</v>
      </c>
      <c r="U25" s="30" t="s">
        <v>102</v>
      </c>
    </row>
    <row r="26" spans="1:21" s="34" customFormat="1" ht="56" x14ac:dyDescent="0.35">
      <c r="A26" s="30" t="s">
        <v>134</v>
      </c>
      <c r="B26" s="30" t="str">
        <f t="shared" si="4"/>
        <v>[LN_INTF][EFF_TO_TMS]  VerifyCompleteness</v>
      </c>
      <c r="C26" s="30" t="s">
        <v>242</v>
      </c>
      <c r="D26" s="30"/>
      <c r="E26" s="30" t="s">
        <v>14</v>
      </c>
      <c r="F26" s="30" t="s">
        <v>31</v>
      </c>
      <c r="G26" s="30" t="s">
        <v>239</v>
      </c>
      <c r="H26" s="30" t="s">
        <v>80</v>
      </c>
      <c r="I26" s="30" t="s">
        <v>225</v>
      </c>
      <c r="J26" s="30" t="s">
        <v>170</v>
      </c>
      <c r="K26" s="30" t="s">
        <v>186</v>
      </c>
      <c r="L26" s="30" t="str">
        <f>"SELECT * FROM "&amp;R26&amp;"."&amp;S26&amp;" WHERE "&amp;U26&amp;" is null or "&amp;U26&amp;" =''"</f>
        <v>SELECT * FROM INTF.LN_INTF WHERE EFF_TO_TMS is null or EFF_TO_TMS =''</v>
      </c>
      <c r="M26" s="30" t="s">
        <v>240</v>
      </c>
      <c r="N26" s="30" t="s">
        <v>226</v>
      </c>
      <c r="O26" s="30" t="s">
        <v>89</v>
      </c>
      <c r="P26" s="30" t="s">
        <v>109</v>
      </c>
      <c r="Q26" s="30" t="s">
        <v>186</v>
      </c>
      <c r="R26" s="30" t="s">
        <v>187</v>
      </c>
      <c r="S26" s="30" t="s">
        <v>88</v>
      </c>
      <c r="T26" s="30" t="s">
        <v>75</v>
      </c>
      <c r="U26" s="30" t="s">
        <v>103</v>
      </c>
    </row>
    <row r="27" spans="1:21" s="34" customFormat="1" ht="56.5" customHeight="1" x14ac:dyDescent="0.35">
      <c r="A27" s="30" t="s">
        <v>135</v>
      </c>
      <c r="B27" s="30" t="s">
        <v>188</v>
      </c>
      <c r="C27" s="30" t="s">
        <v>255</v>
      </c>
      <c r="D27" s="30"/>
      <c r="E27" s="30" t="s">
        <v>14</v>
      </c>
      <c r="F27" s="30" t="s">
        <v>35</v>
      </c>
      <c r="G27" s="30" t="s">
        <v>239</v>
      </c>
      <c r="H27" s="30" t="s">
        <v>80</v>
      </c>
      <c r="I27" s="30" t="s">
        <v>225</v>
      </c>
      <c r="J27" s="30" t="s">
        <v>170</v>
      </c>
      <c r="K27" s="30" t="s">
        <v>186</v>
      </c>
      <c r="L27" s="30" t="str">
        <f xml:space="preserve"> "SELECT "&amp;T27&amp;", "&amp;U27&amp;" FROM "&amp;S27&amp;" WHERE "&amp;U27&amp;" &lt;&gt; '"&amp;Q27&amp;"'"</f>
        <v>SELECT UNQ_ID_IN_SRC_STM, SRC_STM_CODE FROM LN_INTF WHERE SRC_STM_CODE &lt;&gt; 'TOLL_LANE'</v>
      </c>
      <c r="M27" s="30" t="s">
        <v>240</v>
      </c>
      <c r="N27" s="30" t="s">
        <v>226</v>
      </c>
      <c r="O27" s="30" t="s">
        <v>89</v>
      </c>
      <c r="P27" s="30" t="s">
        <v>109</v>
      </c>
      <c r="Q27" s="30" t="s">
        <v>89</v>
      </c>
      <c r="R27" s="30" t="s">
        <v>187</v>
      </c>
      <c r="S27" s="30" t="s">
        <v>88</v>
      </c>
      <c r="T27" s="30" t="s">
        <v>75</v>
      </c>
      <c r="U27" s="30" t="s">
        <v>76</v>
      </c>
    </row>
    <row r="28" spans="1:21" s="34" customFormat="1" ht="84" x14ac:dyDescent="0.35">
      <c r="A28" s="30" t="s">
        <v>136</v>
      </c>
      <c r="B28" s="30" t="s">
        <v>189</v>
      </c>
      <c r="C28" s="30" t="s">
        <v>256</v>
      </c>
      <c r="D28" s="30"/>
      <c r="E28" s="30" t="s">
        <v>14</v>
      </c>
      <c r="F28" s="30" t="s">
        <v>35</v>
      </c>
      <c r="G28" s="30" t="s">
        <v>239</v>
      </c>
      <c r="H28" s="30" t="s">
        <v>80</v>
      </c>
      <c r="I28" s="30" t="s">
        <v>225</v>
      </c>
      <c r="J28" s="30" t="s">
        <v>170</v>
      </c>
      <c r="K28" s="30" t="s">
        <v>186</v>
      </c>
      <c r="L28" s="30" t="str">
        <f xml:space="preserve"> "SELECT "&amp;T28&amp;", "&amp;U28&amp;" FROM "&amp;S28&amp;" WHERE "&amp;U28&amp;" &lt;&gt; '"&amp;Q28&amp;"'"</f>
        <v>SELECT UNQ_ID_IN_SRC_STM, SRC_STM_NM FROM LN_INTF WHERE SRC_STM_NM &lt;&gt; 'TOLL_LANE'</v>
      </c>
      <c r="M28" s="30" t="s">
        <v>240</v>
      </c>
      <c r="N28" s="30" t="s">
        <v>226</v>
      </c>
      <c r="O28" s="30" t="s">
        <v>89</v>
      </c>
      <c r="P28" s="30" t="s">
        <v>109</v>
      </c>
      <c r="Q28" s="30" t="s">
        <v>89</v>
      </c>
      <c r="R28" s="30" t="s">
        <v>187</v>
      </c>
      <c r="S28" s="30" t="s">
        <v>88</v>
      </c>
      <c r="T28" s="30" t="s">
        <v>75</v>
      </c>
      <c r="U28" s="30" t="s">
        <v>77</v>
      </c>
    </row>
    <row r="29" spans="1:21" s="34" customFormat="1" ht="70" x14ac:dyDescent="0.35">
      <c r="A29" s="30" t="s">
        <v>137</v>
      </c>
      <c r="B29" s="30" t="s">
        <v>98</v>
      </c>
      <c r="C29" s="30" t="s">
        <v>81</v>
      </c>
      <c r="D29" s="30"/>
      <c r="E29" s="30" t="s">
        <v>14</v>
      </c>
      <c r="F29" s="30" t="s">
        <v>35</v>
      </c>
      <c r="G29" s="30" t="s">
        <v>239</v>
      </c>
      <c r="H29" s="30" t="s">
        <v>80</v>
      </c>
      <c r="I29" s="30" t="s">
        <v>225</v>
      </c>
      <c r="J29" s="30" t="s">
        <v>170</v>
      </c>
      <c r="K29" s="30" t="s">
        <v>186</v>
      </c>
      <c r="L29" s="30" t="str">
        <f xml:space="preserve"> "SELECT "&amp;T29&amp;", "&amp;U29&amp;" FROM "&amp;S29&amp;" WHERE "&amp;U29&amp;" &gt; "&amp;Q29</f>
        <v>SELECT UNQ_ID_IN_SRC_STM, PCS_DT FROM LN_INTF WHERE PCS_DT &gt; CURRENT_DATE</v>
      </c>
      <c r="M29" s="30" t="s">
        <v>240</v>
      </c>
      <c r="N29" s="30" t="s">
        <v>226</v>
      </c>
      <c r="O29" s="30" t="s">
        <v>89</v>
      </c>
      <c r="P29" s="30" t="s">
        <v>109</v>
      </c>
      <c r="Q29" s="30" t="s">
        <v>260</v>
      </c>
      <c r="R29" s="30" t="s">
        <v>187</v>
      </c>
      <c r="S29" s="30" t="s">
        <v>88</v>
      </c>
      <c r="T29" s="30" t="s">
        <v>75</v>
      </c>
      <c r="U29" s="30" t="s">
        <v>78</v>
      </c>
    </row>
    <row r="30" spans="1:21" s="34" customFormat="1" ht="67" customHeight="1" x14ac:dyDescent="0.35">
      <c r="A30" s="30" t="s">
        <v>138</v>
      </c>
      <c r="B30" s="30" t="s">
        <v>190</v>
      </c>
      <c r="C30" s="30" t="s">
        <v>104</v>
      </c>
      <c r="D30" s="30"/>
      <c r="E30" s="30" t="s">
        <v>14</v>
      </c>
      <c r="F30" s="30" t="s">
        <v>35</v>
      </c>
      <c r="G30" s="30" t="s">
        <v>239</v>
      </c>
      <c r="H30" s="30" t="s">
        <v>80</v>
      </c>
      <c r="I30" s="30" t="s">
        <v>225</v>
      </c>
      <c r="J30" s="30" t="s">
        <v>170</v>
      </c>
      <c r="K30" s="30" t="s">
        <v>186</v>
      </c>
      <c r="L30" s="30" t="str">
        <f xml:space="preserve"> "SELECT "&amp;T30&amp;", "&amp;U30&amp;" FROM "&amp;S30&amp;" WHERE "&amp;U30&amp;" NOT IN (0,1)"</f>
        <v>SELECT UNQ_ID_IN_SRC_STM, CRN_ROW_IND FROM LN_INTF WHERE CRN_ROW_IND NOT IN (0,1)</v>
      </c>
      <c r="M30" s="30" t="s">
        <v>240</v>
      </c>
      <c r="N30" s="30" t="s">
        <v>226</v>
      </c>
      <c r="O30" s="30" t="s">
        <v>89</v>
      </c>
      <c r="P30" s="30" t="s">
        <v>109</v>
      </c>
      <c r="Q30" s="30" t="s">
        <v>186</v>
      </c>
      <c r="R30" s="30" t="s">
        <v>187</v>
      </c>
      <c r="S30" s="30" t="s">
        <v>88</v>
      </c>
      <c r="T30" s="30" t="s">
        <v>75</v>
      </c>
      <c r="U30" s="30" t="s">
        <v>101</v>
      </c>
    </row>
    <row r="31" spans="1:21" s="34" customFormat="1" ht="112" x14ac:dyDescent="0.35">
      <c r="A31" s="30" t="s">
        <v>139</v>
      </c>
      <c r="B31" s="30" t="s">
        <v>263</v>
      </c>
      <c r="C31" s="30" t="s">
        <v>105</v>
      </c>
      <c r="D31" s="30"/>
      <c r="E31" s="30" t="s">
        <v>14</v>
      </c>
      <c r="F31" s="30" t="s">
        <v>35</v>
      </c>
      <c r="G31" s="30" t="s">
        <v>239</v>
      </c>
      <c r="H31" s="30" t="s">
        <v>80</v>
      </c>
      <c r="I31" s="30" t="s">
        <v>225</v>
      </c>
      <c r="J31" s="30" t="s">
        <v>170</v>
      </c>
      <c r="K31" s="30" t="s">
        <v>186</v>
      </c>
      <c r="L31" s="30" t="str">
        <f xml:space="preserve"> "SELECT "&amp;T31&amp;", "&amp;U31&amp;" FROM "&amp;S31&amp;" WHERE EFF_TO_TMS = "&amp;"'2400-01-01 23:59:59"&amp;"' AND CRN_ROW_IND &lt;&gt; 1"</f>
        <v>SELECT UNQ_ID_IN_SRC_STM, EFF_TO_TMS, CRN_ROW_IND FROM LN_INTF WHERE EFF_TO_TMS = '2400-01-01 23:59:59' AND CRN_ROW_IND &lt;&gt; 1</v>
      </c>
      <c r="M31" s="30" t="s">
        <v>240</v>
      </c>
      <c r="N31" s="30" t="s">
        <v>226</v>
      </c>
      <c r="O31" s="30" t="s">
        <v>89</v>
      </c>
      <c r="P31" s="30" t="s">
        <v>109</v>
      </c>
      <c r="Q31" s="30" t="s">
        <v>186</v>
      </c>
      <c r="R31" s="30" t="s">
        <v>187</v>
      </c>
      <c r="S31" s="30" t="s">
        <v>88</v>
      </c>
      <c r="T31" s="30" t="s">
        <v>75</v>
      </c>
      <c r="U31" s="30" t="s">
        <v>243</v>
      </c>
    </row>
    <row r="32" spans="1:21" s="34" customFormat="1" ht="98" x14ac:dyDescent="0.35">
      <c r="A32" s="30" t="s">
        <v>140</v>
      </c>
      <c r="B32" s="30" t="s">
        <v>262</v>
      </c>
      <c r="C32" s="30" t="s">
        <v>107</v>
      </c>
      <c r="D32" s="30"/>
      <c r="E32" s="30" t="s">
        <v>14</v>
      </c>
      <c r="F32" s="30" t="s">
        <v>35</v>
      </c>
      <c r="G32" s="30" t="s">
        <v>239</v>
      </c>
      <c r="H32" s="30" t="s">
        <v>80</v>
      </c>
      <c r="I32" s="30" t="s">
        <v>225</v>
      </c>
      <c r="J32" s="30" t="s">
        <v>170</v>
      </c>
      <c r="K32" s="30" t="s">
        <v>186</v>
      </c>
      <c r="L32" s="30" t="str">
        <f xml:space="preserve"> "SELECT "&amp;T31&amp;", "&amp;U31&amp;" FROM "&amp;S31&amp;" WHERE EFF_FM_TMS &gt; EFF_TO_TMS"</f>
        <v>SELECT UNQ_ID_IN_SRC_STM, EFF_TO_TMS, CRN_ROW_IND FROM LN_INTF WHERE EFF_FM_TMS &gt; EFF_TO_TMS</v>
      </c>
      <c r="M32" s="30" t="s">
        <v>240</v>
      </c>
      <c r="N32" s="30" t="s">
        <v>226</v>
      </c>
      <c r="O32" s="30" t="s">
        <v>89</v>
      </c>
      <c r="P32" s="30" t="s">
        <v>109</v>
      </c>
      <c r="Q32" s="30" t="s">
        <v>186</v>
      </c>
      <c r="R32" s="30" t="s">
        <v>187</v>
      </c>
      <c r="S32" s="30" t="s">
        <v>88</v>
      </c>
      <c r="T32" s="30" t="s">
        <v>75</v>
      </c>
      <c r="U32" s="30" t="s">
        <v>244</v>
      </c>
    </row>
    <row r="33" spans="1:21" s="34" customFormat="1" ht="111" customHeight="1" x14ac:dyDescent="0.35">
      <c r="A33" s="30" t="s">
        <v>257</v>
      </c>
      <c r="B33" s="30" t="s">
        <v>261</v>
      </c>
      <c r="C33" s="30" t="s">
        <v>106</v>
      </c>
      <c r="D33" s="30"/>
      <c r="E33" s="30" t="s">
        <v>14</v>
      </c>
      <c r="F33" s="30" t="s">
        <v>35</v>
      </c>
      <c r="G33" s="30" t="s">
        <v>239</v>
      </c>
      <c r="H33" s="30" t="s">
        <v>80</v>
      </c>
      <c r="I33" s="30" t="s">
        <v>225</v>
      </c>
      <c r="J33" s="30" t="s">
        <v>170</v>
      </c>
      <c r="K33" s="30" t="s">
        <v>186</v>
      </c>
      <c r="L33" s="30" t="s">
        <v>259</v>
      </c>
      <c r="M33" s="30" t="s">
        <v>240</v>
      </c>
      <c r="N33" s="30" t="s">
        <v>226</v>
      </c>
      <c r="O33" s="30" t="s">
        <v>89</v>
      </c>
      <c r="P33" s="30" t="s">
        <v>109</v>
      </c>
      <c r="Q33" s="30" t="s">
        <v>186</v>
      </c>
      <c r="R33" s="30" t="s">
        <v>187</v>
      </c>
      <c r="S33" s="30" t="s">
        <v>88</v>
      </c>
      <c r="T33" s="30" t="s">
        <v>75</v>
      </c>
      <c r="U33" s="30" t="s">
        <v>244</v>
      </c>
    </row>
  </sheetData>
  <autoFilter ref="A1:U55" xr:uid="{686E8C41-B87D-4004-9D97-3E9D6CC4D6E3}"/>
  <phoneticPr fontId="7" type="noConversion"/>
  <conditionalFormatting sqref="E2:E32">
    <cfRule type="cellIs" priority="28" operator="equal">
      <formula>"High"</formula>
    </cfRule>
  </conditionalFormatting>
  <conditionalFormatting sqref="E33">
    <cfRule type="cellIs" priority="9" operator="equal">
      <formula>"High"</formula>
    </cfRule>
  </conditionalFormatting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6" operator="equal" id="{142C69F3-19F6-43FD-91A3-0DF3C90E3B68}">
            <xm:f>LEGEND!$A$5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7" operator="equal" id="{B33069D2-10FF-4C33-B933-FE6CDBB11EB5}">
            <xm:f>LEGEND!$A$4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E2:E32</xm:sqref>
        </x14:conditionalFormatting>
        <x14:conditionalFormatting xmlns:xm="http://schemas.microsoft.com/office/excel/2006/main">
          <x14:cfRule type="cellIs" priority="25" operator="equal" id="{FB95DBF8-C48E-4C75-A5E3-4628BDF84E55}">
            <xm:f>LEGEND!$A$6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E2:E32</xm:sqref>
        </x14:conditionalFormatting>
        <x14:conditionalFormatting xmlns:xm="http://schemas.microsoft.com/office/excel/2006/main">
          <x14:cfRule type="cellIs" priority="19" operator="equal" id="{B6635A36-B7BE-404F-98B2-FF8532399616}">
            <xm:f>LEGEND!$A$18</xm:f>
            <x14:dxf>
              <fill>
                <patternFill>
                  <bgColor rgb="FFFF99CC"/>
                </patternFill>
              </fill>
            </x14:dxf>
          </x14:cfRule>
          <x14:cfRule type="cellIs" priority="20" operator="equal" id="{79C25600-DD1C-42CE-A373-209D4FC94CD4}">
            <xm:f>LEGEND!$A$18</xm:f>
            <x14:dxf>
              <fill>
                <patternFill>
                  <bgColor rgb="FFFF66CC"/>
                </patternFill>
              </fill>
            </x14:dxf>
          </x14:cfRule>
          <x14:cfRule type="cellIs" priority="21" operator="equal" id="{E5D1FB56-3AFE-45D5-99B4-7D82A35F8470}">
            <xm:f>LEGEND!$A$18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operator="equal" id="{9A6EB574-EEAC-4ABF-9F2B-5080F8D9B1B2}">
            <xm:f>LEGEND!$A$17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equal" id="{AC16FDF9-371C-49A9-AB38-2C498A1848A3}">
            <xm:f>LEGEND!$A$16</xm:f>
            <x14:dxf>
              <fill>
                <patternFill>
                  <bgColor rgb="FFFFC000"/>
                </patternFill>
              </fill>
            </x14:dxf>
          </x14:cfRule>
          <xm:sqref>G2:G32</xm:sqref>
        </x14:conditionalFormatting>
        <x14:conditionalFormatting xmlns:xm="http://schemas.microsoft.com/office/excel/2006/main">
          <x14:cfRule type="cellIs" priority="7" operator="equal" id="{23A2300B-0515-4BE3-AA41-72162DC5A5A5}">
            <xm:f>LEGEND!$A$5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FA20E626-9ABD-4A75-8D58-308D582BC13E}">
            <xm:f>LEGEND!$A$4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6" operator="equal" id="{65E3A0F4-B154-4888-885D-4ECD01B917F9}">
            <xm:f>LEGEND!$A$6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1" operator="equal" id="{6193BA6B-5241-450D-990D-9DE3F6A67A8E}">
            <xm:f>LEGEND!$A$18</xm:f>
            <x14:dxf>
              <fill>
                <patternFill>
                  <bgColor rgb="FFFF99CC"/>
                </patternFill>
              </fill>
            </x14:dxf>
          </x14:cfRule>
          <x14:cfRule type="cellIs" priority="2" operator="equal" id="{33274494-F784-4A01-A214-545304233EE0}">
            <xm:f>LEGEND!$A$18</xm:f>
            <x14:dxf>
              <fill>
                <patternFill>
                  <bgColor rgb="FFFF66CC"/>
                </patternFill>
              </fill>
            </x14:dxf>
          </x14:cfRule>
          <x14:cfRule type="cellIs" priority="3" operator="equal" id="{E7727A50-0EF8-4C23-9A52-BA87B85FB8E0}">
            <xm:f>LEGEND!$A$18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operator="equal" id="{3E1DA50C-4EAD-4CB0-B006-10523596FB4B}">
            <xm:f>LEGEND!$A$17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" operator="equal" id="{C43C220A-9349-4B4D-8FA3-AC104AB2C2FE}">
            <xm:f>LEGEND!$A$16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178A20E-6486-4637-9187-B29EAF9F3F28}">
          <x14:formula1>
            <xm:f>LEGEND!$A$22:$A$28</xm:f>
          </x14:formula1>
          <xm:sqref>F2:F33</xm:sqref>
        </x14:dataValidation>
        <x14:dataValidation type="list" allowBlank="1" showInputMessage="1" showErrorMessage="1" xr:uid="{F258CDC4-9847-4B22-8B32-E22D3C96DA2B}">
          <x14:formula1>
            <xm:f>LEGEND!$A$4:$A$6</xm:f>
          </x14:formula1>
          <xm:sqref>E2:E33</xm:sqref>
        </x14:dataValidation>
        <x14:dataValidation type="list" allowBlank="1" showInputMessage="1" showErrorMessage="1" xr:uid="{D70D691B-B96C-4821-89E2-C00D09148FE6}">
          <x14:formula1>
            <xm:f>LEGEND!$A$16:$A$18</xm:f>
          </x14:formula1>
          <xm:sqref>G2:G33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10BF9-E2AF-4DD6-BA62-529489CADA30}">
  <dimension ref="A1:U26"/>
  <sheetViews>
    <sheetView workbookViewId="0">
      <selection activeCell="H4" sqref="H4"/>
    </sheetView>
  </sheetViews>
  <sheetFormatPr defaultRowHeight="14.5" x14ac:dyDescent="0.35"/>
  <cols>
    <col min="1" max="1" width="13.08984375" customWidth="1"/>
    <col min="2" max="2" width="11" bestFit="1" customWidth="1"/>
    <col min="3" max="3" width="10.6328125" bestFit="1" customWidth="1"/>
    <col min="4" max="4" width="11.7265625" bestFit="1" customWidth="1"/>
    <col min="5" max="5" width="9.7265625" customWidth="1"/>
    <col min="6" max="6" width="6.54296875" bestFit="1" customWidth="1"/>
    <col min="7" max="7" width="11.54296875" bestFit="1" customWidth="1"/>
    <col min="8" max="8" width="26.54296875" bestFit="1" customWidth="1"/>
    <col min="9" max="9" width="9.453125" bestFit="1" customWidth="1"/>
    <col min="10" max="10" width="9.36328125" bestFit="1" customWidth="1"/>
    <col min="11" max="11" width="23.36328125" bestFit="1" customWidth="1"/>
    <col min="12" max="12" width="23.54296875" bestFit="1" customWidth="1"/>
    <col min="13" max="13" width="14.1796875" bestFit="1" customWidth="1"/>
    <col min="14" max="14" width="13.36328125" bestFit="1" customWidth="1"/>
    <col min="15" max="15" width="11.54296875" bestFit="1" customWidth="1"/>
    <col min="16" max="16" width="17.08984375" bestFit="1" customWidth="1"/>
    <col min="17" max="17" width="13.54296875" bestFit="1" customWidth="1"/>
    <col min="18" max="18" width="13.26953125" bestFit="1" customWidth="1"/>
    <col min="19" max="19" width="11.453125" bestFit="1" customWidth="1"/>
    <col min="20" max="20" width="17" bestFit="1" customWidth="1"/>
    <col min="21" max="21" width="13.453125" bestFit="1" customWidth="1"/>
  </cols>
  <sheetData>
    <row r="1" spans="1:21" s="39" customFormat="1" ht="28" x14ac:dyDescent="0.35">
      <c r="A1" s="37" t="s">
        <v>165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8" t="s">
        <v>166</v>
      </c>
      <c r="I1" s="38" t="s">
        <v>167</v>
      </c>
      <c r="J1" s="38" t="s">
        <v>168</v>
      </c>
      <c r="K1" s="37" t="s">
        <v>171</v>
      </c>
      <c r="L1" s="37" t="s">
        <v>172</v>
      </c>
      <c r="M1" s="37" t="s">
        <v>173</v>
      </c>
      <c r="N1" s="37" t="s">
        <v>174</v>
      </c>
      <c r="O1" s="37" t="s">
        <v>175</v>
      </c>
      <c r="P1" s="37" t="s">
        <v>176</v>
      </c>
      <c r="Q1" s="37" t="s">
        <v>177</v>
      </c>
      <c r="R1" s="37" t="s">
        <v>178</v>
      </c>
      <c r="S1" s="37" t="s">
        <v>179</v>
      </c>
      <c r="T1" s="37" t="s">
        <v>180</v>
      </c>
      <c r="U1" s="37" t="s">
        <v>181</v>
      </c>
    </row>
    <row r="2" spans="1:21" s="34" customFormat="1" ht="126" x14ac:dyDescent="0.35">
      <c r="A2" s="30" t="s">
        <v>141</v>
      </c>
      <c r="B2" s="30" t="s">
        <v>191</v>
      </c>
      <c r="C2" s="30" t="s">
        <v>192</v>
      </c>
      <c r="D2" s="30"/>
      <c r="E2" s="30" t="s">
        <v>14</v>
      </c>
      <c r="F2" s="30" t="s">
        <v>227</v>
      </c>
      <c r="G2" s="30" t="s">
        <v>48</v>
      </c>
      <c r="H2" s="30" t="s">
        <v>247</v>
      </c>
      <c r="I2" s="30" t="s">
        <v>225</v>
      </c>
      <c r="J2" s="30" t="s">
        <v>170</v>
      </c>
      <c r="K2" s="30" t="str">
        <f>"SELECT "&amp;P2&amp;", "&amp;Q2&amp;" FROM "&amp;O2&amp;" WHERE "&amp;P2&amp;"= "</f>
        <v xml:space="preserve">SELECT TOLL_LANE_ID, LANE_CODE FROM TOLL_LANE WHERE TOLL_LANE_ID= </v>
      </c>
      <c r="L2" s="30" t="str">
        <f t="shared" ref="L2:L11" si="0">"Select UNQ_ID_IN_SRC_STM, "&amp;U2&amp;" From "&amp;S2&amp;" where UNQ_ID_IN_SRC_STM = '' AND eff_to_tms = '2400-01-01 23:59:59'"</f>
        <v>Select UNQ_ID_IN_SRC_STM, LN_CODE From LN_INTF where UNQ_ID_IN_SRC_STM = '' AND eff_to_tms = '2400-01-01 23:59:59'</v>
      </c>
      <c r="M2" s="30" t="s">
        <v>184</v>
      </c>
      <c r="N2" s="30" t="s">
        <v>226</v>
      </c>
      <c r="O2" s="30" t="s">
        <v>89</v>
      </c>
      <c r="P2" s="30" t="s">
        <v>109</v>
      </c>
      <c r="Q2" s="30" t="s">
        <v>92</v>
      </c>
      <c r="R2" s="30" t="s">
        <v>187</v>
      </c>
      <c r="S2" s="30" t="s">
        <v>88</v>
      </c>
      <c r="T2" s="30" t="s">
        <v>75</v>
      </c>
      <c r="U2" s="30" t="s">
        <v>90</v>
      </c>
    </row>
    <row r="3" spans="1:21" s="34" customFormat="1" ht="126" x14ac:dyDescent="0.35">
      <c r="A3" s="30" t="s">
        <v>142</v>
      </c>
      <c r="B3" s="30" t="s">
        <v>193</v>
      </c>
      <c r="C3" s="30" t="s">
        <v>194</v>
      </c>
      <c r="D3" s="30"/>
      <c r="E3" s="30" t="s">
        <v>14</v>
      </c>
      <c r="F3" s="30" t="s">
        <v>227</v>
      </c>
      <c r="G3" s="30" t="s">
        <v>48</v>
      </c>
      <c r="H3" s="30" t="s">
        <v>248</v>
      </c>
      <c r="I3" s="30" t="s">
        <v>225</v>
      </c>
      <c r="J3" s="30" t="s">
        <v>170</v>
      </c>
      <c r="K3" s="30" t="str">
        <f t="shared" ref="K2:K11" si="1">"SELECT "&amp;P3&amp;", "&amp;Q3&amp;" FROM "&amp;O3&amp;" WHERE "&amp;P3&amp;"= "</f>
        <v xml:space="preserve">SELECT TOLL_LANE_ID, LANE_NAME FROM TOLL_LANE WHERE TOLL_LANE_ID= </v>
      </c>
      <c r="L3" s="30" t="str">
        <f t="shared" si="0"/>
        <v>Select UNQ_ID_IN_SRC_STM, LN_NM From LN_INTF where UNQ_ID_IN_SRC_STM = '' AND eff_to_tms = '2400-01-01 23:59:59'</v>
      </c>
      <c r="M3" s="30" t="s">
        <v>184</v>
      </c>
      <c r="N3" s="30" t="s">
        <v>226</v>
      </c>
      <c r="O3" s="30" t="s">
        <v>89</v>
      </c>
      <c r="P3" s="30" t="s">
        <v>109</v>
      </c>
      <c r="Q3" s="30" t="s">
        <v>93</v>
      </c>
      <c r="R3" s="30" t="s">
        <v>187</v>
      </c>
      <c r="S3" s="30" t="s">
        <v>88</v>
      </c>
      <c r="T3" s="30" t="s">
        <v>75</v>
      </c>
      <c r="U3" s="30" t="s">
        <v>91</v>
      </c>
    </row>
    <row r="4" spans="1:21" s="34" customFormat="1" ht="126" x14ac:dyDescent="0.35">
      <c r="A4" s="30" t="s">
        <v>143</v>
      </c>
      <c r="B4" s="30" t="s">
        <v>195</v>
      </c>
      <c r="C4" s="30" t="s">
        <v>196</v>
      </c>
      <c r="D4" s="30"/>
      <c r="E4" s="30" t="s">
        <v>14</v>
      </c>
      <c r="F4" s="30" t="s">
        <v>227</v>
      </c>
      <c r="G4" s="30" t="s">
        <v>48</v>
      </c>
      <c r="H4" s="30" t="s">
        <v>249</v>
      </c>
      <c r="I4" s="30" t="s">
        <v>225</v>
      </c>
      <c r="J4" s="30" t="s">
        <v>170</v>
      </c>
      <c r="K4" s="30" t="str">
        <f t="shared" si="1"/>
        <v xml:space="preserve">SELECT TOLL_LANE_ID, LANE_TYPE FROM TOLL_LANE WHERE TOLL_LANE_ID= </v>
      </c>
      <c r="L4" s="30" t="str">
        <f t="shared" si="0"/>
        <v>Select UNQ_ID_IN_SRC_STM, LN_TP From LN_INTF where UNQ_ID_IN_SRC_STM = '' AND eff_to_tms = '2400-01-01 23:59:59'</v>
      </c>
      <c r="M4" s="30" t="s">
        <v>184</v>
      </c>
      <c r="N4" s="30" t="s">
        <v>226</v>
      </c>
      <c r="O4" s="30" t="s">
        <v>89</v>
      </c>
      <c r="P4" s="30" t="s">
        <v>109</v>
      </c>
      <c r="Q4" s="30" t="s">
        <v>94</v>
      </c>
      <c r="R4" s="30" t="s">
        <v>187</v>
      </c>
      <c r="S4" s="30" t="s">
        <v>88</v>
      </c>
      <c r="T4" s="30" t="s">
        <v>75</v>
      </c>
      <c r="U4" s="30" t="s">
        <v>99</v>
      </c>
    </row>
    <row r="5" spans="1:21" s="34" customFormat="1" ht="112" x14ac:dyDescent="0.35">
      <c r="A5" s="30" t="s">
        <v>144</v>
      </c>
      <c r="B5" s="30" t="s">
        <v>197</v>
      </c>
      <c r="C5" s="30" t="s">
        <v>198</v>
      </c>
      <c r="D5" s="30"/>
      <c r="E5" s="30" t="s">
        <v>14</v>
      </c>
      <c r="F5" s="30" t="s">
        <v>227</v>
      </c>
      <c r="G5" s="30" t="s">
        <v>48</v>
      </c>
      <c r="H5" s="30" t="s">
        <v>250</v>
      </c>
      <c r="I5" s="30" t="s">
        <v>225</v>
      </c>
      <c r="J5" s="30" t="s">
        <v>170</v>
      </c>
      <c r="K5" s="30" t="str">
        <f t="shared" si="1"/>
        <v xml:space="preserve">SELECT TOLL_LANE_ID, STATUS FROM TOLL_LANE WHERE TOLL_LANE_ID= </v>
      </c>
      <c r="L5" s="30" t="str">
        <f t="shared" si="0"/>
        <v>Select UNQ_ID_IN_SRC_STM, LN_STT From LN_INTF where UNQ_ID_IN_SRC_STM = '' AND eff_to_tms = '2400-01-01 23:59:59'</v>
      </c>
      <c r="M5" s="30" t="s">
        <v>184</v>
      </c>
      <c r="N5" s="30" t="s">
        <v>226</v>
      </c>
      <c r="O5" s="30" t="s">
        <v>89</v>
      </c>
      <c r="P5" s="30" t="s">
        <v>109</v>
      </c>
      <c r="Q5" s="30" t="s">
        <v>228</v>
      </c>
      <c r="R5" s="30" t="s">
        <v>187</v>
      </c>
      <c r="S5" s="30" t="s">
        <v>88</v>
      </c>
      <c r="T5" s="30" t="s">
        <v>75</v>
      </c>
      <c r="U5" s="30" t="s">
        <v>100</v>
      </c>
    </row>
    <row r="6" spans="1:21" s="34" customFormat="1" ht="112" x14ac:dyDescent="0.35">
      <c r="A6" s="30" t="s">
        <v>145</v>
      </c>
      <c r="B6" s="30" t="s">
        <v>199</v>
      </c>
      <c r="C6" s="30" t="s">
        <v>200</v>
      </c>
      <c r="D6" s="30"/>
      <c r="E6" s="30" t="s">
        <v>14</v>
      </c>
      <c r="F6" s="30" t="s">
        <v>227</v>
      </c>
      <c r="G6" s="30" t="s">
        <v>48</v>
      </c>
      <c r="H6" s="30" t="s">
        <v>251</v>
      </c>
      <c r="I6" s="30" t="s">
        <v>225</v>
      </c>
      <c r="J6" s="30" t="s">
        <v>170</v>
      </c>
      <c r="K6" s="30" t="str">
        <f t="shared" si="1"/>
        <v xml:space="preserve">SELECT TOLL_LANE_ID, TOLL_ID FROM TOLL_LANE WHERE TOLL_LANE_ID= </v>
      </c>
      <c r="L6" s="30" t="str">
        <f t="shared" si="0"/>
        <v>Select UNQ_ID_IN_SRC_STM, TOLL_ID From LN_INTF where UNQ_ID_IN_SRC_STM = '' AND eff_to_tms = '2400-01-01 23:59:59'</v>
      </c>
      <c r="M6" s="30" t="s">
        <v>184</v>
      </c>
      <c r="N6" s="30" t="s">
        <v>226</v>
      </c>
      <c r="O6" s="30" t="s">
        <v>89</v>
      </c>
      <c r="P6" s="30" t="s">
        <v>109</v>
      </c>
      <c r="Q6" s="30" t="s">
        <v>95</v>
      </c>
      <c r="R6" s="30" t="s">
        <v>187</v>
      </c>
      <c r="S6" s="30" t="s">
        <v>88</v>
      </c>
      <c r="T6" s="30" t="s">
        <v>75</v>
      </c>
      <c r="U6" s="30" t="s">
        <v>95</v>
      </c>
    </row>
    <row r="7" spans="1:21" s="34" customFormat="1" ht="98" x14ac:dyDescent="0.35">
      <c r="A7" s="30" t="s">
        <v>146</v>
      </c>
      <c r="B7" s="30" t="s">
        <v>201</v>
      </c>
      <c r="C7" s="30" t="s">
        <v>202</v>
      </c>
      <c r="D7" s="30"/>
      <c r="E7" s="30" t="s">
        <v>14</v>
      </c>
      <c r="F7" s="30" t="s">
        <v>227</v>
      </c>
      <c r="G7" s="30" t="s">
        <v>48</v>
      </c>
      <c r="H7" s="30" t="s">
        <v>252</v>
      </c>
      <c r="I7" s="30" t="s">
        <v>225</v>
      </c>
      <c r="J7" s="30" t="s">
        <v>170</v>
      </c>
      <c r="K7" s="30" t="str">
        <f t="shared" si="1"/>
        <v xml:space="preserve">SELECT TOLL_LANE_ID, TO_CHAR(to_date(CURRENT_DATE),'yyyy-mm-dd') AS PCS_DT FROM TOLL_LANE WHERE TOLL_LANE_ID= </v>
      </c>
      <c r="L7" s="30" t="str">
        <f t="shared" si="0"/>
        <v>Select UNQ_ID_IN_SRC_STM, PCS_DT From LN_INTF where UNQ_ID_IN_SRC_STM = '' AND eff_to_tms = '2400-01-01 23:59:59'</v>
      </c>
      <c r="M7" s="30" t="s">
        <v>184</v>
      </c>
      <c r="N7" s="30" t="s">
        <v>226</v>
      </c>
      <c r="O7" s="30" t="s">
        <v>89</v>
      </c>
      <c r="P7" s="30" t="s">
        <v>109</v>
      </c>
      <c r="Q7" s="30" t="s">
        <v>231</v>
      </c>
      <c r="R7" s="30" t="s">
        <v>187</v>
      </c>
      <c r="S7" s="30" t="s">
        <v>88</v>
      </c>
      <c r="T7" s="30" t="s">
        <v>75</v>
      </c>
      <c r="U7" s="30" t="s">
        <v>78</v>
      </c>
    </row>
    <row r="8" spans="1:21" s="34" customFormat="1" ht="168" x14ac:dyDescent="0.35">
      <c r="A8" s="30" t="s">
        <v>147</v>
      </c>
      <c r="B8" s="30" t="s">
        <v>203</v>
      </c>
      <c r="C8" s="30" t="s">
        <v>204</v>
      </c>
      <c r="D8" s="30"/>
      <c r="E8" s="30" t="s">
        <v>14</v>
      </c>
      <c r="F8" s="30" t="s">
        <v>227</v>
      </c>
      <c r="G8" s="30" t="s">
        <v>48</v>
      </c>
      <c r="H8" s="30" t="s">
        <v>252</v>
      </c>
      <c r="I8" s="30" t="s">
        <v>225</v>
      </c>
      <c r="J8" s="30" t="s">
        <v>170</v>
      </c>
      <c r="K8" s="30" t="str">
        <f t="shared" si="1"/>
        <v xml:space="preserve">SELECT TOLL_LANE_ID, REGEXP_SUBSTR(((SYSDATE - TO_DATE('1970-01-01', 'yyyy-MM-dd')) * (24 * 60 * 60 * 1000)),'^[0-9,]{4}') AS PPN_TMS_EXTRACT FROM TOLL_LANE WHERE TOLL_LANE_ID= </v>
      </c>
      <c r="L8" s="30" t="str">
        <f t="shared" si="0"/>
        <v>Select UNQ_ID_IN_SRC_STM, SUBSTR(PPN_TMS,0,4) AS PPN_TMS_EXTRACT From LN_INTF where UNQ_ID_IN_SRC_STM = '' AND eff_to_tms = '2400-01-01 23:59:59'</v>
      </c>
      <c r="M8" s="30" t="s">
        <v>184</v>
      </c>
      <c r="N8" s="30" t="s">
        <v>226</v>
      </c>
      <c r="O8" s="30" t="s">
        <v>89</v>
      </c>
      <c r="P8" s="30" t="s">
        <v>109</v>
      </c>
      <c r="Q8" s="30" t="s">
        <v>232</v>
      </c>
      <c r="R8" s="30" t="s">
        <v>187</v>
      </c>
      <c r="S8" s="30" t="s">
        <v>88</v>
      </c>
      <c r="T8" s="30" t="s">
        <v>75</v>
      </c>
      <c r="U8" s="30" t="s">
        <v>233</v>
      </c>
    </row>
    <row r="9" spans="1:21" s="34" customFormat="1" ht="98" x14ac:dyDescent="0.35">
      <c r="A9" s="30" t="s">
        <v>148</v>
      </c>
      <c r="B9" s="30" t="s">
        <v>205</v>
      </c>
      <c r="C9" s="30" t="s">
        <v>206</v>
      </c>
      <c r="D9" s="30"/>
      <c r="E9" s="30" t="s">
        <v>14</v>
      </c>
      <c r="F9" s="30" t="s">
        <v>227</v>
      </c>
      <c r="G9" s="30" t="s">
        <v>48</v>
      </c>
      <c r="H9" s="30" t="s">
        <v>252</v>
      </c>
      <c r="I9" s="30" t="s">
        <v>225</v>
      </c>
      <c r="J9" s="30" t="s">
        <v>170</v>
      </c>
      <c r="K9" s="30" t="str">
        <f t="shared" si="1"/>
        <v xml:space="preserve">SELECT TOLL_LANE_ID, '1' AS CRN_ROW_IND FROM TOLL_LANE WHERE TOLL_LANE_ID= </v>
      </c>
      <c r="L9" s="30" t="str">
        <f t="shared" si="0"/>
        <v>Select UNQ_ID_IN_SRC_STM, CRN_ROW_IND From LN_INTF where UNQ_ID_IN_SRC_STM = '' AND eff_to_tms = '2400-01-01 23:59:59'</v>
      </c>
      <c r="M9" s="30" t="s">
        <v>184</v>
      </c>
      <c r="N9" s="30" t="s">
        <v>226</v>
      </c>
      <c r="O9" s="30" t="s">
        <v>89</v>
      </c>
      <c r="P9" s="30" t="s">
        <v>109</v>
      </c>
      <c r="Q9" s="36" t="s">
        <v>234</v>
      </c>
      <c r="R9" s="30" t="s">
        <v>187</v>
      </c>
      <c r="S9" s="30" t="s">
        <v>88</v>
      </c>
      <c r="T9" s="30" t="s">
        <v>75</v>
      </c>
      <c r="U9" s="30" t="s">
        <v>101</v>
      </c>
    </row>
    <row r="10" spans="1:21" s="34" customFormat="1" ht="126" x14ac:dyDescent="0.35">
      <c r="A10" s="30" t="s">
        <v>149</v>
      </c>
      <c r="B10" s="30" t="s">
        <v>207</v>
      </c>
      <c r="C10" s="30" t="s">
        <v>208</v>
      </c>
      <c r="D10" s="30"/>
      <c r="E10" s="30" t="s">
        <v>14</v>
      </c>
      <c r="F10" s="30" t="s">
        <v>227</v>
      </c>
      <c r="G10" s="30" t="s">
        <v>48</v>
      </c>
      <c r="H10" s="30" t="s">
        <v>252</v>
      </c>
      <c r="I10" s="30" t="s">
        <v>225</v>
      </c>
      <c r="J10" s="30" t="s">
        <v>170</v>
      </c>
      <c r="K10" s="30" t="str">
        <f t="shared" si="1"/>
        <v xml:space="preserve">SELECT TOLL_LANE_ID, TO_CHAR(CURRENT_DATE,'YYYY-MM-DD') AS EFF_FM_TMS_EXTRACT FROM TOLL_LANE WHERE TOLL_LANE_ID= </v>
      </c>
      <c r="L10" s="30" t="str">
        <f t="shared" si="0"/>
        <v>Select UNQ_ID_IN_SRC_STM, SUBSTR(EFF_FM_TMS,0,10) AS EFF_FM_TMS_EXTRACT From LN_INTF where UNQ_ID_IN_SRC_STM = '' AND eff_to_tms = '2400-01-01 23:59:59'</v>
      </c>
      <c r="M10" s="30" t="s">
        <v>184</v>
      </c>
      <c r="N10" s="30" t="s">
        <v>226</v>
      </c>
      <c r="O10" s="30" t="s">
        <v>89</v>
      </c>
      <c r="P10" s="30" t="s">
        <v>109</v>
      </c>
      <c r="Q10" s="30" t="s">
        <v>235</v>
      </c>
      <c r="R10" s="30" t="s">
        <v>187</v>
      </c>
      <c r="S10" s="30" t="s">
        <v>88</v>
      </c>
      <c r="T10" s="30" t="s">
        <v>75</v>
      </c>
      <c r="U10" s="30" t="s">
        <v>237</v>
      </c>
    </row>
    <row r="11" spans="1:21" s="34" customFormat="1" ht="126" x14ac:dyDescent="0.35">
      <c r="A11" s="30" t="s">
        <v>150</v>
      </c>
      <c r="B11" s="30" t="s">
        <v>209</v>
      </c>
      <c r="C11" s="30" t="s">
        <v>210</v>
      </c>
      <c r="D11" s="30"/>
      <c r="E11" s="30" t="s">
        <v>14</v>
      </c>
      <c r="F11" s="30" t="s">
        <v>227</v>
      </c>
      <c r="G11" s="30" t="s">
        <v>48</v>
      </c>
      <c r="H11" s="30" t="s">
        <v>252</v>
      </c>
      <c r="I11" s="30" t="s">
        <v>225</v>
      </c>
      <c r="J11" s="30" t="s">
        <v>170</v>
      </c>
      <c r="K11" s="30" t="str">
        <f t="shared" si="1"/>
        <v xml:space="preserve">SELECT TOLL_LANE_ID, '2400-01-01' AS EFF_FM_TMS_EXTRACT FROM TOLL_LANE WHERE TOLL_LANE_ID= </v>
      </c>
      <c r="L11" s="30" t="str">
        <f t="shared" si="0"/>
        <v>Select UNQ_ID_IN_SRC_STM, SUBSTR(EFF_TO_TMS,0,10) AS EFF_TO_TMS_EXTRACT From LN_INTF where UNQ_ID_IN_SRC_STM = '' AND eff_to_tms = '2400-01-01 23:59:59'</v>
      </c>
      <c r="M11" s="30" t="s">
        <v>184</v>
      </c>
      <c r="N11" s="30" t="s">
        <v>226</v>
      </c>
      <c r="O11" s="30" t="s">
        <v>89</v>
      </c>
      <c r="P11" s="30" t="s">
        <v>109</v>
      </c>
      <c r="Q11" s="36" t="s">
        <v>236</v>
      </c>
      <c r="R11" s="30" t="s">
        <v>187</v>
      </c>
      <c r="S11" s="30" t="s">
        <v>88</v>
      </c>
      <c r="T11" s="30" t="s">
        <v>75</v>
      </c>
      <c r="U11" s="30" t="s">
        <v>238</v>
      </c>
    </row>
    <row r="12" spans="1:21" s="34" customFormat="1" ht="84" x14ac:dyDescent="0.35">
      <c r="A12" s="30" t="s">
        <v>151</v>
      </c>
      <c r="B12" s="30" t="s">
        <v>245</v>
      </c>
      <c r="C12" s="30" t="s">
        <v>246</v>
      </c>
      <c r="D12" s="30"/>
      <c r="E12" s="30" t="s">
        <v>14</v>
      </c>
      <c r="F12" s="30" t="s">
        <v>227</v>
      </c>
      <c r="G12" s="30" t="s">
        <v>48</v>
      </c>
      <c r="H12" s="30" t="s">
        <v>252</v>
      </c>
      <c r="I12" s="30" t="s">
        <v>225</v>
      </c>
      <c r="J12" s="30" t="s">
        <v>170</v>
      </c>
      <c r="K12" s="30" t="s">
        <v>186</v>
      </c>
      <c r="L12" s="30" t="str">
        <f>"Select UNQ_ID_IN_SRC_STM, "&amp;U12&amp;" From "&amp;S12&amp;" where UNQ_ID_IN_SRC_STM = '' AND eff_to_tms &lt;&gt; '2400-01-01 23:59:59'"</f>
        <v>Select UNQ_ID_IN_SRC_STM, N/A From LN_INTF where UNQ_ID_IN_SRC_STM = '' AND eff_to_tms &lt;&gt; '2400-01-01 23:59:59'</v>
      </c>
      <c r="M12" s="30" t="s">
        <v>253</v>
      </c>
      <c r="N12" s="30" t="s">
        <v>226</v>
      </c>
      <c r="O12" s="30" t="s">
        <v>89</v>
      </c>
      <c r="P12" s="30" t="s">
        <v>109</v>
      </c>
      <c r="Q12" s="36" t="s">
        <v>186</v>
      </c>
      <c r="R12" s="30" t="s">
        <v>187</v>
      </c>
      <c r="S12" s="30" t="s">
        <v>88</v>
      </c>
      <c r="T12" s="30" t="s">
        <v>75</v>
      </c>
      <c r="U12" s="30" t="s">
        <v>186</v>
      </c>
    </row>
    <row r="13" spans="1:21" s="34" customFormat="1" ht="84" x14ac:dyDescent="0.35">
      <c r="A13" s="30" t="s">
        <v>152</v>
      </c>
      <c r="B13" s="30" t="s">
        <v>96</v>
      </c>
      <c r="C13" s="30" t="s">
        <v>82</v>
      </c>
      <c r="D13" s="30"/>
      <c r="E13" s="30" t="s">
        <v>14</v>
      </c>
      <c r="F13" s="30" t="s">
        <v>227</v>
      </c>
      <c r="G13" s="30" t="s">
        <v>48</v>
      </c>
      <c r="H13" s="30" t="s">
        <v>83</v>
      </c>
      <c r="I13" s="30" t="s">
        <v>225</v>
      </c>
      <c r="J13" s="30" t="s">
        <v>170</v>
      </c>
      <c r="K13" s="30" t="s">
        <v>186</v>
      </c>
      <c r="L13" s="30" t="s">
        <v>182</v>
      </c>
      <c r="M13" s="30" t="s">
        <v>87</v>
      </c>
      <c r="N13" s="30" t="s">
        <v>226</v>
      </c>
      <c r="O13" s="30" t="s">
        <v>89</v>
      </c>
      <c r="P13" s="30" t="s">
        <v>109</v>
      </c>
      <c r="Q13" s="30" t="s">
        <v>186</v>
      </c>
      <c r="R13" s="30" t="s">
        <v>187</v>
      </c>
      <c r="S13" s="30" t="s">
        <v>88</v>
      </c>
      <c r="T13" s="30" t="s">
        <v>75</v>
      </c>
      <c r="U13" s="30" t="s">
        <v>186</v>
      </c>
    </row>
    <row r="14" spans="1:21" s="34" customFormat="1" ht="84" x14ac:dyDescent="0.35">
      <c r="A14" s="30" t="s">
        <v>153</v>
      </c>
      <c r="B14" s="30" t="s">
        <v>211</v>
      </c>
      <c r="C14" s="30" t="s">
        <v>84</v>
      </c>
      <c r="D14" s="30"/>
      <c r="E14" s="30" t="s">
        <v>14</v>
      </c>
      <c r="F14" s="30" t="s">
        <v>227</v>
      </c>
      <c r="G14" s="30" t="s">
        <v>48</v>
      </c>
      <c r="H14" s="30" t="s">
        <v>85</v>
      </c>
      <c r="I14" s="30" t="s">
        <v>225</v>
      </c>
      <c r="J14" s="30" t="s">
        <v>170</v>
      </c>
      <c r="K14" s="30" t="s">
        <v>97</v>
      </c>
      <c r="L14" s="30" t="s">
        <v>183</v>
      </c>
      <c r="M14" s="30" t="s">
        <v>184</v>
      </c>
      <c r="N14" s="30" t="s">
        <v>226</v>
      </c>
      <c r="O14" s="30" t="s">
        <v>89</v>
      </c>
      <c r="P14" s="30" t="s">
        <v>109</v>
      </c>
      <c r="Q14" s="30" t="s">
        <v>109</v>
      </c>
      <c r="R14" s="30" t="s">
        <v>187</v>
      </c>
      <c r="S14" s="30" t="s">
        <v>88</v>
      </c>
      <c r="T14" s="30" t="s">
        <v>75</v>
      </c>
      <c r="U14" s="30" t="s">
        <v>75</v>
      </c>
    </row>
    <row r="15" spans="1:21" s="34" customFormat="1" ht="84" x14ac:dyDescent="0.35">
      <c r="A15" s="30" t="s">
        <v>154</v>
      </c>
      <c r="B15" s="30" t="s">
        <v>212</v>
      </c>
      <c r="C15" s="30" t="s">
        <v>84</v>
      </c>
      <c r="D15" s="30"/>
      <c r="E15" s="30" t="s">
        <v>14</v>
      </c>
      <c r="F15" s="30" t="s">
        <v>227</v>
      </c>
      <c r="G15" s="30" t="s">
        <v>48</v>
      </c>
      <c r="H15" s="30" t="s">
        <v>85</v>
      </c>
      <c r="I15" s="30" t="s">
        <v>225</v>
      </c>
      <c r="J15" s="30" t="s">
        <v>170</v>
      </c>
      <c r="K15" s="30" t="str">
        <f t="shared" ref="K15:K26" si="2">"SELECT "&amp;P15&amp;", "&amp;Q15&amp;" FROM "&amp;O15&amp;" WHERE "&amp;P15&amp;" = "</f>
        <v xml:space="preserve">SELECT TOLL_LANE_ID, LANE_CODE FROM TOLL_LANE WHERE TOLL_LANE_ID = </v>
      </c>
      <c r="L15" s="30" t="str">
        <f t="shared" ref="L15:L26" si="3">"SELECT "&amp;T15&amp;", "&amp;U15&amp;" FROM "&amp;S15&amp;" WHERE "&amp;T15&amp;" = "</f>
        <v xml:space="preserve">SELECT UNQ_ID_IN_SRC_STM, LN_CODE FROM LN_INTF WHERE UNQ_ID_IN_SRC_STM = </v>
      </c>
      <c r="M15" s="30" t="s">
        <v>184</v>
      </c>
      <c r="N15" s="30" t="s">
        <v>226</v>
      </c>
      <c r="O15" s="30" t="s">
        <v>89</v>
      </c>
      <c r="P15" s="30" t="s">
        <v>109</v>
      </c>
      <c r="Q15" s="30" t="s">
        <v>92</v>
      </c>
      <c r="R15" s="30" t="s">
        <v>187</v>
      </c>
      <c r="S15" s="30" t="s">
        <v>88</v>
      </c>
      <c r="T15" s="30" t="s">
        <v>75</v>
      </c>
      <c r="U15" s="30" t="s">
        <v>90</v>
      </c>
    </row>
    <row r="16" spans="1:21" s="34" customFormat="1" ht="84" x14ac:dyDescent="0.35">
      <c r="A16" s="30" t="s">
        <v>155</v>
      </c>
      <c r="B16" s="30" t="s">
        <v>213</v>
      </c>
      <c r="C16" s="30" t="s">
        <v>84</v>
      </c>
      <c r="D16" s="30"/>
      <c r="E16" s="30" t="s">
        <v>14</v>
      </c>
      <c r="F16" s="30" t="s">
        <v>227</v>
      </c>
      <c r="G16" s="30" t="s">
        <v>48</v>
      </c>
      <c r="H16" s="30" t="s">
        <v>85</v>
      </c>
      <c r="I16" s="30" t="s">
        <v>225</v>
      </c>
      <c r="J16" s="30" t="s">
        <v>170</v>
      </c>
      <c r="K16" s="30" t="str">
        <f t="shared" si="2"/>
        <v xml:space="preserve">SELECT TOLL_LANE_ID, LANE_NAME FROM TOLL_LANE WHERE TOLL_LANE_ID = </v>
      </c>
      <c r="L16" s="30" t="str">
        <f t="shared" si="3"/>
        <v xml:space="preserve">SELECT UNQ_ID_IN_SRC_STM, LN_NM FROM LN_INTF WHERE UNQ_ID_IN_SRC_STM = </v>
      </c>
      <c r="M16" s="30" t="s">
        <v>184</v>
      </c>
      <c r="N16" s="30" t="s">
        <v>226</v>
      </c>
      <c r="O16" s="30" t="s">
        <v>89</v>
      </c>
      <c r="P16" s="30" t="s">
        <v>109</v>
      </c>
      <c r="Q16" s="30" t="s">
        <v>93</v>
      </c>
      <c r="R16" s="30" t="s">
        <v>187</v>
      </c>
      <c r="S16" s="30" t="s">
        <v>88</v>
      </c>
      <c r="T16" s="30" t="s">
        <v>75</v>
      </c>
      <c r="U16" s="30" t="s">
        <v>91</v>
      </c>
    </row>
    <row r="17" spans="1:21" s="34" customFormat="1" ht="84" x14ac:dyDescent="0.35">
      <c r="A17" s="30" t="s">
        <v>156</v>
      </c>
      <c r="B17" s="30" t="s">
        <v>214</v>
      </c>
      <c r="C17" s="30" t="s">
        <v>84</v>
      </c>
      <c r="D17" s="30"/>
      <c r="E17" s="30" t="s">
        <v>14</v>
      </c>
      <c r="F17" s="30" t="s">
        <v>227</v>
      </c>
      <c r="G17" s="30" t="s">
        <v>48</v>
      </c>
      <c r="H17" s="30" t="s">
        <v>85</v>
      </c>
      <c r="I17" s="30" t="s">
        <v>225</v>
      </c>
      <c r="J17" s="30" t="s">
        <v>170</v>
      </c>
      <c r="K17" s="30" t="str">
        <f t="shared" si="2"/>
        <v xml:space="preserve">SELECT TOLL_LANE_ID, LANE_TYPE FROM TOLL_LANE WHERE TOLL_LANE_ID = </v>
      </c>
      <c r="L17" s="30" t="str">
        <f t="shared" si="3"/>
        <v xml:space="preserve">SELECT UNQ_ID_IN_SRC_STM, LN_TP FROM LN_INTF WHERE UNQ_ID_IN_SRC_STM = </v>
      </c>
      <c r="M17" s="30" t="s">
        <v>184</v>
      </c>
      <c r="N17" s="30" t="s">
        <v>226</v>
      </c>
      <c r="O17" s="30" t="s">
        <v>89</v>
      </c>
      <c r="P17" s="30" t="s">
        <v>109</v>
      </c>
      <c r="Q17" s="30" t="s">
        <v>94</v>
      </c>
      <c r="R17" s="30" t="s">
        <v>187</v>
      </c>
      <c r="S17" s="30" t="s">
        <v>88</v>
      </c>
      <c r="T17" s="30" t="s">
        <v>75</v>
      </c>
      <c r="U17" s="30" t="s">
        <v>99</v>
      </c>
    </row>
    <row r="18" spans="1:21" s="34" customFormat="1" ht="84" x14ac:dyDescent="0.35">
      <c r="A18" s="30" t="s">
        <v>157</v>
      </c>
      <c r="B18" s="30" t="s">
        <v>215</v>
      </c>
      <c r="C18" s="30" t="s">
        <v>84</v>
      </c>
      <c r="D18" s="30"/>
      <c r="E18" s="30" t="s">
        <v>14</v>
      </c>
      <c r="F18" s="30" t="s">
        <v>227</v>
      </c>
      <c r="G18" s="30" t="s">
        <v>48</v>
      </c>
      <c r="H18" s="30" t="s">
        <v>85</v>
      </c>
      <c r="I18" s="30" t="s">
        <v>225</v>
      </c>
      <c r="J18" s="30" t="s">
        <v>170</v>
      </c>
      <c r="K18" s="30" t="str">
        <f t="shared" si="2"/>
        <v xml:space="preserve">SELECT TOLL_LANE_ID, STATUS FROM TOLL_LANE WHERE TOLL_LANE_ID = </v>
      </c>
      <c r="L18" s="30" t="str">
        <f t="shared" si="3"/>
        <v xml:space="preserve">SELECT UNQ_ID_IN_SRC_STM, LN_STT FROM LN_INTF WHERE UNQ_ID_IN_SRC_STM = </v>
      </c>
      <c r="M18" s="30" t="s">
        <v>184</v>
      </c>
      <c r="N18" s="30" t="s">
        <v>226</v>
      </c>
      <c r="O18" s="30" t="s">
        <v>89</v>
      </c>
      <c r="P18" s="30" t="s">
        <v>109</v>
      </c>
      <c r="Q18" s="30" t="s">
        <v>228</v>
      </c>
      <c r="R18" s="30" t="s">
        <v>187</v>
      </c>
      <c r="S18" s="30" t="s">
        <v>88</v>
      </c>
      <c r="T18" s="30" t="s">
        <v>75</v>
      </c>
      <c r="U18" s="30" t="s">
        <v>100</v>
      </c>
    </row>
    <row r="19" spans="1:21" s="34" customFormat="1" ht="84" x14ac:dyDescent="0.35">
      <c r="A19" s="30" t="s">
        <v>158</v>
      </c>
      <c r="B19" s="30" t="s">
        <v>216</v>
      </c>
      <c r="C19" s="30" t="s">
        <v>84</v>
      </c>
      <c r="D19" s="30"/>
      <c r="E19" s="30" t="s">
        <v>14</v>
      </c>
      <c r="F19" s="30" t="s">
        <v>227</v>
      </c>
      <c r="G19" s="30" t="s">
        <v>48</v>
      </c>
      <c r="H19" s="30" t="s">
        <v>85</v>
      </c>
      <c r="I19" s="30" t="s">
        <v>225</v>
      </c>
      <c r="J19" s="30" t="s">
        <v>170</v>
      </c>
      <c r="K19" s="30" t="str">
        <f t="shared" si="2"/>
        <v xml:space="preserve">SELECT TOLL_LANE_ID, TOLL_ID FROM TOLL_LANE WHERE TOLL_LANE_ID = </v>
      </c>
      <c r="L19" s="30" t="str">
        <f t="shared" si="3"/>
        <v xml:space="preserve">SELECT UNQ_ID_IN_SRC_STM, TOLL_ID FROM LN_INTF WHERE UNQ_ID_IN_SRC_STM = </v>
      </c>
      <c r="M19" s="30" t="s">
        <v>184</v>
      </c>
      <c r="N19" s="30" t="s">
        <v>226</v>
      </c>
      <c r="O19" s="30" t="s">
        <v>89</v>
      </c>
      <c r="P19" s="30" t="s">
        <v>109</v>
      </c>
      <c r="Q19" s="30" t="s">
        <v>95</v>
      </c>
      <c r="R19" s="30" t="s">
        <v>187</v>
      </c>
      <c r="S19" s="30" t="s">
        <v>88</v>
      </c>
      <c r="T19" s="30" t="s">
        <v>75</v>
      </c>
      <c r="U19" s="30" t="s">
        <v>95</v>
      </c>
    </row>
    <row r="20" spans="1:21" s="34" customFormat="1" ht="84" x14ac:dyDescent="0.35">
      <c r="A20" s="30" t="s">
        <v>159</v>
      </c>
      <c r="B20" s="30" t="s">
        <v>217</v>
      </c>
      <c r="C20" s="30" t="s">
        <v>84</v>
      </c>
      <c r="D20" s="30"/>
      <c r="E20" s="30" t="s">
        <v>14</v>
      </c>
      <c r="F20" s="30" t="s">
        <v>227</v>
      </c>
      <c r="G20" s="30" t="s">
        <v>48</v>
      </c>
      <c r="H20" s="30" t="s">
        <v>85</v>
      </c>
      <c r="I20" s="30" t="s">
        <v>225</v>
      </c>
      <c r="J20" s="30" t="s">
        <v>170</v>
      </c>
      <c r="K20" s="30" t="str">
        <f t="shared" si="2"/>
        <v xml:space="preserve">SELECT TOLL_LANE_ID, 'TOLL_LANE' AS SRC_STM_CODE FROM TOLL_LANE WHERE TOLL_LANE_ID = </v>
      </c>
      <c r="L20" s="30" t="str">
        <f t="shared" si="3"/>
        <v xml:space="preserve">SELECT UNQ_ID_IN_SRC_STM, SRC_STM_CODE FROM LN_INTF WHERE UNQ_ID_IN_SRC_STM = </v>
      </c>
      <c r="M20" s="30" t="s">
        <v>184</v>
      </c>
      <c r="N20" s="30" t="s">
        <v>226</v>
      </c>
      <c r="O20" s="30" t="s">
        <v>89</v>
      </c>
      <c r="P20" s="30" t="s">
        <v>109</v>
      </c>
      <c r="Q20" s="36" t="s">
        <v>229</v>
      </c>
      <c r="R20" s="30" t="s">
        <v>187</v>
      </c>
      <c r="S20" s="30" t="s">
        <v>88</v>
      </c>
      <c r="T20" s="30" t="s">
        <v>75</v>
      </c>
      <c r="U20" s="30" t="s">
        <v>76</v>
      </c>
    </row>
    <row r="21" spans="1:21" s="34" customFormat="1" ht="84" x14ac:dyDescent="0.35">
      <c r="A21" s="30" t="s">
        <v>160</v>
      </c>
      <c r="B21" s="30" t="s">
        <v>218</v>
      </c>
      <c r="C21" s="30" t="s">
        <v>84</v>
      </c>
      <c r="D21" s="30"/>
      <c r="E21" s="30" t="s">
        <v>14</v>
      </c>
      <c r="F21" s="30" t="s">
        <v>227</v>
      </c>
      <c r="G21" s="30" t="s">
        <v>48</v>
      </c>
      <c r="H21" s="30" t="s">
        <v>85</v>
      </c>
      <c r="I21" s="30" t="s">
        <v>225</v>
      </c>
      <c r="J21" s="30" t="s">
        <v>170</v>
      </c>
      <c r="K21" s="30" t="str">
        <f t="shared" si="2"/>
        <v xml:space="preserve">SELECT TOLL_LANE_ID, 'TOLL_LANE' AS SRC_STM_NM FROM TOLL_LANE WHERE TOLL_LANE_ID = </v>
      </c>
      <c r="L21" s="30" t="str">
        <f t="shared" si="3"/>
        <v xml:space="preserve">SELECT UNQ_ID_IN_SRC_STM, SRC_STM_NM FROM LN_INTF WHERE UNQ_ID_IN_SRC_STM = </v>
      </c>
      <c r="M21" s="30" t="s">
        <v>184</v>
      </c>
      <c r="N21" s="30" t="s">
        <v>226</v>
      </c>
      <c r="O21" s="30" t="s">
        <v>89</v>
      </c>
      <c r="P21" s="30" t="s">
        <v>109</v>
      </c>
      <c r="Q21" s="36" t="s">
        <v>230</v>
      </c>
      <c r="R21" s="30" t="s">
        <v>187</v>
      </c>
      <c r="S21" s="30" t="s">
        <v>88</v>
      </c>
      <c r="T21" s="30" t="s">
        <v>75</v>
      </c>
      <c r="U21" s="30" t="s">
        <v>77</v>
      </c>
    </row>
    <row r="22" spans="1:21" s="34" customFormat="1" ht="98" x14ac:dyDescent="0.35">
      <c r="A22" s="30" t="s">
        <v>161</v>
      </c>
      <c r="B22" s="30" t="s">
        <v>219</v>
      </c>
      <c r="C22" s="30" t="s">
        <v>84</v>
      </c>
      <c r="D22" s="30"/>
      <c r="E22" s="30" t="s">
        <v>14</v>
      </c>
      <c r="F22" s="30" t="s">
        <v>227</v>
      </c>
      <c r="G22" s="30" t="s">
        <v>48</v>
      </c>
      <c r="H22" s="30" t="s">
        <v>85</v>
      </c>
      <c r="I22" s="30" t="s">
        <v>225</v>
      </c>
      <c r="J22" s="30" t="s">
        <v>170</v>
      </c>
      <c r="K22" s="30" t="str">
        <f t="shared" si="2"/>
        <v xml:space="preserve">SELECT TOLL_LANE_ID, TO_CHAR(to_date(CURRENT_DATE),'yyyy-mm-dd') AS PCS_DT FROM TOLL_LANE WHERE TOLL_LANE_ID = </v>
      </c>
      <c r="L22" s="30" t="str">
        <f t="shared" si="3"/>
        <v xml:space="preserve">SELECT UNQ_ID_IN_SRC_STM, PCS_DT FROM LN_INTF WHERE UNQ_ID_IN_SRC_STM = </v>
      </c>
      <c r="M22" s="30" t="s">
        <v>184</v>
      </c>
      <c r="N22" s="30" t="s">
        <v>226</v>
      </c>
      <c r="O22" s="30" t="s">
        <v>89</v>
      </c>
      <c r="P22" s="30" t="s">
        <v>109</v>
      </c>
      <c r="Q22" s="30" t="s">
        <v>231</v>
      </c>
      <c r="R22" s="30" t="s">
        <v>187</v>
      </c>
      <c r="S22" s="30" t="s">
        <v>88</v>
      </c>
      <c r="T22" s="30" t="s">
        <v>75</v>
      </c>
      <c r="U22" s="30" t="s">
        <v>78</v>
      </c>
    </row>
    <row r="23" spans="1:21" s="34" customFormat="1" ht="168" x14ac:dyDescent="0.35">
      <c r="A23" s="30" t="s">
        <v>162</v>
      </c>
      <c r="B23" s="30" t="s">
        <v>220</v>
      </c>
      <c r="C23" s="30" t="s">
        <v>84</v>
      </c>
      <c r="D23" s="30"/>
      <c r="E23" s="30" t="s">
        <v>14</v>
      </c>
      <c r="F23" s="30" t="s">
        <v>227</v>
      </c>
      <c r="G23" s="30" t="s">
        <v>48</v>
      </c>
      <c r="H23" s="30" t="s">
        <v>85</v>
      </c>
      <c r="I23" s="30" t="s">
        <v>225</v>
      </c>
      <c r="J23" s="30" t="s">
        <v>170</v>
      </c>
      <c r="K23" s="30" t="str">
        <f t="shared" si="2"/>
        <v xml:space="preserve">SELECT TOLL_LANE_ID, REGEXP_SUBSTR(((SYSDATE - TO_DATE('1970-01-01', 'yyyy-MM-dd')) * (24 * 60 * 60 * 1000)),'^[0-9,]{4}') AS PPN_TMS_EXTRACT FROM TOLL_LANE WHERE TOLL_LANE_ID = </v>
      </c>
      <c r="L23" s="30" t="str">
        <f t="shared" si="3"/>
        <v xml:space="preserve">SELECT UNQ_ID_IN_SRC_STM, SUBSTR(PPN_TMS,0,4) AS PPN_TMS_EXTRACT FROM LN_INTF WHERE UNQ_ID_IN_SRC_STM = </v>
      </c>
      <c r="M23" s="30" t="s">
        <v>184</v>
      </c>
      <c r="N23" s="30" t="s">
        <v>226</v>
      </c>
      <c r="O23" s="30" t="s">
        <v>89</v>
      </c>
      <c r="P23" s="30" t="s">
        <v>109</v>
      </c>
      <c r="Q23" s="30" t="s">
        <v>232</v>
      </c>
      <c r="R23" s="30" t="s">
        <v>187</v>
      </c>
      <c r="S23" s="30" t="s">
        <v>88</v>
      </c>
      <c r="T23" s="30" t="s">
        <v>75</v>
      </c>
      <c r="U23" s="30" t="s">
        <v>233</v>
      </c>
    </row>
    <row r="24" spans="1:21" s="34" customFormat="1" ht="84" x14ac:dyDescent="0.35">
      <c r="A24" s="30" t="s">
        <v>163</v>
      </c>
      <c r="B24" s="30" t="s">
        <v>221</v>
      </c>
      <c r="C24" s="30" t="s">
        <v>84</v>
      </c>
      <c r="D24" s="30"/>
      <c r="E24" s="30" t="s">
        <v>14</v>
      </c>
      <c r="F24" s="30" t="s">
        <v>227</v>
      </c>
      <c r="G24" s="30" t="s">
        <v>48</v>
      </c>
      <c r="H24" s="30" t="s">
        <v>85</v>
      </c>
      <c r="I24" s="30" t="s">
        <v>225</v>
      </c>
      <c r="J24" s="30" t="s">
        <v>170</v>
      </c>
      <c r="K24" s="30" t="str">
        <f t="shared" si="2"/>
        <v xml:space="preserve">SELECT TOLL_LANE_ID, '1' AS CRN_ROW_IND FROM TOLL_LANE WHERE TOLL_LANE_ID = </v>
      </c>
      <c r="L24" s="30" t="str">
        <f t="shared" si="3"/>
        <v xml:space="preserve">SELECT UNQ_ID_IN_SRC_STM, CRN_ROW_IND FROM LN_INTF WHERE UNQ_ID_IN_SRC_STM = </v>
      </c>
      <c r="M24" s="30" t="s">
        <v>184</v>
      </c>
      <c r="N24" s="30" t="s">
        <v>226</v>
      </c>
      <c r="O24" s="30" t="s">
        <v>89</v>
      </c>
      <c r="P24" s="30" t="s">
        <v>109</v>
      </c>
      <c r="Q24" s="36" t="s">
        <v>234</v>
      </c>
      <c r="R24" s="30" t="s">
        <v>187</v>
      </c>
      <c r="S24" s="30" t="s">
        <v>88</v>
      </c>
      <c r="T24" s="30" t="s">
        <v>75</v>
      </c>
      <c r="U24" s="30" t="s">
        <v>101</v>
      </c>
    </row>
    <row r="25" spans="1:21" s="34" customFormat="1" ht="126" x14ac:dyDescent="0.35">
      <c r="A25" s="30" t="s">
        <v>164</v>
      </c>
      <c r="B25" s="30" t="s">
        <v>222</v>
      </c>
      <c r="C25" s="30" t="s">
        <v>84</v>
      </c>
      <c r="D25" s="30"/>
      <c r="E25" s="30" t="s">
        <v>14</v>
      </c>
      <c r="F25" s="30" t="s">
        <v>227</v>
      </c>
      <c r="G25" s="30" t="s">
        <v>48</v>
      </c>
      <c r="H25" s="30" t="s">
        <v>85</v>
      </c>
      <c r="I25" s="30" t="s">
        <v>225</v>
      </c>
      <c r="J25" s="30" t="s">
        <v>170</v>
      </c>
      <c r="K25" s="30" t="str">
        <f t="shared" si="2"/>
        <v xml:space="preserve">SELECT TOLL_LANE_ID, TO_CHAR(CURRENT_DATE,'YYYY-MM-DD') AS EFF_FM_TMS_EXTRACT FROM TOLL_LANE WHERE TOLL_LANE_ID = </v>
      </c>
      <c r="L25" s="30" t="str">
        <f t="shared" si="3"/>
        <v xml:space="preserve">SELECT UNQ_ID_IN_SRC_STM, SUBSTR(EFF_FM_TMS,0,10) AS EFF_FM_TMS_EXTRACT FROM LN_INTF WHERE UNQ_ID_IN_SRC_STM = </v>
      </c>
      <c r="M25" s="30" t="s">
        <v>184</v>
      </c>
      <c r="N25" s="30" t="s">
        <v>226</v>
      </c>
      <c r="O25" s="30" t="s">
        <v>89</v>
      </c>
      <c r="P25" s="30" t="s">
        <v>109</v>
      </c>
      <c r="Q25" s="30" t="s">
        <v>235</v>
      </c>
      <c r="R25" s="30" t="s">
        <v>187</v>
      </c>
      <c r="S25" s="30" t="s">
        <v>88</v>
      </c>
      <c r="T25" s="30" t="s">
        <v>75</v>
      </c>
      <c r="U25" s="30" t="s">
        <v>237</v>
      </c>
    </row>
    <row r="26" spans="1:21" s="34" customFormat="1" ht="112" x14ac:dyDescent="0.35">
      <c r="A26" s="30" t="s">
        <v>254</v>
      </c>
      <c r="B26" s="30" t="s">
        <v>223</v>
      </c>
      <c r="C26" s="30" t="s">
        <v>84</v>
      </c>
      <c r="D26" s="30"/>
      <c r="E26" s="30" t="s">
        <v>14</v>
      </c>
      <c r="F26" s="30" t="s">
        <v>227</v>
      </c>
      <c r="G26" s="30" t="s">
        <v>48</v>
      </c>
      <c r="H26" s="30" t="s">
        <v>85</v>
      </c>
      <c r="I26" s="30" t="s">
        <v>225</v>
      </c>
      <c r="J26" s="30" t="s">
        <v>170</v>
      </c>
      <c r="K26" s="30" t="str">
        <f t="shared" si="2"/>
        <v xml:space="preserve">SELECT TOLL_LANE_ID, '2400-01-01' AS EFF_FM_TMS_EXTRACT FROM TOLL_LANE WHERE TOLL_LANE_ID = </v>
      </c>
      <c r="L26" s="30" t="str">
        <f t="shared" si="3"/>
        <v xml:space="preserve">SELECT UNQ_ID_IN_SRC_STM, SUBSTR(EFF_TO_TMS,0,10) AS EFF_TO_TMS_EXTRACT FROM LN_INTF WHERE UNQ_ID_IN_SRC_STM = </v>
      </c>
      <c r="M26" s="30" t="s">
        <v>184</v>
      </c>
      <c r="N26" s="30" t="s">
        <v>226</v>
      </c>
      <c r="O26" s="30" t="s">
        <v>89</v>
      </c>
      <c r="P26" s="30" t="s">
        <v>109</v>
      </c>
      <c r="Q26" s="36" t="s">
        <v>236</v>
      </c>
      <c r="R26" s="30" t="s">
        <v>187</v>
      </c>
      <c r="S26" s="30" t="s">
        <v>88</v>
      </c>
      <c r="T26" s="30" t="s">
        <v>75</v>
      </c>
      <c r="U26" s="30" t="s">
        <v>238</v>
      </c>
    </row>
  </sheetData>
  <autoFilter ref="A1:U1" xr:uid="{3A010BF9-E2AF-4DD6-BA62-529489CADA30}"/>
  <conditionalFormatting sqref="E2:E26">
    <cfRule type="cellIs" priority="27" operator="equal">
      <formula>"High"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5" operator="equal" id="{CDFD3D8F-CB4B-431D-8E9B-8E09CFD40180}">
            <xm:f>LEGEND!$A$5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26" operator="equal" id="{EFBD6E92-11E4-4EFE-AF6B-5EEC545B37B3}">
            <xm:f>LEGEND!$A$4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E2:E26</xm:sqref>
        </x14:conditionalFormatting>
        <x14:conditionalFormatting xmlns:xm="http://schemas.microsoft.com/office/excel/2006/main">
          <x14:cfRule type="cellIs" priority="24" operator="equal" id="{CCEC36CD-A38F-4F1F-9352-4EE1EE57D4E2}">
            <xm:f>LEGEND!$A$6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E2:E26</xm:sqref>
        </x14:conditionalFormatting>
        <x14:conditionalFormatting xmlns:xm="http://schemas.microsoft.com/office/excel/2006/main">
          <x14:cfRule type="cellIs" priority="19" operator="equal" id="{ADAEB8A5-C2B3-4ABA-9F67-8FD8BF6F194B}">
            <xm:f>LEGEND!$A$18</xm:f>
            <x14:dxf>
              <fill>
                <patternFill>
                  <bgColor rgb="FFFF99CC"/>
                </patternFill>
              </fill>
            </x14:dxf>
          </x14:cfRule>
          <x14:cfRule type="cellIs" priority="20" operator="equal" id="{371D752D-8056-4965-A1AF-21F3F973320D}">
            <xm:f>LEGEND!$A$18</xm:f>
            <x14:dxf>
              <fill>
                <patternFill>
                  <bgColor rgb="FFFF66CC"/>
                </patternFill>
              </fill>
            </x14:dxf>
          </x14:cfRule>
          <x14:cfRule type="cellIs" priority="21" operator="equal" id="{31CA8902-5A8A-4365-AA0F-96ED93EE59C9}">
            <xm:f>LEGEND!$A$18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operator="equal" id="{A9401461-61A3-4D8B-8361-CA4AB49DF9CE}">
            <xm:f>LEGEND!$A$17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equal" id="{A7F1F42D-48B2-4568-9101-CE47078F8224}">
            <xm:f>LEGEND!$A$16</xm:f>
            <x14:dxf>
              <fill>
                <patternFill>
                  <bgColor rgb="FFFFC000"/>
                </patternFill>
              </fill>
            </x14:dxf>
          </x14:cfRule>
          <xm:sqref>G2:G26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70D691B-B96C-4821-89E2-C00D09148FE6}">
          <x14:formula1>
            <xm:f>LEGEND!$A$16:$A$18</xm:f>
          </x14:formula1>
          <xm:sqref>G2:G26</xm:sqref>
        </x14:dataValidation>
        <x14:dataValidation type="list" allowBlank="1" showInputMessage="1" showErrorMessage="1" xr:uid="{F258CDC4-9847-4B22-8B32-E22D3C96DA2B}">
          <x14:formula1>
            <xm:f>LEGEND!$A$4:$A$6</xm:f>
          </x14:formula1>
          <xm:sqref>E2:E26</xm:sqref>
        </x14:dataValidation>
        <x14:dataValidation type="list" allowBlank="1" showInputMessage="1" showErrorMessage="1" xr:uid="{9178A20E-6486-4637-9187-B29EAF9F3F28}">
          <x14:formula1>
            <xm:f>LEGEND!$A$22:$A$28</xm:f>
          </x14:formula1>
          <xm:sqref>F2:F26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CF65-FCB6-4458-B691-8DF886E4EA77}">
  <dimension ref="A1:Z981"/>
  <sheetViews>
    <sheetView topLeftCell="A16" workbookViewId="0">
      <selection activeCell="B23" sqref="B23"/>
    </sheetView>
  </sheetViews>
  <sheetFormatPr defaultColWidth="21.1796875" defaultRowHeight="14.5" x14ac:dyDescent="0.35"/>
  <cols>
    <col min="1" max="1" width="29.54296875" customWidth="1"/>
    <col min="2" max="2" width="84.1796875" customWidth="1"/>
  </cols>
  <sheetData>
    <row r="1" spans="1:26" ht="15" thickBot="1" x14ac:dyDescent="0.4">
      <c r="A1" s="5"/>
      <c r="B1" s="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" thickBot="1" x14ac:dyDescent="0.4">
      <c r="A2" s="43" t="s">
        <v>12</v>
      </c>
      <c r="B2" s="45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1" thickBot="1" x14ac:dyDescent="0.4">
      <c r="A3" s="2" t="s">
        <v>10</v>
      </c>
      <c r="B3" s="3" t="s">
        <v>11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thickBot="1" x14ac:dyDescent="0.4">
      <c r="A4" s="8" t="s">
        <v>8</v>
      </c>
      <c r="B4" s="4" t="s">
        <v>13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.5" thickBot="1" x14ac:dyDescent="0.4">
      <c r="A5" s="22" t="s">
        <v>14</v>
      </c>
      <c r="B5" s="4" t="s">
        <v>15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3" customHeight="1" thickBot="1" x14ac:dyDescent="0.4">
      <c r="A6" s="7" t="s">
        <v>16</v>
      </c>
      <c r="B6" s="4" t="s">
        <v>17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thickBot="1" x14ac:dyDescent="0.4">
      <c r="A7" s="5"/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4">
      <c r="A8" s="5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thickBot="1" x14ac:dyDescent="0.4">
      <c r="A9" s="43" t="s">
        <v>18</v>
      </c>
      <c r="B9" s="4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1" thickBot="1" x14ac:dyDescent="0.4">
      <c r="A10" s="2" t="s">
        <v>10</v>
      </c>
      <c r="B10" s="3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thickBot="1" x14ac:dyDescent="0.4">
      <c r="A11" s="6" t="s">
        <v>19</v>
      </c>
      <c r="B11" s="4" t="s">
        <v>20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thickBot="1" x14ac:dyDescent="0.4">
      <c r="A12" s="5"/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thickBot="1" x14ac:dyDescent="0.4">
      <c r="A13" s="5"/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thickBot="1" x14ac:dyDescent="0.4">
      <c r="A14" s="43" t="s">
        <v>21</v>
      </c>
      <c r="B14" s="4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thickBot="1" x14ac:dyDescent="0.4">
      <c r="A15" s="2" t="s">
        <v>10</v>
      </c>
      <c r="B15" s="3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thickBot="1" x14ac:dyDescent="0.4">
      <c r="A16" s="9" t="s">
        <v>48</v>
      </c>
      <c r="B16" s="4" t="s">
        <v>22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thickBot="1" x14ac:dyDescent="0.4">
      <c r="A17" s="10" t="s">
        <v>239</v>
      </c>
      <c r="B17" s="4" t="s">
        <v>23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" thickBot="1" x14ac:dyDescent="0.4">
      <c r="A18" s="11" t="s">
        <v>49</v>
      </c>
      <c r="B18" s="4" t="s">
        <v>24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thickBo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 thickBot="1" x14ac:dyDescent="0.4">
      <c r="A20" s="40" t="s">
        <v>25</v>
      </c>
      <c r="B20" s="41"/>
      <c r="C20" s="4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" thickBot="1" x14ac:dyDescent="0.4">
      <c r="A21" s="12" t="s">
        <v>26</v>
      </c>
      <c r="B21" s="13" t="s">
        <v>2</v>
      </c>
      <c r="C21" s="13" t="s">
        <v>27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" thickBot="1" x14ac:dyDescent="0.4">
      <c r="A22" s="14" t="s">
        <v>28</v>
      </c>
      <c r="B22" s="4" t="s">
        <v>29</v>
      </c>
      <c r="C22" s="9" t="s">
        <v>48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" thickBot="1" x14ac:dyDescent="0.4">
      <c r="A23" s="14" t="s">
        <v>227</v>
      </c>
      <c r="B23" s="4" t="s">
        <v>30</v>
      </c>
      <c r="C23" s="9" t="s">
        <v>48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" thickBot="1" x14ac:dyDescent="0.4">
      <c r="A24" s="16" t="s">
        <v>31</v>
      </c>
      <c r="B24" s="4" t="s">
        <v>32</v>
      </c>
      <c r="C24" s="10" t="s">
        <v>239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" thickBot="1" x14ac:dyDescent="0.4">
      <c r="A25" s="16" t="s">
        <v>33</v>
      </c>
      <c r="B25" s="4" t="s">
        <v>34</v>
      </c>
      <c r="C25" s="10" t="s">
        <v>239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62.5" thickBot="1" x14ac:dyDescent="0.4">
      <c r="A26" s="16" t="s">
        <v>35</v>
      </c>
      <c r="B26" s="4" t="s">
        <v>36</v>
      </c>
      <c r="C26" s="10" t="s">
        <v>239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" thickBot="1" x14ac:dyDescent="0.4">
      <c r="A27" s="16" t="s">
        <v>9</v>
      </c>
      <c r="B27" s="4" t="s">
        <v>37</v>
      </c>
      <c r="C27" s="10" t="s">
        <v>239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7" thickBot="1" x14ac:dyDescent="0.4">
      <c r="A28" s="16" t="s">
        <v>38</v>
      </c>
      <c r="B28" s="4" t="s">
        <v>39</v>
      </c>
      <c r="C28" s="10" t="s">
        <v>49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x14ac:dyDescent="0.3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x14ac:dyDescent="0.3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" thickBot="1" x14ac:dyDescent="0.4">
      <c r="A31" s="27"/>
      <c r="B31" s="27"/>
      <c r="C31" s="27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6" thickBot="1" x14ac:dyDescent="0.4">
      <c r="A32" s="43" t="s">
        <v>40</v>
      </c>
      <c r="B32" s="44"/>
      <c r="C32" s="45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1" thickBot="1" x14ac:dyDescent="0.4">
      <c r="A33" s="17" t="s">
        <v>41</v>
      </c>
      <c r="B33" s="18" t="s">
        <v>11</v>
      </c>
      <c r="C33" s="18" t="s">
        <v>42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" thickBot="1" x14ac:dyDescent="0.4">
      <c r="A34" s="19" t="s">
        <v>0</v>
      </c>
      <c r="B34" s="20" t="s">
        <v>58</v>
      </c>
      <c r="C34" s="1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8.5" thickBot="1" x14ac:dyDescent="0.4">
      <c r="A35" s="19" t="s">
        <v>50</v>
      </c>
      <c r="B35" s="20" t="s">
        <v>59</v>
      </c>
      <c r="C35" s="15" t="s">
        <v>43</v>
      </c>
      <c r="D35" s="2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8.5" thickBot="1" x14ac:dyDescent="0.4">
      <c r="A36" s="19" t="s">
        <v>51</v>
      </c>
      <c r="B36" s="20" t="s">
        <v>60</v>
      </c>
      <c r="C36" s="15" t="s">
        <v>43</v>
      </c>
      <c r="D36" s="2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" thickBot="1" x14ac:dyDescent="0.4">
      <c r="A37" s="19" t="s">
        <v>3</v>
      </c>
      <c r="B37" s="20" t="s">
        <v>61</v>
      </c>
      <c r="C37" s="15"/>
      <c r="D37" s="2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8.5" thickBot="1" x14ac:dyDescent="0.4">
      <c r="A38" s="19" t="s">
        <v>52</v>
      </c>
      <c r="B38" s="20" t="s">
        <v>62</v>
      </c>
      <c r="C38" s="15" t="s">
        <v>43</v>
      </c>
      <c r="D38" s="2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62.5" thickBot="1" x14ac:dyDescent="0.4">
      <c r="A39" s="19" t="s">
        <v>46</v>
      </c>
      <c r="B39" s="20" t="s">
        <v>64</v>
      </c>
      <c r="C39" s="15" t="s">
        <v>43</v>
      </c>
      <c r="D39" s="2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8.5" thickBot="1" x14ac:dyDescent="0.4">
      <c r="A40" s="19" t="s">
        <v>53</v>
      </c>
      <c r="B40" s="20" t="s">
        <v>63</v>
      </c>
      <c r="C40" s="15" t="s">
        <v>43</v>
      </c>
      <c r="D40" s="2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8.5" thickBot="1" x14ac:dyDescent="0.4">
      <c r="A41" s="19" t="s">
        <v>54</v>
      </c>
      <c r="B41" s="20" t="s">
        <v>65</v>
      </c>
      <c r="C41" s="15" t="s">
        <v>43</v>
      </c>
      <c r="D41" s="2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8.5" thickBot="1" x14ac:dyDescent="0.4">
      <c r="A42" s="19" t="s">
        <v>55</v>
      </c>
      <c r="B42" s="20" t="s">
        <v>66</v>
      </c>
      <c r="C42" s="15" t="s">
        <v>43</v>
      </c>
      <c r="D42" s="2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8.5" thickBot="1" x14ac:dyDescent="0.4">
      <c r="A43" s="19" t="s">
        <v>44</v>
      </c>
      <c r="B43" s="20" t="s">
        <v>67</v>
      </c>
      <c r="C43" s="15" t="s">
        <v>43</v>
      </c>
      <c r="D43" s="2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8.5" thickBot="1" x14ac:dyDescent="0.4">
      <c r="A44" s="19" t="s">
        <v>45</v>
      </c>
      <c r="B44" s="20" t="s">
        <v>68</v>
      </c>
      <c r="C44" s="15" t="s">
        <v>43</v>
      </c>
      <c r="D44" s="2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8.5" thickBot="1" x14ac:dyDescent="0.4">
      <c r="A45" s="19" t="s">
        <v>56</v>
      </c>
      <c r="B45" s="20" t="s">
        <v>69</v>
      </c>
      <c r="C45" s="15" t="s">
        <v>43</v>
      </c>
    </row>
    <row r="46" spans="1:26" ht="28.5" thickBot="1" x14ac:dyDescent="0.4">
      <c r="A46" s="19" t="s">
        <v>47</v>
      </c>
      <c r="B46" s="20" t="s">
        <v>70</v>
      </c>
      <c r="C46" s="15" t="s">
        <v>43</v>
      </c>
      <c r="D46" s="23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" thickBot="1" x14ac:dyDescent="0.4">
      <c r="A47" s="19" t="s">
        <v>7</v>
      </c>
      <c r="B47" s="24" t="s">
        <v>71</v>
      </c>
      <c r="C47" s="25" t="s">
        <v>43</v>
      </c>
      <c r="D47" s="2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1.5" thickBot="1" x14ac:dyDescent="0.4">
      <c r="A48" s="19" t="s">
        <v>57</v>
      </c>
      <c r="B48" s="20" t="s">
        <v>72</v>
      </c>
      <c r="C48" s="15" t="s">
        <v>43</v>
      </c>
      <c r="D48" s="2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" thickBo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thickBo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thickBo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thickBo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thickBo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thickBo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thickBo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thickBo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thickBo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thickBo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thickBo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thickBo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thickBo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thickBo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thickBo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thickBo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thickBo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thickBo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thickBo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thickBo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thickBo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thickBo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thickBo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thickBo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thickBo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thickBo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thickBo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thickBo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thickBo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" thickBo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" thickBo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" thickBo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thickBo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" thickBo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" thickBo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" thickBo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" thickBo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" thickBo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" thickBo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" thickBo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" thickBo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" thickBo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" thickBo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" thickBo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" thickBo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" thickBo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" thickBo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" thickBo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" thickBo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" thickBo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" thickBo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" thickBo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" thickBo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" thickBo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" thickBo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" thickBo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" thickBo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" thickBo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" thickBo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" thickBo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" thickBo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" thickBo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" thickBo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" thickBo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" thickBo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" thickBo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" thickBo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" thickBo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" thickBo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" thickBo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" thickBo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" thickBo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" thickBo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" thickBo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" thickBo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" thickBo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" thickBo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" thickBo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" thickBo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" thickBo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" thickBo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" thickBo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" thickBo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" thickBo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thickBo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thickBo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thickBo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thickBo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thickBo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thickBo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thickBo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thickBo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thickBo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thickBo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thickBo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thickBo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" thickBo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" thickBo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" thickBo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" thickBo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" thickBo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" thickBo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" thickBo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" thickBo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" thickBo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" thickBo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" thickBo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" thickBo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" thickBo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" thickBo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" thickBo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" thickBo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" thickBo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" thickBo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thickBo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thickBo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thickBo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thickBo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thickBo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thickBo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thickBo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thickBo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thickBo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thickBo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thickBo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thickBo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thickBo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" thickBo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" thickBo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" thickBo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" thickBo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" thickBo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" thickBo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" thickBo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" thickBo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" thickBo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" thickBo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" thickBo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" thickBo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" thickBo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" thickBo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" thickBo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" thickBo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" thickBo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" thickBo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" thickBo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" thickBo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" thickBo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" thickBo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" thickBo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" thickBo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" thickBo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" thickBo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" thickBo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" thickBo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" thickBo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" thickBo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" thickBo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" thickBo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" thickBo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" thickBo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" thickBo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" thickBo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" thickBo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" thickBo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" thickBo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" thickBo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" thickBo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" thickBo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" thickBo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" thickBo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" thickBo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" thickBo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" thickBo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" thickBo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" thickBo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thickBo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thickBo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thickBo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thickBo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thickBo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" thickBo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thickBo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thickBo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thickBo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" thickBo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" thickBo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" thickBo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" thickBo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" thickBo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" thickBo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" thickBo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" thickBo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" thickBo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" thickBo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" thickBo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" thickBo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" thickBo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" thickBo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" thickBo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" thickBo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" thickBo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" thickBo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" thickBo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" thickBo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" thickBo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" thickBo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" thickBo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" thickBo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" thickBo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" thickBo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" thickBo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" thickBo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" thickBo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" thickBo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" thickBo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" thickBo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" thickBo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" thickBo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" thickBo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" thickBo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" thickBo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" thickBo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" thickBo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" thickBo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" thickBo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" thickBo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" thickBo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" thickBo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" thickBo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" thickBo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" thickBo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" thickBo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" thickBo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" thickBo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" thickBo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" thickBo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" thickBo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" thickBo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" thickBo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" thickBo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" thickBo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" thickBo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" thickBo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" thickBo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" thickBo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" thickBo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" thickBo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" thickBo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" thickBo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" thickBo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" thickBo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" thickBo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" thickBo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" thickBo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" thickBo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" thickBo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" thickBo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" thickBo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" thickBo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" thickBo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" thickBo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" thickBo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" thickBo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" thickBo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" thickBo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" thickBo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" thickBo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" thickBo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" thickBo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" thickBo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" thickBo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" thickBo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" thickBo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" thickBo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" thickBo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" thickBo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" thickBo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" thickBo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" thickBo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" thickBo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" thickBo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" thickBo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" thickBo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" thickBo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" thickBo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" thickBo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" thickBo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" thickBo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" thickBo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" thickBo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" thickBo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" thickBo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" thickBo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" thickBo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" thickBo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" thickBo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" thickBo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" thickBo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" thickBo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" thickBo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" thickBo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" thickBo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" thickBo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" thickBo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" thickBo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" thickBo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" thickBo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" thickBo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" thickBo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" thickBo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" thickBo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" thickBo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" thickBo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" thickBo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" thickBo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" thickBo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" thickBo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" thickBo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" thickBo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" thickBo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" thickBo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" thickBo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" thickBo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" thickBo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" thickBo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" thickBo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" thickBo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" thickBo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" thickBo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" thickBo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" thickBo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" thickBo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" thickBo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" thickBo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" thickBo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" thickBo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" thickBo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" thickBo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" thickBo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" thickBo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" thickBo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" thickBo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" thickBo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" thickBo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" thickBo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" thickBo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" thickBo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" thickBo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" thickBo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" thickBo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" thickBo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thickBo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thickBo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thickBo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thickBo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thickBo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thickBo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thickBo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thickBo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thickBo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thickBo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" thickBo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" thickBo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" thickBo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" thickBo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" thickBo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" thickBo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" thickBo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" thickBo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" thickBo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" thickBo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" thickBo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" thickBo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" thickBo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" thickBo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" thickBo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" thickBo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" thickBo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" thickBo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" thickBo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" thickBo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" thickBo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" thickBo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" thickBo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" thickBo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" thickBo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" thickBo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" thickBo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" thickBo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" thickBo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" thickBo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" thickBo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" thickBo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" thickBo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" thickBo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" thickBo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" thickBo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" thickBo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" thickBo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" thickBo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" thickBo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" thickBo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" thickBo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" thickBo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" thickBo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" thickBo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" thickBo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" thickBo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" thickBo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" thickBo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" thickBo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" thickBo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" thickBo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" thickBo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" thickBo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" thickBo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" thickBo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" thickBo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" thickBo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" thickBo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" thickBo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" thickBo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" thickBo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" thickBo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" thickBo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" thickBo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" thickBo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" thickBo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" thickBo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" thickBo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" thickBo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" thickBo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" thickBo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" thickBo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" thickBo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" thickBo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" thickBo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" thickBo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" thickBo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" thickBo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" thickBo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" thickBo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" thickBo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" thickBo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" thickBo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" thickBo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" thickBo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" thickBo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" thickBo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" thickBo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" thickBo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" thickBo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" thickBo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" thickBo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" thickBo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" thickBo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" thickBo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" thickBo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" thickBo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" thickBo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" thickBo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" thickBo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" thickBo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" thickBo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" thickBo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" thickBo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" thickBo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" thickBo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" thickBo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" thickBo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" thickBo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" thickBo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" thickBo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" thickBo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" thickBo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" thickBo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" thickBo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" thickBo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" thickBo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" thickBo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" thickBo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" thickBo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" thickBo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" thickBo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" thickBo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" thickBo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" thickBo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" thickBo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" thickBo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" thickBo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" thickBo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" thickBo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" thickBo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" thickBo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" thickBo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" thickBo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" thickBo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" thickBo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" thickBo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" thickBo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" thickBo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" thickBo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" thickBo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" thickBo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" thickBo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" thickBo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" thickBo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" thickBo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" thickBo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" thickBo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" thickBo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" thickBo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" thickBo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" thickBo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" thickBo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" thickBo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" thickBo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" thickBo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" thickBo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" thickBo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" thickBo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" thickBo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" thickBo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" thickBo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" thickBo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" thickBo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" thickBo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" thickBo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" thickBo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" thickBo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" thickBo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" thickBo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" thickBo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" thickBo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" thickBo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" thickBo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" thickBo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" thickBo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" thickBo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" thickBo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" thickBo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" thickBo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" thickBo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" thickBo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" thickBo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" thickBo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" thickBo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" thickBo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" thickBo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" thickBo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" thickBo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" thickBo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" thickBo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" thickBo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" thickBo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" thickBo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" thickBo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" thickBo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" thickBo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" thickBo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" thickBo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" thickBo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" thickBo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" thickBo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" thickBo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" thickBo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" thickBo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" thickBo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" thickBo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" thickBo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" thickBo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" thickBo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" thickBo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" thickBo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" thickBo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" thickBo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" thickBo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" thickBo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" thickBo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" thickBo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" thickBo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" thickBo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" thickBo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" thickBo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" thickBo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" thickBo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" thickBo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" thickBo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" thickBo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" thickBo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" thickBo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" thickBo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" thickBo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" thickBo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" thickBo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" thickBo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" thickBo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" thickBo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" thickBo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" thickBo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" thickBo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" thickBo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" thickBo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" thickBo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" thickBo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" thickBo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" thickBo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" thickBo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" thickBo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" thickBo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" thickBo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" thickBo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" thickBo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" thickBo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" thickBo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" thickBo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" thickBo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" thickBo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" thickBo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" thickBo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" thickBo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" thickBo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" thickBo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" thickBo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" thickBo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" thickBo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" thickBo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" thickBo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" thickBo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" thickBo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" thickBo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" thickBo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" thickBo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" thickBo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" thickBo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" thickBo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" thickBo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" thickBo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" thickBo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" thickBo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" thickBo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" thickBo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" thickBo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" thickBo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" thickBo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" thickBo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" thickBo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" thickBo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" thickBo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" thickBo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" thickBo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" thickBo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" thickBo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" thickBo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" thickBo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" thickBo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" thickBo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" thickBo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" thickBo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" thickBo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" thickBo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" thickBo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" thickBo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" thickBo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" thickBo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" thickBo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" thickBo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" thickBo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" thickBo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" thickBo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" thickBo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" thickBo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" thickBo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" thickBo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" thickBo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" thickBo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" thickBo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" thickBo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" thickBo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" thickBo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" thickBo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" thickBo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" thickBo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" thickBo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" thickBo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" thickBo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" thickBo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" thickBo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" thickBo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" thickBo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" thickBo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" thickBo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" thickBo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" thickBo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" thickBo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" thickBo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" thickBo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" thickBo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" thickBo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" thickBo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" thickBo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" thickBo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" thickBo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" thickBo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" thickBo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" thickBo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" thickBo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" thickBo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" thickBo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" thickBo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" thickBo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" thickBo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" thickBo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" thickBo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" thickBo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" thickBo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" thickBo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" thickBo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" thickBo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" thickBo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" thickBo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" thickBo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" thickBo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" thickBo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" thickBo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" thickBo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" thickBo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" thickBo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" thickBo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" thickBo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" thickBo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" thickBo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" thickBo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" thickBo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" thickBo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" thickBo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" thickBo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" thickBo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" thickBo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" thickBo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" thickBo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" thickBo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" thickBo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" thickBo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" thickBo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" thickBo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" thickBo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" thickBo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" thickBo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" thickBo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" thickBo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" thickBo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" thickBo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" thickBo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" thickBo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" thickBo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" thickBo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" thickBo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" thickBo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" thickBo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" thickBo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" thickBo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" thickBo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" thickBo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" thickBo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" thickBo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" thickBo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" thickBo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" thickBo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" thickBo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" thickBo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" thickBo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" thickBo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" thickBo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" thickBo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" thickBo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" thickBo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" thickBo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" thickBo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" thickBo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" thickBo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" thickBo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" thickBo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" thickBo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" thickBo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" thickBo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" thickBo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" thickBo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" thickBo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" thickBo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" thickBo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" thickBo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" thickBo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" thickBo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" thickBo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" thickBo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" thickBo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" thickBo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" thickBo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" thickBo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" thickBo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" thickBo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" thickBo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" thickBo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" thickBo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" thickBo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" thickBo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" thickBo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" thickBo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" thickBo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" thickBo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" thickBo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" thickBo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" thickBo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" thickBo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" thickBo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" thickBo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" thickBo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" thickBo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" thickBo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" thickBo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" thickBo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" thickBo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" thickBo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" thickBo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" thickBo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" thickBo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" thickBo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" thickBo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" thickBo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" thickBo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" thickBo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" thickBo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" thickBo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" thickBo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" thickBo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" thickBo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" thickBo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" thickBo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" thickBo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" thickBo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" thickBo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" thickBo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" thickBo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" thickBo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" thickBo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" thickBo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" thickBo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" thickBo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" thickBo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" thickBo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" thickBo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" thickBo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" thickBo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" thickBo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" thickBo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" thickBo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" thickBo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" thickBo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" thickBo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" thickBo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" thickBo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" thickBo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" thickBo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" thickBo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" thickBo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" thickBo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" thickBo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" thickBo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" thickBo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" thickBo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" thickBo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" thickBo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" thickBo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" thickBo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" thickBo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" thickBo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" thickBo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" thickBo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" thickBo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" thickBo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" thickBo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" thickBo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" thickBo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" thickBo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" thickBo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" thickBo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" thickBo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" thickBo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" thickBo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" thickBo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" thickBo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" thickBo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" thickBo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" thickBo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" thickBo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" thickBo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" thickBo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" thickBo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" thickBo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" thickBo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" thickBo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" thickBo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" thickBo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" thickBo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" thickBo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" thickBo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" thickBo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" thickBo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" thickBo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" thickBo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" thickBo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" thickBo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" thickBo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" thickBo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" thickBo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" thickBo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" thickBo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" thickBo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" thickBo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" thickBo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" thickBo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" thickBo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" thickBo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" thickBo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" thickBo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" thickBo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" thickBo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" thickBo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" thickBo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" thickBo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" thickBot="1" x14ac:dyDescent="0.4">
      <c r="A981" s="1"/>
    </row>
  </sheetData>
  <mergeCells count="5">
    <mergeCell ref="A20:C20"/>
    <mergeCell ref="A32:C32"/>
    <mergeCell ref="A2:B2"/>
    <mergeCell ref="A9:B9"/>
    <mergeCell ref="A14:B1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LN_INTF_INIT</vt:lpstr>
      <vt:lpstr>LN_INTF_UPDATE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2022-10-14T04:21:32Z</dcterms:created>
  <dcterms:modified xsi:type="dcterms:W3CDTF">2022-12-13T11:20:37Z</dcterms:modified>
</cp:coreProperties>
</file>