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635"/>
  </bookViews>
  <sheets>
    <sheet name="Sheet1" sheetId="1" r:id="rId1"/>
    <sheet name="TABLES" sheetId="3" r:id="rId2"/>
  </sheets>
  <externalReferences>
    <externalReference r:id="rId3"/>
  </externalReferences>
  <definedNames>
    <definedName name="_xlnm._FilterDatabase" localSheetId="0" hidden="1">Sheet1!$A$1:$FF$1</definedName>
    <definedName name="LIST8">[1]TABLES!$T$2:$T$16</definedName>
    <definedName name="MONTH">[1]TABLES!$V$2:$V$27</definedName>
  </definedNames>
  <calcPr calcId="152511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3" i="1"/>
  <c r="EK10" i="1" l="1"/>
  <c r="DR10" i="1"/>
  <c r="DR9" i="1"/>
  <c r="DR8" i="1"/>
  <c r="DR7" i="1"/>
  <c r="DR6" i="1"/>
  <c r="DR5" i="1"/>
  <c r="DR4" i="1"/>
  <c r="DR3" i="1"/>
  <c r="DR2" i="1"/>
  <c r="EI10" i="1"/>
  <c r="EG10" i="1" s="1"/>
  <c r="FE10" i="1"/>
  <c r="FD10" i="1"/>
  <c r="EH10" i="1"/>
  <c r="ED10" i="1"/>
  <c r="EE10" i="1" s="1"/>
  <c r="EA10" i="1"/>
  <c r="DZ10" i="1"/>
  <c r="EB10" i="1" s="1"/>
  <c r="DI10" i="1"/>
  <c r="DJ10" i="1" s="1"/>
  <c r="EC10" i="1" s="1"/>
  <c r="CZ10" i="1"/>
  <c r="FE9" i="1"/>
  <c r="FE8" i="1"/>
  <c r="FE7" i="1"/>
  <c r="FE6" i="1"/>
  <c r="FE5" i="1"/>
  <c r="FE4" i="1"/>
  <c r="FE3" i="1"/>
  <c r="FE2" i="1"/>
  <c r="FD9" i="1"/>
  <c r="FD8" i="1"/>
  <c r="FD7" i="1"/>
  <c r="FD6" i="1"/>
  <c r="FD5" i="1"/>
  <c r="FD4" i="1"/>
  <c r="FD3" i="1"/>
  <c r="FD2" i="1"/>
  <c r="EL10" i="1" l="1"/>
  <c r="EM10" i="1" s="1"/>
  <c r="EM5" i="1"/>
  <c r="EJ10" i="1"/>
  <c r="DO10" i="1" s="1"/>
  <c r="EN10" i="1" l="1"/>
  <c r="ED9" i="1" l="1"/>
  <c r="EE9" i="1" s="1"/>
  <c r="ED8" i="1"/>
  <c r="EE8" i="1" s="1"/>
  <c r="ED7" i="1"/>
  <c r="EE7" i="1" s="1"/>
  <c r="ED6" i="1"/>
  <c r="EE6" i="1" s="1"/>
  <c r="ED5" i="1"/>
  <c r="EE5" i="1" s="1"/>
  <c r="ED4" i="1"/>
  <c r="EE4" i="1" s="1"/>
  <c r="ED3" i="1"/>
  <c r="EE3" i="1" s="1"/>
  <c r="ED2" i="1"/>
  <c r="EE2" i="1" s="1"/>
  <c r="EA9" i="1"/>
  <c r="EA8" i="1"/>
  <c r="EA7" i="1"/>
  <c r="EA6" i="1"/>
  <c r="EA5" i="1"/>
  <c r="EA4" i="1"/>
  <c r="EA3" i="1"/>
  <c r="EA2" i="1"/>
  <c r="DZ9" i="1"/>
  <c r="EK9" i="1" s="1"/>
  <c r="DZ8" i="1"/>
  <c r="EK8" i="1" s="1"/>
  <c r="DZ7" i="1"/>
  <c r="EK7" i="1" s="1"/>
  <c r="DZ6" i="1"/>
  <c r="EK6" i="1" s="1"/>
  <c r="DZ5" i="1"/>
  <c r="EK5" i="1" s="1"/>
  <c r="DZ4" i="1"/>
  <c r="EK4" i="1" s="1"/>
  <c r="DZ3" i="1"/>
  <c r="EK3" i="1" s="1"/>
  <c r="DZ2" i="1"/>
  <c r="EK2" i="1" s="1"/>
  <c r="DI9" i="1"/>
  <c r="DJ9" i="1" s="1"/>
  <c r="EC9" i="1" s="1"/>
  <c r="DI8" i="1"/>
  <c r="DJ8" i="1" s="1"/>
  <c r="EC8" i="1" s="1"/>
  <c r="DI7" i="1"/>
  <c r="DJ7" i="1" s="1"/>
  <c r="EC7" i="1" s="1"/>
  <c r="DI6" i="1"/>
  <c r="DJ6" i="1" s="1"/>
  <c r="EC6" i="1" s="1"/>
  <c r="DI5" i="1"/>
  <c r="DJ5" i="1" s="1"/>
  <c r="EC5" i="1" s="1"/>
  <c r="DI4" i="1"/>
  <c r="DJ4" i="1" s="1"/>
  <c r="EC4" i="1" s="1"/>
  <c r="DI3" i="1"/>
  <c r="DJ3" i="1" s="1"/>
  <c r="EC3" i="1" s="1"/>
  <c r="DI2" i="1"/>
  <c r="DJ2" i="1" s="1"/>
  <c r="EC2" i="1" s="1"/>
  <c r="EL3" i="1" l="1"/>
  <c r="EM3" i="1" s="1"/>
  <c r="EN3" i="1" s="1"/>
  <c r="EB7" i="1"/>
  <c r="EL4" i="1"/>
  <c r="EM4" i="1" s="1"/>
  <c r="EN4" i="1" s="1"/>
  <c r="EL8" i="1"/>
  <c r="EM8" i="1"/>
  <c r="EN8" i="1" s="1"/>
  <c r="EB4" i="1"/>
  <c r="EB8" i="1"/>
  <c r="EL7" i="1"/>
  <c r="EM7" i="1" s="1"/>
  <c r="EN7" i="1"/>
  <c r="EB3" i="1"/>
  <c r="EL5" i="1"/>
  <c r="EN5" i="1"/>
  <c r="EL9" i="1"/>
  <c r="EM9" i="1" s="1"/>
  <c r="EB5" i="1"/>
  <c r="EB9" i="1"/>
  <c r="EL2" i="1"/>
  <c r="EL6" i="1"/>
  <c r="EB2" i="1"/>
  <c r="EB6" i="1"/>
  <c r="EM6" i="1" l="1"/>
  <c r="EN6" i="1" s="1"/>
  <c r="EM2" i="1"/>
  <c r="EN2" i="1" s="1"/>
  <c r="EN9" i="1"/>
  <c r="EI9" i="1" l="1"/>
  <c r="EG9" i="1" s="1"/>
  <c r="EH9" i="1"/>
  <c r="CZ9" i="1"/>
  <c r="EI8" i="1"/>
  <c r="EG8" i="1" s="1"/>
  <c r="EI7" i="1"/>
  <c r="EG7" i="1" s="1"/>
  <c r="EH8" i="1"/>
  <c r="CZ8" i="1"/>
  <c r="EH7" i="1"/>
  <c r="CZ7" i="1"/>
  <c r="EI6" i="1"/>
  <c r="EG6" i="1" s="1"/>
  <c r="EI5" i="1"/>
  <c r="EH6" i="1"/>
  <c r="EH5" i="1"/>
  <c r="EH4" i="1"/>
  <c r="EH3" i="1"/>
  <c r="EH2" i="1"/>
  <c r="CZ6" i="1"/>
  <c r="CZ5" i="1"/>
  <c r="EI4" i="1"/>
  <c r="EG4" i="1" s="1"/>
  <c r="CZ4" i="1"/>
  <c r="G4" i="3"/>
  <c r="G3" i="3"/>
  <c r="G2" i="3"/>
  <c r="D4" i="3"/>
  <c r="EI3" i="1"/>
  <c r="EG3" i="1" s="1"/>
  <c r="EI2" i="1"/>
  <c r="EG2" i="1" s="1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D2" i="3"/>
  <c r="CZ3" i="1" s="1"/>
  <c r="EJ5" i="1" l="1"/>
  <c r="DO5" i="1" s="1"/>
  <c r="EG5" i="1"/>
  <c r="EJ9" i="1"/>
  <c r="DO9" i="1" s="1"/>
  <c r="EJ7" i="1"/>
  <c r="DO7" i="1" s="1"/>
  <c r="EJ8" i="1"/>
  <c r="DO8" i="1" s="1"/>
  <c r="EJ4" i="1"/>
  <c r="DO4" i="1" s="1"/>
  <c r="EJ6" i="1"/>
  <c r="DO6" i="1" s="1"/>
  <c r="EJ3" i="1"/>
  <c r="DO3" i="1" s="1"/>
  <c r="CZ2" i="1"/>
  <c r="EJ2" i="1" s="1"/>
  <c r="DO2" i="1" s="1"/>
</calcChain>
</file>

<file path=xl/sharedStrings.xml><?xml version="1.0" encoding="utf-8"?>
<sst xmlns="http://schemas.openxmlformats.org/spreadsheetml/2006/main" count="1377" uniqueCount="581">
  <si>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</si>
  <si>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</si>
  <si>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</si>
  <si>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</si>
  <si>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</si>
  <si>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</si>
  <si>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</si>
  <si>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</si>
  <si>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</si>
  <si>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</si>
  <si>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</si>
  <si>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</si>
  <si>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</si>
  <si>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</si>
  <si>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</si>
  <si>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</si>
  <si>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</si>
  <si>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</si>
  <si>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</si>
  <si>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</si>
  <si>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</si>
  <si>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</si>
  <si>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</si>
  <si>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</si>
  <si>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</si>
  <si>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</si>
  <si>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</si>
  <si>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</si>
  <si>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</si>
  <si>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</si>
  <si>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</si>
  <si>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</si>
  <si>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</si>
  <si>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</si>
  <si>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</si>
  <si>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</si>
  <si>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</si>
  <si>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</si>
  <si>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</si>
  <si>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</si>
  <si>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</si>
  <si>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</si>
  <si>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</si>
  <si>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</si>
  <si>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</si>
  <si>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</si>
  <si>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</si>
  <si>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</si>
  <si>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</si>
  <si>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</si>
  <si>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</si>
  <si>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</si>
  <si>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</si>
  <si>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</si>
  <si>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</si>
  <si>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</si>
  <si>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</si>
  <si>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</si>
  <si>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</si>
  <si>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</si>
  <si>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</si>
  <si>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</si>
  <si>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</si>
  <si>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</si>
  <si>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</si>
  <si>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</si>
  <si>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</si>
  <si>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</si>
  <si>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</si>
  <si>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</si>
  <si>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</si>
  <si>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</si>
  <si>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</si>
  <si>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</si>
  <si>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</si>
  <si>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</si>
  <si>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</si>
  <si>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</si>
  <si>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</si>
  <si>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</si>
  <si>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</si>
  <si>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</si>
  <si>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</si>
  <si>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</si>
  <si>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</si>
  <si>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</si>
  <si>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</si>
  <si>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</si>
  <si>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</si>
  <si>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</si>
  <si>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</si>
  <si>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</si>
  <si>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</si>
  <si>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</si>
  <si>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</si>
  <si>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</si>
  <si>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</si>
  <si>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</si>
  <si>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</si>
  <si>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</si>
  <si>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</si>
  <si>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</si>
  <si>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</si>
  <si>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</si>
  <si>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</si>
  <si>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</si>
  <si>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</si>
  <si>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</si>
  <si>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</si>
  <si>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</si>
  <si>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</si>
  <si>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</si>
  <si>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</si>
  <si>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</si>
  <si>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</si>
  <si>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</si>
  <si>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</si>
  <si>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</si>
  <si>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</si>
  <si>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</si>
  <si>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</si>
  <si>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</si>
  <si>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</si>
  <si>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</si>
  <si>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</si>
  <si>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</si>
  <si>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</si>
  <si>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</si>
  <si>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</si>
  <si>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</si>
  <si>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</si>
  <si>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</si>
  <si>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</si>
  <si>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</si>
  <si>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</si>
  <si>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</si>
  <si>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</si>
  <si>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</si>
  <si>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</si>
  <si>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</si>
  <si>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</si>
  <si>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</si>
  <si>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</si>
  <si>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</si>
  <si>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</si>
  <si>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</si>
  <si>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</si>
  <si>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</si>
  <si>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</si>
  <si>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</si>
  <si>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</si>
  <si>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</si>
  <si>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</si>
  <si>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</si>
  <si>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</si>
  <si>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</si>
  <si>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</si>
  <si>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</si>
  <si>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</si>
  <si>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</si>
  <si>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</si>
  <si>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</si>
  <si>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APJ</t>
  </si>
  <si>
    <t>LOBLV4TGTOTH</t>
  </si>
  <si>
    <t>OTHER INDUSTRIES / TARGETED INDUSTRIES-OTHER</t>
  </si>
  <si>
    <t>LV3TGTOTH</t>
  </si>
  <si>
    <t>AUDEFAULT</t>
  </si>
  <si>
    <t>AUDEFAULT - DEFAULT AMID - WW</t>
  </si>
  <si>
    <t>A</t>
  </si>
  <si>
    <t>O</t>
  </si>
  <si>
    <t>USD</t>
  </si>
  <si>
    <t>ESP</t>
  </si>
  <si>
    <t>Renewal</t>
  </si>
  <si>
    <t>No</t>
  </si>
  <si>
    <t>Q3</t>
  </si>
  <si>
    <t>2016</t>
  </si>
  <si>
    <t>2016-Q3</t>
  </si>
  <si>
    <t>RSR</t>
  </si>
  <si>
    <t>9x5</t>
  </si>
  <si>
    <t>HPSW Standalone</t>
  </si>
  <si>
    <t>Valid</t>
  </si>
  <si>
    <t>CURRENT</t>
  </si>
  <si>
    <t>NO</t>
  </si>
  <si>
    <t>QUOTED</t>
  </si>
  <si>
    <t>OPEN</t>
  </si>
  <si>
    <t>FORECAST</t>
  </si>
  <si>
    <t>ZCRN</t>
  </si>
  <si>
    <t>WON</t>
  </si>
  <si>
    <t>MY</t>
  </si>
  <si>
    <t>28</t>
  </si>
  <si>
    <t>E0001</t>
  </si>
  <si>
    <t>Q1</t>
  </si>
  <si>
    <t>H1</t>
  </si>
  <si>
    <t>2016-Q1</t>
  </si>
  <si>
    <t>2016-H1</t>
  </si>
  <si>
    <t>BACKLOG</t>
  </si>
  <si>
    <t>NOT QUOTED</t>
  </si>
  <si>
    <t>INVALID</t>
  </si>
  <si>
    <t>Quarter</t>
  </si>
  <si>
    <t>2016-Q2</t>
  </si>
  <si>
    <t>FUTURE</t>
  </si>
  <si>
    <t>1/26/2016 8:32:16 AM +00:00</t>
  </si>
  <si>
    <t>YES</t>
  </si>
  <si>
    <t>Revenue calculation</t>
  </si>
  <si>
    <t>Month</t>
  </si>
  <si>
    <t>Month end</t>
  </si>
  <si>
    <t>LIST1</t>
  </si>
  <si>
    <t>LIST2</t>
  </si>
  <si>
    <t>LIST3</t>
  </si>
  <si>
    <t>LIST4</t>
  </si>
  <si>
    <t>LIST5</t>
  </si>
  <si>
    <t>LIST6</t>
  </si>
  <si>
    <t>RENEWAL STATUS</t>
  </si>
  <si>
    <t>LIST8</t>
  </si>
  <si>
    <t>Quarter Lookup</t>
  </si>
  <si>
    <t>MONTH</t>
  </si>
  <si>
    <t>Col lookup</t>
  </si>
  <si>
    <t>Pipeline Type</t>
  </si>
  <si>
    <t>LIST7</t>
  </si>
  <si>
    <t>LIST9</t>
  </si>
  <si>
    <t xml:space="preserve">Quarter : </t>
  </si>
  <si>
    <t>Q315</t>
  </si>
  <si>
    <t>M1 END DATE</t>
  </si>
  <si>
    <t>Q215M1 END DATE</t>
  </si>
  <si>
    <t>CS-10 Lost Services to Competitor</t>
  </si>
  <si>
    <t>EUR</t>
  </si>
  <si>
    <t>Q215</t>
  </si>
  <si>
    <t>P. Type Q1 15</t>
  </si>
  <si>
    <t>P. Type Q2 15</t>
  </si>
  <si>
    <t>P. Type Q3 15</t>
  </si>
  <si>
    <t>P. Type Q4 15</t>
  </si>
  <si>
    <t>P. Type Q1 16</t>
  </si>
  <si>
    <t>P. Type Q2 16</t>
  </si>
  <si>
    <t>P. Type Q3 16</t>
  </si>
  <si>
    <t>P. Type Q4 16</t>
  </si>
  <si>
    <t>P. Type Q1 17</t>
  </si>
  <si>
    <t>LOST</t>
  </si>
  <si>
    <t>CEE</t>
  </si>
  <si>
    <t>Baltics</t>
  </si>
  <si>
    <t>M2 END DATE</t>
  </si>
  <si>
    <t>Q215M2 END DATE</t>
  </si>
  <si>
    <t>CS-11 Pricing/Budget Issues</t>
  </si>
  <si>
    <t>GBP</t>
  </si>
  <si>
    <t>2010-Q1</t>
  </si>
  <si>
    <t>WINBACK</t>
  </si>
  <si>
    <t>UPSIDE</t>
  </si>
  <si>
    <t>DACH</t>
  </si>
  <si>
    <t>Belgium</t>
  </si>
  <si>
    <t xml:space="preserve">MONTH : </t>
  </si>
  <si>
    <t>M3 END DATE</t>
  </si>
  <si>
    <t>Q215M3 END DATE</t>
  </si>
  <si>
    <t>CS-12 Quality of Service Concerns</t>
  </si>
  <si>
    <t>CHF</t>
  </si>
  <si>
    <t>Q415</t>
  </si>
  <si>
    <t>2010-Q2</t>
  </si>
  <si>
    <t>FRANCE</t>
  </si>
  <si>
    <t>Denmark</t>
  </si>
  <si>
    <t>Q315M1 END DATE</t>
  </si>
  <si>
    <t>CS-13 HP End of Support</t>
  </si>
  <si>
    <t>DKK</t>
  </si>
  <si>
    <t>Q116</t>
  </si>
  <si>
    <t>2010-Q3</t>
  </si>
  <si>
    <t>IBERIA</t>
  </si>
  <si>
    <t>Finland</t>
  </si>
  <si>
    <t>Q315M2 END DATE</t>
  </si>
  <si>
    <t>CS-14 Equip Turned Off and Not Replaced</t>
  </si>
  <si>
    <t>NOK</t>
  </si>
  <si>
    <t>Q216</t>
  </si>
  <si>
    <t>2010-Q4</t>
  </si>
  <si>
    <t>ITALY</t>
  </si>
  <si>
    <t>Luxembourg</t>
  </si>
  <si>
    <t>Q315M3 END DATE</t>
  </si>
  <si>
    <t>CS-15 Credit/Bankruptcy/ Out of Business</t>
  </si>
  <si>
    <t>SEK</t>
  </si>
  <si>
    <t>Q316</t>
  </si>
  <si>
    <t>2011-Q1</t>
  </si>
  <si>
    <t>MEMA</t>
  </si>
  <si>
    <t>Netherlands</t>
  </si>
  <si>
    <t>Q415M1 END DATE</t>
  </si>
  <si>
    <t>CS-16 No Response from Sales</t>
  </si>
  <si>
    <t>ZAR</t>
  </si>
  <si>
    <t>Q416</t>
  </si>
  <si>
    <t>2011-Q2</t>
  </si>
  <si>
    <t>NORTH</t>
  </si>
  <si>
    <t>Norway</t>
  </si>
  <si>
    <t>Q415M2 END DATE</t>
  </si>
  <si>
    <t>CS-17 No Response from Customer</t>
  </si>
  <si>
    <t>PLN</t>
  </si>
  <si>
    <t>Q117</t>
  </si>
  <si>
    <t>2011-Q3</t>
  </si>
  <si>
    <t>RUSSIA</t>
  </si>
  <si>
    <t>Sweden</t>
  </si>
  <si>
    <t>Q415M3 END DATE</t>
  </si>
  <si>
    <t>CS-18 Time &amp; Material/Self Maint/Other</t>
  </si>
  <si>
    <t>RUR</t>
  </si>
  <si>
    <t>Q217</t>
  </si>
  <si>
    <t>2011-Q4</t>
  </si>
  <si>
    <t>U.K. &amp; IRELAND</t>
  </si>
  <si>
    <t>Q116M1 END DATE</t>
  </si>
  <si>
    <t>CS-19 Lost Products/Service to Competitor  </t>
  </si>
  <si>
    <t>CZK</t>
  </si>
  <si>
    <t>Q317</t>
  </si>
  <si>
    <t>2012-Q1</t>
  </si>
  <si>
    <t>Q116M2 END DATE</t>
  </si>
  <si>
    <t>CS-41 HP Decision to not Renew</t>
  </si>
  <si>
    <t>Q417</t>
  </si>
  <si>
    <t>2012-Q2</t>
  </si>
  <si>
    <t>Q116M3 END DATE</t>
  </si>
  <si>
    <t>REL - Relicensed</t>
  </si>
  <si>
    <t>Q118</t>
  </si>
  <si>
    <t>2012-Q3</t>
  </si>
  <si>
    <t>Q216M1 END DATE</t>
  </si>
  <si>
    <t>CS-30 Equipment replaced by HP supported Equipment</t>
  </si>
  <si>
    <t>Q218</t>
  </si>
  <si>
    <t>2012-Q4</t>
  </si>
  <si>
    <t>Q216M2 END DATE</t>
  </si>
  <si>
    <t>CS-31 Warranty Interval Price Change</t>
  </si>
  <si>
    <t>Q318</t>
  </si>
  <si>
    <t>2013-Q1</t>
  </si>
  <si>
    <t>Q216M3 END DATE</t>
  </si>
  <si>
    <t>CS-32 Moved from Channel to Direct</t>
  </si>
  <si>
    <t>Q418</t>
  </si>
  <si>
    <t>2013-Q2</t>
  </si>
  <si>
    <t>Q316M1 END DATE</t>
  </si>
  <si>
    <t>CS-33 Direct to Channl/Channl to Channl</t>
  </si>
  <si>
    <t>2013-Q3</t>
  </si>
  <si>
    <t>Q316M2 END DATE</t>
  </si>
  <si>
    <t>CS-34 Contract Consolidation</t>
  </si>
  <si>
    <t>2013-Q4</t>
  </si>
  <si>
    <t>Q316M3 END DATE</t>
  </si>
  <si>
    <t>CS-35 Shortlife - Contract will be Reentered</t>
  </si>
  <si>
    <t>2014-Q1</t>
  </si>
  <si>
    <t>Q416M1 END DATE</t>
  </si>
  <si>
    <t>UPF-1 FCP-Renewal Not Required</t>
  </si>
  <si>
    <t>2014-Q2</t>
  </si>
  <si>
    <t>Q416M2 END DATE</t>
  </si>
  <si>
    <t>UPF-2 Extension MCC-Renewal Not Required</t>
  </si>
  <si>
    <t>2014-Q3</t>
  </si>
  <si>
    <t>Q416M3 END DATE</t>
  </si>
  <si>
    <t>UPF-3 TSSW-Renewal Not Required</t>
  </si>
  <si>
    <t>2014-Q4</t>
  </si>
  <si>
    <t>CARRYOVER</t>
  </si>
  <si>
    <t>Q117M1 END DATE</t>
  </si>
  <si>
    <t>UPF-4 UpfrontSpecial-Renewal Not Required</t>
  </si>
  <si>
    <t>2015-Q1</t>
  </si>
  <si>
    <t>Q117M2 END DATE</t>
  </si>
  <si>
    <t>2015-Q2</t>
  </si>
  <si>
    <t>Q117M3 END DATE</t>
  </si>
  <si>
    <t>2015-Q3</t>
  </si>
  <si>
    <t>Q217M1 END DATE</t>
  </si>
  <si>
    <t>2015-Q4</t>
  </si>
  <si>
    <t>Q217M2 END DATE</t>
  </si>
  <si>
    <t>Q217M3 END DATE</t>
  </si>
  <si>
    <t>Q317M1 END DATE</t>
  </si>
  <si>
    <t>Q317M2 END DATE</t>
  </si>
  <si>
    <t>2016-Q4</t>
  </si>
  <si>
    <t>Q317M3 END DATE</t>
  </si>
  <si>
    <t>2017-Q1</t>
  </si>
  <si>
    <t>Q417M1 END DATE</t>
  </si>
  <si>
    <t>2017-Q2</t>
  </si>
  <si>
    <t>Q417M2 END DATE</t>
  </si>
  <si>
    <t>2017-Q3</t>
  </si>
  <si>
    <t>Q417M3 END DATE</t>
  </si>
  <si>
    <t>2017-Q4</t>
  </si>
  <si>
    <t>Q118M1 END DATE</t>
  </si>
  <si>
    <t>2018-Q1</t>
  </si>
  <si>
    <t>Q118M2 END DATE</t>
  </si>
  <si>
    <t>2018-Q2</t>
  </si>
  <si>
    <t>Q118M3 END DATE</t>
  </si>
  <si>
    <t>2018-Q3</t>
  </si>
  <si>
    <t>Q218M1 END DATE</t>
  </si>
  <si>
    <t>2018-Q4</t>
  </si>
  <si>
    <t>Q218M2 END DATE</t>
  </si>
  <si>
    <t>Q218M3 END DATE</t>
  </si>
  <si>
    <t>Q318M1 END DATE</t>
  </si>
  <si>
    <t>Q318M2 END DATE</t>
  </si>
  <si>
    <t>Q318M3 END DATE</t>
  </si>
  <si>
    <t>Q418M1 END DATE</t>
  </si>
  <si>
    <t>Q418M2 END DATE</t>
  </si>
  <si>
    <t>Q418M3 END DATE</t>
  </si>
  <si>
    <t>NOT IN FC</t>
  </si>
  <si>
    <t>Q2</t>
  </si>
  <si>
    <t>H2</t>
  </si>
  <si>
    <t>2016-H2</t>
  </si>
  <si>
    <t>Upfront</t>
  </si>
  <si>
    <t>Yes</t>
  </si>
  <si>
    <t>TH659721575</t>
  </si>
  <si>
    <t>THE VALUE SYSTEM CO LTD</t>
  </si>
  <si>
    <t>Looi, Chek Wei</t>
  </si>
  <si>
    <t>20366340</t>
  </si>
  <si>
    <t>TH660986949</t>
  </si>
  <si>
    <t>TRUE CORPORATION PUBLIC COMPANY LIMITED</t>
  </si>
  <si>
    <t>TRUE MOVE CO LTD</t>
  </si>
  <si>
    <t>THE VALUE SYSTEMS CO.,LTD</t>
  </si>
  <si>
    <t>Telekom Malaysia Berhad</t>
  </si>
  <si>
    <t>Netpoleon</t>
  </si>
  <si>
    <t>ZE</t>
  </si>
  <si>
    <t>RSR1 APJ</t>
  </si>
  <si>
    <t>99999999</t>
  </si>
  <si>
    <t>SG595105313</t>
  </si>
  <si>
    <t>BNP PARIBAS</t>
  </si>
  <si>
    <t>BNP Paribas Singapore</t>
  </si>
  <si>
    <t>EGUARDIAN PTE LTD</t>
  </si>
  <si>
    <t>Invalid</t>
  </si>
  <si>
    <t>Not in Nov raw data ATR</t>
  </si>
  <si>
    <t>Not available</t>
  </si>
  <si>
    <t>Cimb Bank Berhad</t>
  </si>
  <si>
    <t>WESTCON SOLUTIONS PTE LTD</t>
  </si>
  <si>
    <t>Infocomm Development Authority</t>
  </si>
  <si>
    <t>Westcon</t>
  </si>
  <si>
    <t>SG595538018</t>
  </si>
  <si>
    <t>Ncs Pte. Ltd. - SG</t>
  </si>
  <si>
    <t>Ncs Pte Ltd</t>
  </si>
  <si>
    <t>MY652120858</t>
  </si>
  <si>
    <t>AMMB HOLDINGS BERHAD</t>
  </si>
  <si>
    <t>Ambank (M) Berhad</t>
  </si>
  <si>
    <t>EGUARDIAN SDN BHD</t>
  </si>
  <si>
    <t>VN555283019</t>
  </si>
  <si>
    <t>VIETNAM TECHNOLOGICAL AND COMMERCIAL JOINT STOCK BANK</t>
  </si>
  <si>
    <t>Vietnam Technological and</t>
  </si>
  <si>
    <t>Misoft Jsc</t>
  </si>
  <si>
    <t>TH659662001</t>
  </si>
  <si>
    <t>BANK OF AYUDHYA PUBLIC CO LTD</t>
  </si>
  <si>
    <t>Bank Of Ayudhya Public Co Ltd</t>
  </si>
  <si>
    <t>MVERGE CO.,LTD.</t>
  </si>
  <si>
    <t>Ro SEA</t>
  </si>
  <si>
    <t>Thailand</t>
  </si>
  <si>
    <t>LOBLV4MFGRTL</t>
  </si>
  <si>
    <t>MANUFACTURING &amp; DISTRIBUTION-RETAIL</t>
  </si>
  <si>
    <t>LV3MFGRTL</t>
  </si>
  <si>
    <t>XXX660986949</t>
  </si>
  <si>
    <t>0043676838</t>
  </si>
  <si>
    <t>18 THRUE TOWER,HUAU KHWANG</t>
  </si>
  <si>
    <t>RATCHADAPHISEK ROAD,</t>
  </si>
  <si>
    <t>TH</t>
  </si>
  <si>
    <t>10310</t>
  </si>
  <si>
    <t>J800020064FTFY</t>
  </si>
  <si>
    <t>ZDEL</t>
  </si>
  <si>
    <t>7000.NFOR.ROY.SWFTFY</t>
  </si>
  <si>
    <t>J80501210661</t>
  </si>
  <si>
    <t>2013010087</t>
  </si>
  <si>
    <t>U</t>
  </si>
  <si>
    <t>THB</t>
  </si>
  <si>
    <t>0501044494</t>
  </si>
  <si>
    <t>159/35 SUKHUMVIT 21 RD.,(ASOK),</t>
  </si>
  <si>
    <t>BANGKOK</t>
  </si>
  <si>
    <t>10110</t>
  </si>
  <si>
    <t>0003243398</t>
  </si>
  <si>
    <t>MALAYSIA</t>
  </si>
  <si>
    <t>Malaysia</t>
  </si>
  <si>
    <t>0043893381</t>
  </si>
  <si>
    <t>Level 14,TM ANNEX 1</t>
  </si>
  <si>
    <t>50672</t>
  </si>
  <si>
    <t>680040262ARST</t>
  </si>
  <si>
    <t>7000.EGAU.TELEK.ARST</t>
  </si>
  <si>
    <t>69</t>
  </si>
  <si>
    <t>687238224331</t>
  </si>
  <si>
    <t>MY.00002466</t>
  </si>
  <si>
    <t>MYR</t>
  </si>
  <si>
    <t>0500869917</t>
  </si>
  <si>
    <t>800 JALAN SENTUL</t>
  </si>
  <si>
    <t>KUALA LUMPUR</t>
  </si>
  <si>
    <t>51000</t>
  </si>
  <si>
    <t>0003129005</t>
  </si>
  <si>
    <t>NETPOLEON</t>
  </si>
  <si>
    <t>Commzed</t>
  </si>
  <si>
    <t>SINGAPORE</t>
  </si>
  <si>
    <t>Singapore</t>
  </si>
  <si>
    <t>BNP276676939</t>
  </si>
  <si>
    <t>0043011555</t>
  </si>
  <si>
    <t>Tung Centre</t>
  </si>
  <si>
    <t>20 Collyer Quay</t>
  </si>
  <si>
    <t>#01-00</t>
  </si>
  <si>
    <t>SG</t>
  </si>
  <si>
    <t>049319</t>
  </si>
  <si>
    <t>750030206ARST</t>
  </si>
  <si>
    <t>ARST3853</t>
  </si>
  <si>
    <t>SG.00009733</t>
  </si>
  <si>
    <t>SGD</t>
  </si>
  <si>
    <t>0500825694</t>
  </si>
  <si>
    <t>UB.ONE 81 UBI AVE 4 #10-10, UB.ONE</t>
  </si>
  <si>
    <t>408830</t>
  </si>
  <si>
    <t>0003174370</t>
  </si>
  <si>
    <t>2140433365</t>
  </si>
  <si>
    <t>0043918388</t>
  </si>
  <si>
    <t>#09-01 Singapore Land</t>
  </si>
  <si>
    <t>50 Raffles Place,</t>
  </si>
  <si>
    <t>048623</t>
  </si>
  <si>
    <t>750030444ARST</t>
  </si>
  <si>
    <t>7000.WEST.CIMB.ARST</t>
  </si>
  <si>
    <t>753608875661</t>
  </si>
  <si>
    <t>4500372359</t>
  </si>
  <si>
    <t>0501055166</t>
  </si>
  <si>
    <t>150 KAMPONG AMPAT #06-01A KA CENTRE</t>
  </si>
  <si>
    <t>368324</t>
  </si>
  <si>
    <t>0003286284</t>
  </si>
  <si>
    <t>WESTCON</t>
  </si>
  <si>
    <t>Packetstream Sdn Bhd</t>
  </si>
  <si>
    <t>PREM</t>
  </si>
  <si>
    <t>0043887699</t>
  </si>
  <si>
    <t>10 Bayfront Avenue</t>
  </si>
  <si>
    <t>of Singapore</t>
  </si>
  <si>
    <t>018956</t>
  </si>
  <si>
    <t>7500030164FTFY</t>
  </si>
  <si>
    <t>7000SYSIDASSWFTFY</t>
  </si>
  <si>
    <t>752801687661</t>
  </si>
  <si>
    <t>SG.00009675</t>
  </si>
  <si>
    <t>0003787738</t>
  </si>
  <si>
    <t>2140850077</t>
  </si>
  <si>
    <t>0043889918</t>
  </si>
  <si>
    <t>5 Ang Mo Kio St 62, Ncs Hub</t>
  </si>
  <si>
    <t>569141</t>
  </si>
  <si>
    <t>750030406FTFY</t>
  </si>
  <si>
    <t>7000.EGU.NCS.SWFTFY</t>
  </si>
  <si>
    <t>753608774661</t>
  </si>
  <si>
    <t>SG.00009656</t>
  </si>
  <si>
    <t>0003780140</t>
  </si>
  <si>
    <t>XXX652120858</t>
  </si>
  <si>
    <t>0043603412</t>
  </si>
  <si>
    <t>47410 Petaling Jaya</t>
  </si>
  <si>
    <t>8Th Floor, Damansara Fairway</t>
  </si>
  <si>
    <t>47410</t>
  </si>
  <si>
    <t>ARSTUS100444</t>
  </si>
  <si>
    <t>ARST3494</t>
  </si>
  <si>
    <t>MY.00002476</t>
  </si>
  <si>
    <t>2140818719</t>
  </si>
  <si>
    <t>Bright Nexus (M) Sdn Bhd</t>
  </si>
  <si>
    <t>Vietnam</t>
  </si>
  <si>
    <t>XXX555283019</t>
  </si>
  <si>
    <t>VIETNAM TECHNOLOGICAL AND COMMERCIAL JOINT STOCK BANK - APJ</t>
  </si>
  <si>
    <t>0043795662</t>
  </si>
  <si>
    <t>Hang Bai Ward</t>
  </si>
  <si>
    <t>Commercial Joint Stock Bank</t>
  </si>
  <si>
    <t>70-72 Ba Trieu Street,</t>
  </si>
  <si>
    <t>VN</t>
  </si>
  <si>
    <t>AB0000072ARST</t>
  </si>
  <si>
    <t>7000.MISO.VNT.SWARST</t>
  </si>
  <si>
    <t>756372214661</t>
  </si>
  <si>
    <t>2JUN15/MS/HPVN</t>
  </si>
  <si>
    <t>VND</t>
  </si>
  <si>
    <t>0500740994</t>
  </si>
  <si>
    <t>11 Phan Huy Chu Street</t>
  </si>
  <si>
    <t>Ha Noi</t>
  </si>
  <si>
    <t>12345</t>
  </si>
  <si>
    <t>0003475179</t>
  </si>
  <si>
    <t>2140518745</t>
  </si>
  <si>
    <t>Cadtech Co.</t>
  </si>
  <si>
    <t>TMB691751148</t>
  </si>
  <si>
    <t>MITSUBISHI UFJ FINANCIAL GROUP</t>
  </si>
  <si>
    <t>0043480098</t>
  </si>
  <si>
    <t>Bangphongphang, Yannawa</t>
  </si>
  <si>
    <t>1222 Rama lll Road,</t>
  </si>
  <si>
    <t>10120</t>
  </si>
  <si>
    <t>J800022290</t>
  </si>
  <si>
    <t>7000.CDG.BOAPC.E-LTU</t>
  </si>
  <si>
    <t>M5700143</t>
  </si>
  <si>
    <t>0110456126</t>
  </si>
  <si>
    <t>CHONGNONSEE,YANNAWA</t>
  </si>
  <si>
    <t>0002555831</t>
  </si>
  <si>
    <t>0002424704</t>
  </si>
  <si>
    <t>2046367928</t>
  </si>
  <si>
    <t>MVERGE CO., LTD</t>
  </si>
  <si>
    <t>move to Q3, cant reach eu</t>
  </si>
  <si>
    <t>Underforecast</t>
  </si>
  <si>
    <t>Underforecast - FX Impact</t>
  </si>
  <si>
    <t>dispute on last support end date, eu is expecting support ends in dec16, partner is pending budget approval for additioanl moths, t2 partner is meeting up user in 2 weeks time.  will issue PO once user confirm FY17 renewal.</t>
  </si>
  <si>
    <t>13Jun: consolidated into SAID#106185747891  &amp; won in 24Feb16</t>
  </si>
  <si>
    <t>tender delayed, NC may needed</t>
  </si>
  <si>
    <t>BOOKED</t>
  </si>
  <si>
    <t>UPSELL</t>
  </si>
  <si>
    <t>No Response from Customer</t>
  </si>
  <si>
    <t>17Jun: Looi has yet to submit supporting document. This is a potential lost deal, partner claimed that customer will not renew. Pending lost reason from T2 Bright Nexus (M) Sdn Bhd</t>
  </si>
  <si>
    <t>PO RECEIVED, pending credit approval. Upfront contracts payment delayed due to pending HP Vietnam to sign contract  1062 5897 2901</t>
  </si>
  <si>
    <t>UNDER FORECAST</t>
  </si>
  <si>
    <t>pushing customer for PO this month, upside as since slow response by EU, last renewal happen in June only     BOM REVIEW BY EU, PARTIAL EOS, PENDING APPROVAL FOR UPGRADE</t>
  </si>
  <si>
    <t>Dan He</t>
  </si>
  <si>
    <t>23060021</t>
  </si>
  <si>
    <t>CAM-MM</t>
  </si>
  <si>
    <t>Xiaoyu Gong</t>
  </si>
  <si>
    <t>23041348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</si>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</sst>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6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Protection="1"/>
    <xf numFmtId="0" fontId="3" fillId="0" borderId="0" xfId="0" applyFont="1" applyProtection="1"/>
    <xf numFmtId="14" fontId="0" fillId="0" borderId="0" xfId="0" applyNumberFormat="1" applyAlignment="1" applyProtection="1">
      <alignment horizontal="center"/>
    </xf>
    <xf numFmtId="17" fontId="3" fillId="0" borderId="0" xfId="0" applyNumberFormat="1" applyFont="1" applyAlignment="1" applyProtection="1">
      <alignment horizontal="center"/>
    </xf>
    <xf numFmtId="0" fontId="3" fillId="0" borderId="2" xfId="0" applyFont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0" xfId="0" applyFont="1" applyAlignment="1" applyProtection="1">
      <alignment horizontal="left"/>
    </xf>
    <xf numFmtId="0" fontId="0" fillId="0" borderId="2" xfId="0" applyBorder="1" applyAlignment="1" applyProtection="1">
      <alignment horizontal="center" vertical="center"/>
    </xf>
    <xf numFmtId="14" fontId="0" fillId="0" borderId="0" xfId="0" applyNumberFormat="1" applyProtection="1"/>
    <xf numFmtId="1" fontId="3" fillId="0" borderId="0" xfId="0" applyNumberFormat="1" applyFont="1" applyProtection="1"/>
    <xf numFmtId="0" fontId="4" fillId="6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14" fontId="0" fillId="0" borderId="2" xfId="0" applyNumberFormat="1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3" fillId="0" borderId="2" xfId="0" applyFont="1" applyBorder="1" applyProtection="1"/>
    <xf numFmtId="17" fontId="0" fillId="0" borderId="2" xfId="0" applyNumberFormat="1" applyBorder="1" applyProtection="1"/>
    <xf numFmtId="1" fontId="0" fillId="0" borderId="2" xfId="0" applyNumberFormat="1" applyBorder="1" applyProtection="1"/>
    <xf numFmtId="17" fontId="0" fillId="0" borderId="0" xfId="0" applyNumberFormat="1" applyProtection="1"/>
    <xf numFmtId="0" fontId="0" fillId="0" borderId="2" xfId="0" applyBorder="1" applyAlignment="1" applyProtection="1">
      <alignment horizontal="center"/>
    </xf>
    <xf numFmtId="0" fontId="0" fillId="0" borderId="2" xfId="0" applyBorder="1" applyProtection="1"/>
    <xf numFmtId="17" fontId="5" fillId="7" borderId="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7" fontId="0" fillId="0" borderId="2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" fontId="0" fillId="0" borderId="0" xfId="0" applyNumberFormat="1" applyProtection="1"/>
    <xf numFmtId="17" fontId="0" fillId="0" borderId="0" xfId="0" applyNumberForma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3" fontId="2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Pipeline/Document/Design/Data/Pipeline/PIPELINE%20FORMA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M - Standard format"/>
      <sheetName val="LEGEND"/>
      <sheetName val="TABLES"/>
      <sheetName val="All Arates"/>
    </sheetNames>
    <sheetDataSet>
      <sheetData sheetId="0"/>
      <sheetData sheetId="1"/>
      <sheetData sheetId="2">
        <row r="2">
          <cell r="T2" t="str">
            <v>Q215</v>
          </cell>
          <cell r="V2">
            <v>41944</v>
          </cell>
        </row>
        <row r="3">
          <cell r="T3" t="str">
            <v>Q315</v>
          </cell>
          <cell r="V3">
            <v>41974</v>
          </cell>
        </row>
        <row r="4">
          <cell r="T4" t="str">
            <v>Q415</v>
          </cell>
          <cell r="V4">
            <v>42005</v>
          </cell>
        </row>
        <row r="5">
          <cell r="T5" t="str">
            <v>Q116</v>
          </cell>
          <cell r="V5">
            <v>42036</v>
          </cell>
        </row>
        <row r="6">
          <cell r="T6" t="str">
            <v>Q216</v>
          </cell>
          <cell r="V6">
            <v>42064</v>
          </cell>
        </row>
        <row r="7">
          <cell r="T7" t="str">
            <v>Q316</v>
          </cell>
          <cell r="V7">
            <v>42095</v>
          </cell>
        </row>
        <row r="8">
          <cell r="T8" t="str">
            <v>Q416</v>
          </cell>
          <cell r="V8">
            <v>42125</v>
          </cell>
        </row>
        <row r="9">
          <cell r="T9" t="str">
            <v>Q117</v>
          </cell>
          <cell r="V9">
            <v>42156</v>
          </cell>
        </row>
        <row r="10">
          <cell r="T10" t="str">
            <v>Q217</v>
          </cell>
          <cell r="V10">
            <v>42186</v>
          </cell>
        </row>
        <row r="11">
          <cell r="T11" t="str">
            <v>Q317</v>
          </cell>
          <cell r="V11">
            <v>42217</v>
          </cell>
        </row>
        <row r="12">
          <cell r="T12" t="str">
            <v>Q417</v>
          </cell>
          <cell r="V12">
            <v>42248</v>
          </cell>
        </row>
        <row r="13">
          <cell r="T13" t="str">
            <v>Q118</v>
          </cell>
          <cell r="V13">
            <v>42278</v>
          </cell>
        </row>
        <row r="14">
          <cell r="T14" t="str">
            <v>Q218</v>
          </cell>
          <cell r="V14">
            <v>42309</v>
          </cell>
        </row>
        <row r="15">
          <cell r="T15" t="str">
            <v>Q318</v>
          </cell>
          <cell r="V15">
            <v>42339</v>
          </cell>
        </row>
        <row r="16">
          <cell r="T16" t="str">
            <v>Q418</v>
          </cell>
          <cell r="V16">
            <v>42370</v>
          </cell>
        </row>
        <row r="17">
          <cell r="V17">
            <v>42401</v>
          </cell>
        </row>
        <row r="18">
          <cell r="V18">
            <v>42430</v>
          </cell>
        </row>
        <row r="19">
          <cell r="V19">
            <v>42461</v>
          </cell>
        </row>
        <row r="20">
          <cell r="V20">
            <v>42491</v>
          </cell>
        </row>
        <row r="21">
          <cell r="V21">
            <v>42522</v>
          </cell>
        </row>
        <row r="22">
          <cell r="V22">
            <v>42552</v>
          </cell>
        </row>
        <row r="23">
          <cell r="V23">
            <v>42583</v>
          </cell>
        </row>
        <row r="24">
          <cell r="V24">
            <v>42614</v>
          </cell>
        </row>
        <row r="25">
          <cell r="V25">
            <v>42644</v>
          </cell>
        </row>
        <row r="26">
          <cell r="V26">
            <v>42675</v>
          </cell>
        </row>
        <row r="27">
          <cell r="V27">
            <v>42705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"/>
  <sheetViews>
    <sheetView showGridLines="0" tabSelected="1" workbookViewId="0">
      <selection activeCell="F3" sqref="F3:F10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9.140625" style="1" bestFit="1" customWidth="1"/>
    <col min="4" max="4" width="14.42578125" style="1" bestFit="1" customWidth="1"/>
    <col min="5" max="5" width="9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47.140625" style="1" bestFit="1" customWidth="1"/>
    <col min="15" max="15" width="18" style="1" bestFit="1" customWidth="1"/>
    <col min="16" max="16" width="32.5703125" style="1" bestFit="1" customWidth="1"/>
    <col min="17" max="17" width="12.28515625" style="1" bestFit="1" customWidth="1"/>
    <col min="18" max="19" width="36.28515625" style="1" bestFit="1" customWidth="1"/>
    <col min="20" max="20" width="18" style="1" bestFit="1" customWidth="1"/>
    <col min="21" max="21" width="30.57031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85546875" style="10" bestFit="1" customWidth="1"/>
    <col min="38" max="38" width="16.140625" style="1" bestFit="1" customWidth="1"/>
    <col min="39" max="39" width="11.28515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2.140625" style="1" bestFit="1" customWidth="1"/>
    <col min="54" max="54" width="9.140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24.7109375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32.8554687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42578125" style="1" bestFit="1" customWidth="1"/>
    <col min="83" max="83" width="13.5703125" style="1" bestFit="1" customWidth="1"/>
    <col min="84" max="84" width="9.140625" style="1" bestFit="1" customWidth="1"/>
    <col min="85" max="85" width="10.5703125" style="1" bestFit="1" customWidth="1"/>
    <col min="86" max="86" width="14" style="1" bestFit="1" customWidth="1"/>
    <col min="87" max="87" width="22.42578125" style="1" bestFit="1" customWidth="1"/>
    <col min="88" max="88" width="25.42578125" style="1" bestFit="1" customWidth="1"/>
    <col min="89" max="89" width="14.42578125" style="2" customWidth="1"/>
    <col min="90" max="90" width="17.140625" style="1" bestFit="1" customWidth="1"/>
    <col min="91" max="92" width="36.28515625" style="1" bestFit="1" customWidth="1"/>
    <col min="93" max="93" width="24.28515625" style="1" customWidth="1"/>
    <col min="94" max="94" width="9.57031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22.7109375" style="1" bestFit="1" customWidth="1"/>
    <col min="103" max="103" width="40.140625" style="1" bestFit="1" customWidth="1"/>
    <col min="104" max="104" width="11" style="1" bestFit="1" customWidth="1"/>
    <col min="105" max="105" width="22.85546875" style="2" bestFit="1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4.4257812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59.570312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425781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0.85546875" style="1" bestFit="1" customWidth="1"/>
    <col min="152" max="152" width="13.28515625" style="1" bestFit="1" customWidth="1"/>
    <col min="153" max="153" width="28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580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425</v>
      </c>
      <c r="D2" s="1" t="s">
        <v>425</v>
      </c>
      <c r="E2" s="1" t="s">
        <v>426</v>
      </c>
      <c r="F2" s="2">
        <v>204688888</v>
      </c>
      <c r="G2" s="1" t="s">
        <v>427</v>
      </c>
      <c r="H2" s="1" t="s">
        <v>428</v>
      </c>
      <c r="I2" s="1" t="s">
        <v>429</v>
      </c>
      <c r="J2" s="1" t="s">
        <v>428</v>
      </c>
      <c r="K2" s="1" t="s">
        <v>386</v>
      </c>
      <c r="L2" s="1" t="s">
        <v>387</v>
      </c>
      <c r="M2" s="1" t="s">
        <v>430</v>
      </c>
      <c r="N2" s="1" t="s">
        <v>391</v>
      </c>
      <c r="O2" s="1" t="s">
        <v>390</v>
      </c>
      <c r="P2" s="1" t="s">
        <v>391</v>
      </c>
      <c r="Q2" s="1" t="s">
        <v>431</v>
      </c>
      <c r="R2" s="1" t="s">
        <v>392</v>
      </c>
      <c r="S2" s="1" t="s">
        <v>392</v>
      </c>
      <c r="T2" s="1" t="s">
        <v>432</v>
      </c>
      <c r="U2" s="1" t="s">
        <v>433</v>
      </c>
      <c r="X2" s="1" t="s">
        <v>434</v>
      </c>
      <c r="Z2" s="1" t="s">
        <v>435</v>
      </c>
      <c r="AA2" s="12">
        <v>41278</v>
      </c>
      <c r="AB2" s="12">
        <v>42372</v>
      </c>
      <c r="AC2" s="2">
        <v>36</v>
      </c>
      <c r="AD2" s="1" t="s">
        <v>168</v>
      </c>
      <c r="AE2" s="12">
        <v>36494</v>
      </c>
      <c r="AF2" s="12">
        <v>42373</v>
      </c>
      <c r="AG2" s="2">
        <v>106091601708</v>
      </c>
      <c r="AJ2" s="10" t="s">
        <v>436</v>
      </c>
      <c r="AK2" s="10" t="s">
        <v>436</v>
      </c>
      <c r="AL2" s="1" t="s">
        <v>437</v>
      </c>
      <c r="AM2" s="62" t="s">
        <v>438</v>
      </c>
      <c r="AN2" s="1" t="s">
        <v>189</v>
      </c>
      <c r="AO2" s="2"/>
      <c r="AQ2" s="1" t="s">
        <v>439</v>
      </c>
      <c r="AR2" s="1" t="s">
        <v>440</v>
      </c>
      <c r="AT2" s="1" t="s">
        <v>441</v>
      </c>
      <c r="AW2" s="1" t="s">
        <v>170</v>
      </c>
      <c r="AX2" s="1" t="s">
        <v>442</v>
      </c>
      <c r="AY2" s="1" t="s">
        <v>443</v>
      </c>
      <c r="AZ2" s="1" t="s">
        <v>393</v>
      </c>
      <c r="BA2" s="1" t="s">
        <v>444</v>
      </c>
      <c r="BB2" s="1" t="s">
        <v>445</v>
      </c>
      <c r="BD2" s="1" t="s">
        <v>446</v>
      </c>
      <c r="BG2" s="1" t="s">
        <v>447</v>
      </c>
      <c r="BM2" s="1" t="s">
        <v>393</v>
      </c>
      <c r="BO2" s="1" t="s">
        <v>171</v>
      </c>
      <c r="BQ2" s="1" t="s">
        <v>384</v>
      </c>
      <c r="BR2" s="1" t="s">
        <v>172</v>
      </c>
      <c r="BT2" s="1" t="s">
        <v>385</v>
      </c>
      <c r="BU2" s="1" t="s">
        <v>63</v>
      </c>
      <c r="BV2" s="1">
        <v>1</v>
      </c>
      <c r="BW2" s="1" t="s">
        <v>191</v>
      </c>
      <c r="BX2" s="1" t="s">
        <v>175</v>
      </c>
      <c r="BY2" s="1" t="s">
        <v>192</v>
      </c>
      <c r="BZ2" s="1" t="s">
        <v>193</v>
      </c>
      <c r="CA2" s="1" t="s">
        <v>194</v>
      </c>
      <c r="CB2" s="1" t="s">
        <v>386</v>
      </c>
      <c r="CC2" s="1" t="s">
        <v>387</v>
      </c>
      <c r="CD2" s="1" t="s">
        <v>388</v>
      </c>
      <c r="CE2" s="1" t="s">
        <v>389</v>
      </c>
      <c r="CF2" s="1" t="s">
        <v>177</v>
      </c>
      <c r="CG2" s="1" t="s">
        <v>177</v>
      </c>
      <c r="CH2" s="1" t="s">
        <v>177</v>
      </c>
      <c r="CI2" s="1" t="s">
        <v>390</v>
      </c>
      <c r="CJ2" s="1" t="s">
        <v>391</v>
      </c>
      <c r="CK2" s="2" t="s">
        <v>178</v>
      </c>
      <c r="CL2" s="1" t="s">
        <v>179</v>
      </c>
      <c r="CM2" s="1" t="s">
        <v>392</v>
      </c>
      <c r="CN2" s="1" t="s">
        <v>392</v>
      </c>
      <c r="CO2" s="1" t="s">
        <v>393</v>
      </c>
      <c r="CP2" s="3">
        <v>35.6</v>
      </c>
      <c r="CQ2" s="4">
        <v>92398.536000000007</v>
      </c>
      <c r="CR2" s="4">
        <v>2595.4644943820226</v>
      </c>
      <c r="CS2" s="1">
        <v>0</v>
      </c>
      <c r="CT2" s="1">
        <v>0</v>
      </c>
      <c r="CU2" s="4">
        <v>92398.536000000007</v>
      </c>
      <c r="CV2" s="4">
        <v>2595.4644943820226</v>
      </c>
      <c r="CW2" s="1" t="s">
        <v>180</v>
      </c>
      <c r="CZ2" s="24" t="str">
        <f>VLOOKUP(BZ2,TABLES!$Y:$AH,TABLES!$D$2,FALSE)</f>
        <v>BACKLOG</v>
      </c>
      <c r="DA2" s="2" t="s">
        <v>438</v>
      </c>
      <c r="DC2" s="2" t="s">
        <v>178</v>
      </c>
      <c r="DD2" s="12">
        <v>42373</v>
      </c>
      <c r="DE2" s="12">
        <v>42738</v>
      </c>
      <c r="DF2" s="2" t="s">
        <v>182</v>
      </c>
      <c r="DG2" s="17">
        <v>0</v>
      </c>
      <c r="DH2" s="17">
        <v>92398.535999999993</v>
      </c>
      <c r="DI2" s="2">
        <f>DG2+DH2</f>
        <v>92398.535999999993</v>
      </c>
      <c r="DJ2" s="2">
        <f>DI2</f>
        <v>92398.535999999993</v>
      </c>
      <c r="DK2" s="2" t="s">
        <v>442</v>
      </c>
      <c r="DL2" s="1" t="s">
        <v>196</v>
      </c>
      <c r="DM2" s="1" t="s">
        <v>184</v>
      </c>
      <c r="DN2" s="12">
        <v>42676</v>
      </c>
      <c r="DO2" s="23" t="str">
        <f xml:space="preserve"> IF(EJ2="INVALID FOR Q","INVALID FOR Q",IF(OR(DM2="WON",DM2="LOST",DM2="UPSIDE"),VLOOKUP(DM2,TABLES!AK:AL,2,0),IF(OR(EH2=TABLES!$G$2,EH2=TABLES!$G$3,EH2=TABLES!$G$4),"FORECAST",IF(EH2&gt;TABLES!$G$4,"NOT IN FC","OVERDUE"))))</f>
        <v>NOT IN FC</v>
      </c>
      <c r="DP2" s="1" t="s">
        <v>182</v>
      </c>
      <c r="DQ2" s="1" t="s">
        <v>182</v>
      </c>
      <c r="DR2" s="23" t="str">
        <f>IF(BR2="Anniversary","NO",IF(DE2-DD2&gt;730,"YES","NO"))</f>
        <v>NO</v>
      </c>
      <c r="DS2" s="1" t="s">
        <v>182</v>
      </c>
      <c r="DU2" s="1" t="s">
        <v>182</v>
      </c>
      <c r="DW2" s="1" t="s">
        <v>562</v>
      </c>
      <c r="DX2" s="1" t="s">
        <v>563</v>
      </c>
      <c r="DY2" s="1" t="s">
        <v>564</v>
      </c>
      <c r="DZ2" s="1">
        <f>DG2/EF2</f>
        <v>0</v>
      </c>
      <c r="EA2" s="22">
        <f xml:space="preserve"> DH2/EF2</f>
        <v>2588.1942857142853</v>
      </c>
      <c r="EB2" s="22">
        <f>DZ2+EA2</f>
        <v>2588.1942857142853</v>
      </c>
      <c r="EC2" s="22">
        <f xml:space="preserve"> DJ2/EF2</f>
        <v>2588.1942857142853</v>
      </c>
      <c r="ED2" s="61">
        <f>DH2</f>
        <v>92398.535999999993</v>
      </c>
      <c r="EE2" s="22">
        <f>ED2/EF2</f>
        <v>2588.1942857142853</v>
      </c>
      <c r="EF2" s="1">
        <v>35.700000000000003</v>
      </c>
      <c r="EG2" s="23" t="str">
        <f ca="1" xml:space="preserve"> IF(AND(EI2="OPEN",DN2&lt;TODAY()),"OVERDUE","")</f>
        <v/>
      </c>
      <c r="EH2" s="21">
        <f>EOMONTH(DN2,0)</f>
        <v>42704</v>
      </c>
      <c r="EI2" s="23" t="str">
        <f>VLOOKUP(DM2,TABLES!R2:S6,2,0)</f>
        <v>OPEN</v>
      </c>
      <c r="EJ2" s="24" t="str">
        <f>IF(EI2="INVALID","INVALID FOR Q",IF(CZ2="FUTURE",IF(OR(EI2="LOST",EI2="UPSIDE"),"INVALID FOR Q",IF(OR(EH2=TABLES!$G$2,EH2=TABLES!$G$3,EH2=TABLES!$G$4),"VALID","INVALID FOR Q")),IF(EI2="OPEN","VALID",IF(OR(EH2=TABLES!$G$2,EH2=TABLES!$G$3,EH2=TABLES!$G$4),"VALID","INVALID FOR Q"))))</f>
        <v>VALID</v>
      </c>
      <c r="EK2" s="23">
        <f xml:space="preserve"> IF(OR(BR2="Anniversary",DS2="yes"),0,IF(AB2&lt;TABLES!$G$4,DZ2+EA2/(DE2-DD2)*(TABLES!$G$4-DD2),0))</f>
        <v>1482.0071389432483</v>
      </c>
      <c r="EL2" s="23">
        <f xml:space="preserve"> IF(OR(BR2="Anniversary",DS2="yes"),0,IF(AB2&lt;TABLES!$G$2,(EK2-DZ2)/(TABLES!$G$4-DD2)*(TABLES!$G$2-DD2)+EK2,0))</f>
        <v>2531.4667397260268</v>
      </c>
      <c r="EM2" s="23">
        <f xml:space="preserve">  IF(OR(BR2="Anniversary",DS2="yes"),0,IF(AB2&lt;TABLES!$G$3,(EK2-DZ2)/(TABLES!$G$4-DD2)*(TABLES!$G$2-DD2)+DZ2-EL2,0))</f>
        <v>-1482.0071389432483</v>
      </c>
      <c r="EN2" s="23">
        <f xml:space="preserve"> IF(OR(BR2="Anniversary",DS2="yes"),0,IF(AB2&lt;TABLES!$G$4,EK2-EL2-EM2,0))</f>
        <v>432.54753816046968</v>
      </c>
      <c r="EO2" s="1">
        <v>0</v>
      </c>
      <c r="EV2" s="1">
        <v>1599</v>
      </c>
      <c r="EW2" s="12" t="s">
        <v>201</v>
      </c>
      <c r="FD2" s="23" t="str">
        <f xml:space="preserve"> IF(FC2="","NO","YES")</f>
        <v>NO</v>
      </c>
      <c r="FE2" s="23" t="str">
        <f>IF(BR2="Anniversary","ON TIME", IF(DN2&lt;AB2,"ON TIME","LATE"))</f>
        <v>LATE</v>
      </c>
    </row>
    <row r="3" spans="1:162" x14ac:dyDescent="0.25">
      <c r="A3" s="1" t="s">
        <v>161</v>
      </c>
      <c r="B3" s="1" t="s">
        <v>162</v>
      </c>
      <c r="C3" s="1" t="s">
        <v>448</v>
      </c>
      <c r="D3" s="1" t="s">
        <v>448</v>
      </c>
      <c r="E3" s="1" t="s">
        <v>449</v>
      </c>
      <c r="F3" s="2">
        <f>F2+1</f>
        <v>204688889</v>
      </c>
      <c r="G3" s="1" t="s">
        <v>163</v>
      </c>
      <c r="H3" s="1" t="s">
        <v>164</v>
      </c>
      <c r="I3" s="1" t="s">
        <v>165</v>
      </c>
      <c r="J3" s="1" t="s">
        <v>164</v>
      </c>
      <c r="K3" s="1" t="s">
        <v>166</v>
      </c>
      <c r="L3" s="1" t="s">
        <v>167</v>
      </c>
      <c r="Q3" s="1" t="s">
        <v>450</v>
      </c>
      <c r="R3" s="1" t="s">
        <v>394</v>
      </c>
      <c r="S3" s="1" t="s">
        <v>394</v>
      </c>
      <c r="T3" s="1" t="s">
        <v>451</v>
      </c>
      <c r="X3" s="1" t="s">
        <v>188</v>
      </c>
      <c r="Z3" s="1" t="s">
        <v>452</v>
      </c>
      <c r="AA3" s="12">
        <v>42101</v>
      </c>
      <c r="AB3" s="12">
        <v>42466</v>
      </c>
      <c r="AC3" s="2">
        <v>12</v>
      </c>
      <c r="AD3" s="1" t="s">
        <v>168</v>
      </c>
      <c r="AE3" s="12">
        <v>36494</v>
      </c>
      <c r="AF3" s="12">
        <v>42467</v>
      </c>
      <c r="AG3" s="2">
        <v>106420830449</v>
      </c>
      <c r="AJ3" s="10" t="s">
        <v>453</v>
      </c>
      <c r="AK3" s="10" t="s">
        <v>453</v>
      </c>
      <c r="AL3" s="1" t="s">
        <v>437</v>
      </c>
      <c r="AM3" s="62" t="s">
        <v>454</v>
      </c>
      <c r="AN3" s="1" t="s">
        <v>455</v>
      </c>
      <c r="AO3" s="2"/>
      <c r="AQ3" s="1" t="s">
        <v>456</v>
      </c>
      <c r="AR3" s="1" t="s">
        <v>457</v>
      </c>
      <c r="AT3" s="1" t="s">
        <v>441</v>
      </c>
      <c r="AW3" s="1" t="s">
        <v>170</v>
      </c>
      <c r="AX3" s="1" t="s">
        <v>458</v>
      </c>
      <c r="AY3" s="1" t="s">
        <v>459</v>
      </c>
      <c r="AZ3" s="1" t="s">
        <v>395</v>
      </c>
      <c r="BA3" s="1" t="s">
        <v>460</v>
      </c>
      <c r="BB3" s="1" t="s">
        <v>461</v>
      </c>
      <c r="BD3" s="1" t="s">
        <v>462</v>
      </c>
      <c r="BG3" s="1" t="s">
        <v>463</v>
      </c>
      <c r="BM3" s="1" t="s">
        <v>464</v>
      </c>
      <c r="BN3" s="1" t="s">
        <v>465</v>
      </c>
      <c r="BO3" s="1" t="s">
        <v>171</v>
      </c>
      <c r="BQ3" s="1" t="s">
        <v>384</v>
      </c>
      <c r="BR3" s="1" t="s">
        <v>172</v>
      </c>
      <c r="BT3" s="1" t="s">
        <v>173</v>
      </c>
      <c r="BV3" s="1">
        <v>4</v>
      </c>
      <c r="BW3" s="1" t="s">
        <v>381</v>
      </c>
      <c r="BX3" s="1" t="s">
        <v>175</v>
      </c>
      <c r="BY3" s="1" t="s">
        <v>192</v>
      </c>
      <c r="BZ3" s="1" t="s">
        <v>199</v>
      </c>
      <c r="CA3" s="1" t="s">
        <v>194</v>
      </c>
      <c r="CD3" s="1" t="s">
        <v>388</v>
      </c>
      <c r="CE3" s="1" t="s">
        <v>389</v>
      </c>
      <c r="CF3" s="1" t="s">
        <v>177</v>
      </c>
      <c r="CG3" s="1" t="s">
        <v>177</v>
      </c>
      <c r="CH3" s="1" t="s">
        <v>177</v>
      </c>
      <c r="CK3" s="2" t="s">
        <v>178</v>
      </c>
      <c r="CL3" s="1" t="s">
        <v>179</v>
      </c>
      <c r="CM3" s="1" t="s">
        <v>394</v>
      </c>
      <c r="CN3" s="1" t="s">
        <v>394</v>
      </c>
      <c r="CO3" s="1" t="s">
        <v>395</v>
      </c>
      <c r="CP3" s="3">
        <v>4.3</v>
      </c>
      <c r="CQ3" s="4">
        <v>68043.41280000002</v>
      </c>
      <c r="CR3" s="4">
        <v>15824.049488372097</v>
      </c>
      <c r="CS3" s="1">
        <v>0</v>
      </c>
      <c r="CT3" s="1">
        <v>0</v>
      </c>
      <c r="CU3" s="4">
        <v>68043.41280000002</v>
      </c>
      <c r="CV3" s="4">
        <v>15824.049488372097</v>
      </c>
      <c r="CW3" s="1" t="s">
        <v>180</v>
      </c>
      <c r="CY3" s="24"/>
      <c r="CZ3" s="23" t="str">
        <f xml:space="preserve"> VLOOKUP(BZ3,TABLES!$Y:$AH,TABLES!$D$2)</f>
        <v>CARRYOVER</v>
      </c>
      <c r="DA3" s="2" t="s">
        <v>454</v>
      </c>
      <c r="DC3" s="2" t="s">
        <v>178</v>
      </c>
      <c r="DD3" s="12">
        <v>42467</v>
      </c>
      <c r="DE3" s="12">
        <v>42832</v>
      </c>
      <c r="DF3" s="2" t="s">
        <v>182</v>
      </c>
      <c r="DG3" s="17">
        <v>0</v>
      </c>
      <c r="DH3" s="17">
        <v>68043.412800000006</v>
      </c>
      <c r="DI3" s="2">
        <f t="shared" ref="DI3:DI9" si="0">DG3+DH3</f>
        <v>68043.412800000006</v>
      </c>
      <c r="DJ3" s="2">
        <f t="shared" ref="DJ3:DJ10" si="1">DI3</f>
        <v>68043.412800000006</v>
      </c>
      <c r="DK3" s="2" t="s">
        <v>458</v>
      </c>
      <c r="DL3" s="1" t="s">
        <v>183</v>
      </c>
      <c r="DM3" s="1" t="s">
        <v>245</v>
      </c>
      <c r="DN3" s="12">
        <v>42579</v>
      </c>
      <c r="DO3" s="23" t="str">
        <f xml:space="preserve"> IF(EJ3="INVALID FOR Q","INVALID FOR Q",IF(OR(DM3="WON",DM3="LOST",DM3="UPSIDE"),VLOOKUP(DM3,TABLES!AK:AL,2,0),IF(OR(EH3=TABLES!$G$2,EH3=TABLES!$G$3,EH3=TABLES!$G$4),"FORECAST",IF(EH3&gt;TABLES!$G$4,"NOT IN FC","OVERDUE"))))</f>
        <v>UPSIDE</v>
      </c>
      <c r="DP3" s="1" t="s">
        <v>182</v>
      </c>
      <c r="DQ3" s="1" t="s">
        <v>182</v>
      </c>
      <c r="DR3" s="24" t="str">
        <f xml:space="preserve"> IF(BR3="Anniversary","NO",IF(DE3-DD3&gt;730,"YES","NO"))</f>
        <v>NO</v>
      </c>
      <c r="DS3" s="1" t="s">
        <v>182</v>
      </c>
      <c r="DU3" s="1" t="s">
        <v>182</v>
      </c>
      <c r="DW3" s="1" t="s">
        <v>565</v>
      </c>
      <c r="DZ3" s="1">
        <f t="shared" ref="DZ3:DZ9" si="2">DG3/EF3</f>
        <v>0</v>
      </c>
      <c r="EA3" s="1">
        <f t="shared" ref="EA3:EA9" si="3" xml:space="preserve"> DH3/EF3</f>
        <v>16555.57489051095</v>
      </c>
      <c r="EB3" s="1">
        <f t="shared" ref="EB3:EB9" si="4">DZ3+EA3</f>
        <v>16555.57489051095</v>
      </c>
      <c r="EC3" s="1">
        <f t="shared" ref="EC3:EC9" si="5" xml:space="preserve"> DJ3/EF3</f>
        <v>16555.57489051095</v>
      </c>
      <c r="ED3" s="1">
        <f t="shared" ref="ED3:ED9" si="6">DH3</f>
        <v>68043.412800000006</v>
      </c>
      <c r="EE3" s="1">
        <f t="shared" ref="EE3:EE10" si="7">ED3/EF3</f>
        <v>16555.57489051095</v>
      </c>
      <c r="EF3" s="1">
        <v>4.1100000000000003</v>
      </c>
      <c r="EG3" s="1" t="str">
        <f t="shared" ref="EG3:EG9" ca="1" si="8" xml:space="preserve"> IF(AND(EI3="OPEN",DN3&lt;TODAY()),"OVERDUE","")</f>
        <v/>
      </c>
      <c r="EH3" s="21">
        <f t="shared" ref="EH3:EH6" si="9">EOMONTH(DN3,0)</f>
        <v>42582</v>
      </c>
      <c r="EI3" s="23" t="str">
        <f>VLOOKUP(DM3,TABLES!R2:S6,2,0)</f>
        <v>OPEN</v>
      </c>
      <c r="EJ3" s="1" t="str">
        <f>IF(EI3="INVALID","INVALID FOR Q",IF(CZ3="FUTURE",IF(OR(EI3="LOST",EI3="UPSIDE"),"INVALID FOR Q",IF(OR(EH3=TABLES!$G$2,EH3=TABLES!$G$3,EH3=TABLES!$G$4),"VALID","INVALID FOR Q")),IF(EI3="OPEN","VALID",IF(OR(EH3=TABLES!$G$2,EH3=TABLES!$G$3,EH3=TABLES!$G$4),"VALID","INVALID FOR Q"))))</f>
        <v>VALID</v>
      </c>
      <c r="EK3" s="1">
        <f xml:space="preserve"> IF(OR(BR3="Anniversary",DS3="yes"),0,IF(AB3&lt;TABLES!$G$4,DZ3+EA3/(DE3-DD3)*(TABLES!$G$4-DD3),0))</f>
        <v>5216.1400339966012</v>
      </c>
      <c r="EL3" s="1">
        <f xml:space="preserve"> IF(OR(BR3="Anniversary",DS3="yes"),0,IF(AB3&lt;TABLES!$G$2,(EK3-DZ3)/(TABLES!$G$4-DD3)*(TABLES!$G$2-DD3)+EK3,0))</f>
        <v>7665.4579630037006</v>
      </c>
      <c r="EM3" s="1">
        <f xml:space="preserve">  IF(OR(BR3="Anniversary",DS3="yes"),0,IF(AB3&lt;TABLES!$G$3,(EK3-DZ3)/(TABLES!$G$4-DD3)*(TABLES!$G$2-DD3)+DZ3-EL3,0))</f>
        <v>-5216.1400339966003</v>
      </c>
      <c r="EN3" s="1">
        <f xml:space="preserve"> IF(OR(BR3="Anniversary",DS3="yes"),0,IF(AB3&lt;TABLES!$G$4,EK3-EL3-EM3,0))</f>
        <v>2766.822104989501</v>
      </c>
      <c r="EO3" s="1">
        <v>0</v>
      </c>
      <c r="EV3" s="1">
        <v>1599</v>
      </c>
      <c r="EW3" s="12" t="s">
        <v>201</v>
      </c>
      <c r="EX3" s="1" t="s">
        <v>575</v>
      </c>
      <c r="EY3" s="1" t="s">
        <v>576</v>
      </c>
      <c r="EZ3" s="1" t="s">
        <v>577</v>
      </c>
      <c r="FD3" s="1" t="str">
        <f t="shared" ref="FD3:FD10" si="10" xml:space="preserve"> IF(FC3="","NO","YES")</f>
        <v>NO</v>
      </c>
      <c r="FE3" s="1" t="str">
        <f t="shared" ref="FE3:FE9" si="11">IF(BR3="Anniversary","ON TIME", IF(DN3&lt;AB3,"ON TIME","LATE"))</f>
        <v>LATE</v>
      </c>
    </row>
    <row r="4" spans="1:162" x14ac:dyDescent="0.25">
      <c r="A4" s="1" t="s">
        <v>161</v>
      </c>
      <c r="B4" s="1" t="s">
        <v>162</v>
      </c>
      <c r="C4" s="1" t="s">
        <v>466</v>
      </c>
      <c r="D4" s="1" t="s">
        <v>466</v>
      </c>
      <c r="E4" s="1" t="s">
        <v>467</v>
      </c>
      <c r="F4" s="2">
        <f t="shared" ref="F4:F10" si="12">F3+1</f>
        <v>204688890</v>
      </c>
      <c r="G4" s="1" t="s">
        <v>163</v>
      </c>
      <c r="H4" s="1" t="s">
        <v>164</v>
      </c>
      <c r="I4" s="1" t="s">
        <v>165</v>
      </c>
      <c r="J4" s="1" t="s">
        <v>164</v>
      </c>
      <c r="K4" s="1" t="s">
        <v>166</v>
      </c>
      <c r="L4" s="1" t="s">
        <v>167</v>
      </c>
      <c r="M4" s="1" t="s">
        <v>468</v>
      </c>
      <c r="N4" s="1" t="s">
        <v>400</v>
      </c>
      <c r="O4" s="1" t="s">
        <v>399</v>
      </c>
      <c r="P4" s="1" t="s">
        <v>400</v>
      </c>
      <c r="Q4" s="1" t="s">
        <v>469</v>
      </c>
      <c r="R4" s="1" t="s">
        <v>401</v>
      </c>
      <c r="S4" s="1" t="s">
        <v>401</v>
      </c>
      <c r="U4" s="1" t="s">
        <v>470</v>
      </c>
      <c r="V4" s="1" t="s">
        <v>471</v>
      </c>
      <c r="W4" s="1" t="s">
        <v>472</v>
      </c>
      <c r="X4" s="1" t="s">
        <v>473</v>
      </c>
      <c r="Z4" s="1" t="s">
        <v>474</v>
      </c>
      <c r="AA4" s="12">
        <v>42135</v>
      </c>
      <c r="AB4" s="12">
        <v>42379</v>
      </c>
      <c r="AC4" s="2">
        <v>8</v>
      </c>
      <c r="AD4" s="1" t="s">
        <v>168</v>
      </c>
      <c r="AE4" s="12">
        <v>36494</v>
      </c>
      <c r="AF4" s="12">
        <v>42380</v>
      </c>
      <c r="AG4" s="2">
        <v>102815959415</v>
      </c>
      <c r="AJ4" s="10" t="s">
        <v>475</v>
      </c>
      <c r="AK4" s="10" t="s">
        <v>475</v>
      </c>
      <c r="AL4" s="1" t="s">
        <v>186</v>
      </c>
      <c r="AM4" s="62" t="s">
        <v>476</v>
      </c>
      <c r="AN4" s="1" t="s">
        <v>455</v>
      </c>
      <c r="AO4" s="2"/>
      <c r="AR4" s="1" t="s">
        <v>477</v>
      </c>
      <c r="AS4" s="1" t="s">
        <v>190</v>
      </c>
      <c r="AT4" s="1" t="s">
        <v>169</v>
      </c>
      <c r="AW4" s="1" t="s">
        <v>170</v>
      </c>
      <c r="AX4" s="1" t="s">
        <v>478</v>
      </c>
      <c r="AY4" s="1" t="s">
        <v>479</v>
      </c>
      <c r="AZ4" s="1" t="s">
        <v>402</v>
      </c>
      <c r="BA4" s="1" t="s">
        <v>480</v>
      </c>
      <c r="BB4" s="1" t="s">
        <v>466</v>
      </c>
      <c r="BD4" s="1" t="s">
        <v>481</v>
      </c>
      <c r="BF4" s="1" t="s">
        <v>482</v>
      </c>
      <c r="BG4" s="1" t="s">
        <v>482</v>
      </c>
      <c r="BJ4" s="1" t="s">
        <v>483</v>
      </c>
      <c r="BM4" s="1" t="s">
        <v>402</v>
      </c>
      <c r="BO4" s="1" t="s">
        <v>171</v>
      </c>
      <c r="BP4" s="1" t="s">
        <v>396</v>
      </c>
      <c r="BQ4" s="1" t="s">
        <v>172</v>
      </c>
      <c r="BR4" s="1" t="s">
        <v>172</v>
      </c>
      <c r="BT4" s="1" t="s">
        <v>173</v>
      </c>
      <c r="BV4" s="1">
        <v>1</v>
      </c>
      <c r="BW4" s="1" t="s">
        <v>191</v>
      </c>
      <c r="BX4" s="1" t="s">
        <v>175</v>
      </c>
      <c r="BY4" s="1" t="s">
        <v>192</v>
      </c>
      <c r="BZ4" s="1" t="s">
        <v>193</v>
      </c>
      <c r="CA4" s="1" t="s">
        <v>194</v>
      </c>
      <c r="CD4" s="1" t="s">
        <v>397</v>
      </c>
      <c r="CE4" s="1" t="s">
        <v>398</v>
      </c>
      <c r="CF4" s="1" t="s">
        <v>177</v>
      </c>
      <c r="CG4" s="1" t="s">
        <v>177</v>
      </c>
      <c r="CH4" s="1" t="s">
        <v>177</v>
      </c>
      <c r="CI4" s="1" t="s">
        <v>399</v>
      </c>
      <c r="CJ4" s="1" t="s">
        <v>400</v>
      </c>
      <c r="CL4" s="1" t="s">
        <v>179</v>
      </c>
      <c r="CM4" s="1" t="s">
        <v>401</v>
      </c>
      <c r="CN4" s="1" t="s">
        <v>401</v>
      </c>
      <c r="CO4" s="1" t="s">
        <v>402</v>
      </c>
      <c r="CP4" s="3">
        <v>1</v>
      </c>
      <c r="CQ4" s="4">
        <v>12362</v>
      </c>
      <c r="CR4" s="4">
        <v>8830</v>
      </c>
      <c r="CU4" s="4">
        <v>12362</v>
      </c>
      <c r="CV4" s="4">
        <v>8830</v>
      </c>
      <c r="CW4" s="1" t="s">
        <v>403</v>
      </c>
      <c r="CX4" s="1" t="s">
        <v>404</v>
      </c>
      <c r="CY4" s="24"/>
      <c r="CZ4" s="23" t="str">
        <f xml:space="preserve"> VLOOKUP(BZ4,TABLES!$Y:$AH,TABLES!$D$2)</f>
        <v>BACKLOG</v>
      </c>
      <c r="DA4" s="2" t="s">
        <v>476</v>
      </c>
      <c r="DC4" s="2" t="s">
        <v>178</v>
      </c>
      <c r="DD4" s="12">
        <v>42380</v>
      </c>
      <c r="DE4" s="12">
        <v>42745</v>
      </c>
      <c r="DF4" s="2" t="s">
        <v>182</v>
      </c>
      <c r="DG4" s="17">
        <v>0</v>
      </c>
      <c r="DH4" s="17">
        <v>12362</v>
      </c>
      <c r="DI4" s="2">
        <f t="shared" si="0"/>
        <v>12362</v>
      </c>
      <c r="DJ4" s="2">
        <f t="shared" si="1"/>
        <v>12362</v>
      </c>
      <c r="DK4" s="2" t="s">
        <v>478</v>
      </c>
      <c r="DL4" s="1" t="s">
        <v>196</v>
      </c>
      <c r="DM4" s="1" t="s">
        <v>197</v>
      </c>
      <c r="DN4" s="12">
        <v>42520</v>
      </c>
      <c r="DO4" s="23" t="str">
        <f xml:space="preserve"> IF(EJ4="INVALID FOR Q","INVALID FOR Q",IF(OR(DM4="WON",DM4="LOST",DM4="UPSIDE"),VLOOKUP(DM4,TABLES!AK:AL,2,0),IF(OR(EH4=TABLES!$G$2,EH4=TABLES!$G$3,EH4=TABLES!$G$4),"FORECAST",IF(EH4&gt;TABLES!$G$4,"NOT IN FC","OVERDUE"))))</f>
        <v>INVALID FOR Q</v>
      </c>
      <c r="DP4" s="1" t="s">
        <v>182</v>
      </c>
      <c r="DQ4" s="1" t="s">
        <v>182</v>
      </c>
      <c r="DR4" s="1" t="str">
        <f t="shared" ref="DR4:DR10" si="13" xml:space="preserve"> IF(BR4="Anniversary","NO",IF(DE4-DD4&gt;730,"YES","NO"))</f>
        <v>NO</v>
      </c>
      <c r="DS4" s="1" t="s">
        <v>182</v>
      </c>
      <c r="DU4" s="1" t="s">
        <v>182</v>
      </c>
      <c r="DW4" s="1" t="s">
        <v>404</v>
      </c>
      <c r="DZ4" s="1">
        <f t="shared" si="2"/>
        <v>0</v>
      </c>
      <c r="EA4" s="1">
        <f t="shared" si="3"/>
        <v>9184.2496285289744</v>
      </c>
      <c r="EB4" s="1">
        <f t="shared" si="4"/>
        <v>9184.2496285289744</v>
      </c>
      <c r="EC4" s="1">
        <f t="shared" si="5"/>
        <v>9184.2496285289744</v>
      </c>
      <c r="ED4" s="1">
        <f t="shared" si="6"/>
        <v>12362</v>
      </c>
      <c r="EE4" s="1">
        <f t="shared" si="7"/>
        <v>9184.2496285289744</v>
      </c>
      <c r="EF4" s="1">
        <v>1.3460000000000001</v>
      </c>
      <c r="EG4" s="1" t="str">
        <f t="shared" ca="1" si="8"/>
        <v/>
      </c>
      <c r="EH4" s="21">
        <f t="shared" si="9"/>
        <v>42521</v>
      </c>
      <c r="EI4" s="23" t="str">
        <f>VLOOKUP(DM4,TABLES!R2:S6,2,0)</f>
        <v>INVALID</v>
      </c>
      <c r="EJ4" s="23" t="str">
        <f>IF(EI4="INVALID","INVALID FOR Q",IF(CZ4="FUTURE",IF(OR(EI4="LOST",EI4="UPSIDE"),"INVALID FOR Q",IF(OR(EH4=TABLES!$G$2,EH4=TABLES!$G$3,EH4=TABLES!$G$4),"VALID","INVALID FOR Q")),IF(EI4="OPEN","VALID",IF(OR(EH4=TABLES!$G$2,EH4=TABLES!$G$3,EH4=TABLES!$G$4),"VALID","INVALID FOR Q"))))</f>
        <v>INVALID FOR Q</v>
      </c>
      <c r="EK4" s="1">
        <f xml:space="preserve"> IF(OR(BR4="Anniversary",DS4="yes"),0,IF(AB4&lt;TABLES!$G$4,DZ4+EA4/(DE4-DD4)*(TABLES!$G$4-DD4),0))</f>
        <v>5082.7902053776788</v>
      </c>
      <c r="EL4" s="1">
        <f xml:space="preserve"> IF(OR(BR4="Anniversary",DS4="yes"),0,IF(AB4&lt;TABLES!$G$2,(EK4-DZ4)/(TABLES!$G$4-DD4)*(TABLES!$G$2-DD4)+EK4,0))</f>
        <v>8630.6784180422965</v>
      </c>
      <c r="EM4" s="1">
        <f xml:space="preserve">  IF(OR(BR4="Anniversary",DS4="yes"),0,IF(AB4&lt;TABLES!$G$3,(EK4-DZ4)/(TABLES!$G$4-DD4)*(TABLES!$G$2-DD4)+DZ4-EL4,0))</f>
        <v>-5082.7902053776788</v>
      </c>
      <c r="EN4" s="1">
        <f xml:space="preserve"> IF(OR(BR4="Anniversary",DS4="yes"),0,IF(AB4&lt;TABLES!$G$4,EK4-EL4-EM4,0))</f>
        <v>1534.9019927130612</v>
      </c>
      <c r="EO4" s="1">
        <v>0</v>
      </c>
      <c r="EV4" s="1">
        <v>1599</v>
      </c>
      <c r="EW4" s="12" t="s">
        <v>201</v>
      </c>
      <c r="EX4" s="1" t="s">
        <v>575</v>
      </c>
      <c r="EY4" s="1" t="s">
        <v>576</v>
      </c>
      <c r="EZ4" s="1" t="s">
        <v>577</v>
      </c>
      <c r="FD4" s="1" t="str">
        <f t="shared" si="10"/>
        <v>NO</v>
      </c>
      <c r="FE4" s="1" t="str">
        <f t="shared" si="11"/>
        <v>LATE</v>
      </c>
    </row>
    <row r="5" spans="1:162" x14ac:dyDescent="0.25">
      <c r="A5" s="1" t="s">
        <v>161</v>
      </c>
      <c r="B5" s="1" t="s">
        <v>162</v>
      </c>
      <c r="C5" s="1" t="s">
        <v>466</v>
      </c>
      <c r="D5" s="1" t="s">
        <v>466</v>
      </c>
      <c r="E5" s="1" t="s">
        <v>467</v>
      </c>
      <c r="F5" s="2">
        <f t="shared" si="12"/>
        <v>204688891</v>
      </c>
      <c r="G5" s="1" t="s">
        <v>163</v>
      </c>
      <c r="H5" s="1" t="s">
        <v>164</v>
      </c>
      <c r="I5" s="1" t="s">
        <v>165</v>
      </c>
      <c r="J5" s="1" t="s">
        <v>164</v>
      </c>
      <c r="K5" s="1" t="s">
        <v>166</v>
      </c>
      <c r="L5" s="1" t="s">
        <v>167</v>
      </c>
      <c r="Q5" s="1" t="s">
        <v>484</v>
      </c>
      <c r="R5" s="1" t="s">
        <v>406</v>
      </c>
      <c r="S5" s="1" t="s">
        <v>406</v>
      </c>
      <c r="T5" s="1" t="s">
        <v>485</v>
      </c>
      <c r="U5" s="1" t="s">
        <v>486</v>
      </c>
      <c r="X5" s="1" t="s">
        <v>473</v>
      </c>
      <c r="Z5" s="1" t="s">
        <v>487</v>
      </c>
      <c r="AA5" s="12">
        <v>42202</v>
      </c>
      <c r="AB5" s="12">
        <v>42567</v>
      </c>
      <c r="AC5" s="2">
        <v>12</v>
      </c>
      <c r="AD5" s="1" t="s">
        <v>168</v>
      </c>
      <c r="AE5" s="12">
        <v>36494</v>
      </c>
      <c r="AF5" s="12">
        <v>42568</v>
      </c>
      <c r="AG5" s="2">
        <v>106469087541</v>
      </c>
      <c r="AJ5" s="10" t="s">
        <v>488</v>
      </c>
      <c r="AK5" s="10" t="s">
        <v>488</v>
      </c>
      <c r="AL5" s="1" t="s">
        <v>437</v>
      </c>
      <c r="AM5" s="62" t="s">
        <v>489</v>
      </c>
      <c r="AN5" s="1" t="s">
        <v>455</v>
      </c>
      <c r="AO5" s="2"/>
      <c r="AQ5" s="1" t="s">
        <v>490</v>
      </c>
      <c r="AR5" s="1" t="s">
        <v>491</v>
      </c>
      <c r="AT5" s="1" t="s">
        <v>441</v>
      </c>
      <c r="AW5" s="1" t="s">
        <v>170</v>
      </c>
      <c r="AX5" s="1" t="s">
        <v>478</v>
      </c>
      <c r="AY5" s="1" t="s">
        <v>492</v>
      </c>
      <c r="AZ5" s="1" t="s">
        <v>407</v>
      </c>
      <c r="BA5" s="1" t="s">
        <v>493</v>
      </c>
      <c r="BB5" s="1" t="s">
        <v>466</v>
      </c>
      <c r="BD5" s="1" t="s">
        <v>494</v>
      </c>
      <c r="BG5" s="1" t="s">
        <v>495</v>
      </c>
      <c r="BM5" s="1" t="s">
        <v>496</v>
      </c>
      <c r="BN5" s="1" t="s">
        <v>497</v>
      </c>
      <c r="BO5" s="1" t="s">
        <v>171</v>
      </c>
      <c r="BQ5" s="1" t="s">
        <v>384</v>
      </c>
      <c r="BR5" s="1" t="s">
        <v>172</v>
      </c>
      <c r="BT5" s="1" t="s">
        <v>385</v>
      </c>
      <c r="BU5" s="1" t="s">
        <v>405</v>
      </c>
      <c r="BV5" s="1">
        <v>7</v>
      </c>
      <c r="BW5" s="1" t="s">
        <v>174</v>
      </c>
      <c r="BX5" s="1" t="s">
        <v>175</v>
      </c>
      <c r="BY5" s="1" t="s">
        <v>382</v>
      </c>
      <c r="BZ5" s="1" t="s">
        <v>176</v>
      </c>
      <c r="CA5" s="1" t="s">
        <v>383</v>
      </c>
      <c r="CD5" s="1" t="s">
        <v>388</v>
      </c>
      <c r="CE5" s="1" t="s">
        <v>389</v>
      </c>
      <c r="CF5" s="1" t="s">
        <v>177</v>
      </c>
      <c r="CG5" s="1" t="s">
        <v>177</v>
      </c>
      <c r="CH5" s="1" t="s">
        <v>177</v>
      </c>
      <c r="CK5" s="2" t="s">
        <v>178</v>
      </c>
      <c r="CL5" s="1" t="s">
        <v>179</v>
      </c>
      <c r="CM5" s="1" t="s">
        <v>406</v>
      </c>
      <c r="CN5" s="1" t="s">
        <v>406</v>
      </c>
      <c r="CO5" s="1" t="s">
        <v>407</v>
      </c>
      <c r="CP5" s="3">
        <v>1.4</v>
      </c>
      <c r="CQ5" s="4">
        <v>6036.8016000000007</v>
      </c>
      <c r="CR5" s="4">
        <v>4312.0011428571433</v>
      </c>
      <c r="CS5" s="1">
        <v>0</v>
      </c>
      <c r="CT5" s="1">
        <v>0</v>
      </c>
      <c r="CU5" s="4">
        <v>6036.8016000000007</v>
      </c>
      <c r="CV5" s="4">
        <v>4312.0011428571433</v>
      </c>
      <c r="CW5" s="1" t="s">
        <v>180</v>
      </c>
      <c r="CZ5" s="24" t="str">
        <f>VLOOKUP(BZ5,TABLES!$Y:$AH,TABLES!$D$2,FALSE)</f>
        <v>CURRENT</v>
      </c>
      <c r="DA5" s="2" t="s">
        <v>489</v>
      </c>
      <c r="DC5" s="2" t="s">
        <v>178</v>
      </c>
      <c r="DD5" s="12">
        <v>42568</v>
      </c>
      <c r="DE5" s="12">
        <v>42933</v>
      </c>
      <c r="DF5" s="2" t="s">
        <v>182</v>
      </c>
      <c r="DG5" s="17">
        <v>0</v>
      </c>
      <c r="DH5" s="17">
        <v>1</v>
      </c>
      <c r="DI5" s="2">
        <f t="shared" si="0"/>
        <v>1</v>
      </c>
      <c r="DJ5" s="2">
        <f t="shared" si="1"/>
        <v>1</v>
      </c>
      <c r="DK5" s="2" t="s">
        <v>170</v>
      </c>
      <c r="DL5" s="1" t="s">
        <v>183</v>
      </c>
      <c r="DM5" s="1" t="s">
        <v>187</v>
      </c>
      <c r="DN5" s="12">
        <v>42424</v>
      </c>
      <c r="DO5" s="23" t="str">
        <f xml:space="preserve"> IF(EJ5="INVALID FOR Q","INVALID FOR Q",IF(OR(DM5="WON",DM5="LOST",DM5="UPSIDE"),VLOOKUP(DM5,TABLES!AK:AL,2,0),IF(OR(EH5=TABLES!$G$2,EH5=TABLES!$G$3,EH5=TABLES!$G$4),"FORECAST",IF(EH5&gt;TABLES!$G$4,"NOT IN FC","OVERDUE"))))</f>
        <v>INVALID FOR Q</v>
      </c>
      <c r="DP5" s="1" t="s">
        <v>182</v>
      </c>
      <c r="DQ5" s="1" t="s">
        <v>182</v>
      </c>
      <c r="DR5" s="1" t="str">
        <f t="shared" si="13"/>
        <v>NO</v>
      </c>
      <c r="DS5" s="1" t="s">
        <v>182</v>
      </c>
      <c r="DU5" s="1" t="s">
        <v>182</v>
      </c>
      <c r="DW5" s="1" t="s">
        <v>566</v>
      </c>
      <c r="DZ5" s="1">
        <f t="shared" si="2"/>
        <v>0</v>
      </c>
      <c r="EA5" s="1">
        <f t="shared" si="3"/>
        <v>1</v>
      </c>
      <c r="EB5" s="1">
        <f t="shared" si="4"/>
        <v>1</v>
      </c>
      <c r="EC5" s="1">
        <f t="shared" si="5"/>
        <v>1</v>
      </c>
      <c r="ED5" s="1">
        <f t="shared" si="6"/>
        <v>1</v>
      </c>
      <c r="EE5" s="1">
        <f t="shared" si="7"/>
        <v>1</v>
      </c>
      <c r="EF5" s="1">
        <v>1</v>
      </c>
      <c r="EG5" s="1" t="str">
        <f t="shared" ca="1" si="8"/>
        <v/>
      </c>
      <c r="EH5" s="21">
        <f t="shared" si="9"/>
        <v>42429</v>
      </c>
      <c r="EI5" s="23" t="str">
        <f>VLOOKUP(DM5,TABLES!R2:S6,2,0)</f>
        <v>WON</v>
      </c>
      <c r="EJ5" s="24" t="str">
        <f>IF(EI5="INVALID","INVALID FOR Q",IF(CZ5="FUTURE",IF(OR(EI5="LOST",EI5="UPSIDE"),"INVALID FOR Q",IF(OR(EH5=TABLES!$G$2,EH5=TABLES!$G$3,EH5=TABLES!$G$4),"VALID","INVALID FOR Q")),IF(EI5="OPEN","VALID",IF(OR(EH5=TABLES!$G$2,EH5=TABLES!$G$3,EH5=TABLES!$G$4),"VALID","INVALID FOR Q"))))</f>
        <v>INVALID FOR Q</v>
      </c>
      <c r="EK5" s="1">
        <f xml:space="preserve"> IF(OR(BR5="Anniversary",DS5="yes"),0,IF(AB5&lt;TABLES!$G$4,DZ5+EA5/(DE5-DD5)*(TABLES!$G$4-DD5),0))</f>
        <v>3.8356164383561646E-2</v>
      </c>
      <c r="EL5" s="1">
        <f xml:space="preserve"> IF(OR(BR5="Anniversary",DS5="yes"),0,IF(AB5&lt;TABLES!$G$2,(EK5-DZ5)/(TABLES!$G$4-DD5)*(TABLES!$G$2-DD5)+EK5,0))</f>
        <v>0</v>
      </c>
      <c r="EM5" s="1">
        <f xml:space="preserve">  IF(OR(BR5="Anniversary",DS5="yes"),0,IF(AB5&lt;TABLES!$G$3,(EK5-DZ5)/(TABLES!$G$4-DD5)*(TABLES!$G$2-DD5)+DZ5-EL5,0))</f>
        <v>0</v>
      </c>
      <c r="EN5" s="1">
        <f xml:space="preserve"> IF(OR(BR5="Anniversary",DS5="yes"),0,IF(AB5&lt;TABLES!$G$4,EK5-EL5-EM5,0))</f>
        <v>3.8356164383561646E-2</v>
      </c>
      <c r="EO5" s="1">
        <v>0</v>
      </c>
      <c r="EV5" s="1">
        <v>1599</v>
      </c>
      <c r="EW5" s="12" t="s">
        <v>201</v>
      </c>
      <c r="FD5" s="1" t="str">
        <f t="shared" si="10"/>
        <v>NO</v>
      </c>
      <c r="FE5" s="1" t="str">
        <f t="shared" si="11"/>
        <v>ON TIME</v>
      </c>
    </row>
    <row r="6" spans="1:162" x14ac:dyDescent="0.25">
      <c r="A6" s="1" t="s">
        <v>498</v>
      </c>
      <c r="B6" s="1" t="s">
        <v>162</v>
      </c>
      <c r="C6" s="1" t="s">
        <v>466</v>
      </c>
      <c r="D6" s="1" t="s">
        <v>466</v>
      </c>
      <c r="E6" s="1" t="s">
        <v>467</v>
      </c>
      <c r="F6" s="2">
        <f t="shared" si="12"/>
        <v>204688892</v>
      </c>
      <c r="G6" s="1" t="s">
        <v>163</v>
      </c>
      <c r="H6" s="1" t="s">
        <v>164</v>
      </c>
      <c r="I6" s="1" t="s">
        <v>165</v>
      </c>
      <c r="J6" s="1" t="s">
        <v>164</v>
      </c>
      <c r="K6" s="1" t="s">
        <v>166</v>
      </c>
      <c r="L6" s="1" t="s">
        <v>167</v>
      </c>
      <c r="M6" s="1" t="s">
        <v>163</v>
      </c>
      <c r="N6" s="1" t="s">
        <v>164</v>
      </c>
      <c r="O6" s="1" t="s">
        <v>166</v>
      </c>
      <c r="P6" s="1" t="s">
        <v>167</v>
      </c>
      <c r="Q6" s="1" t="s">
        <v>499</v>
      </c>
      <c r="R6" s="1" t="s">
        <v>408</v>
      </c>
      <c r="S6" s="1" t="s">
        <v>408</v>
      </c>
      <c r="T6" s="1" t="s">
        <v>500</v>
      </c>
      <c r="U6" s="1" t="s">
        <v>501</v>
      </c>
      <c r="X6" s="1" t="s">
        <v>473</v>
      </c>
      <c r="Z6" s="1" t="s">
        <v>502</v>
      </c>
      <c r="AA6" s="12">
        <v>42095</v>
      </c>
      <c r="AB6" s="12">
        <v>42460</v>
      </c>
      <c r="AC6" s="2">
        <v>12</v>
      </c>
      <c r="AD6" s="1" t="s">
        <v>168</v>
      </c>
      <c r="AE6" s="12">
        <v>36494</v>
      </c>
      <c r="AF6" s="12">
        <v>42461</v>
      </c>
      <c r="AG6" s="2">
        <v>106123908641</v>
      </c>
      <c r="AJ6" s="10" t="s">
        <v>503</v>
      </c>
      <c r="AK6" s="10" t="s">
        <v>503</v>
      </c>
      <c r="AL6" s="1" t="s">
        <v>186</v>
      </c>
      <c r="AM6" s="62" t="s">
        <v>504</v>
      </c>
      <c r="AN6" s="1" t="s">
        <v>189</v>
      </c>
      <c r="AO6" s="2"/>
      <c r="AQ6" s="1" t="s">
        <v>505</v>
      </c>
      <c r="AR6" s="1" t="s">
        <v>506</v>
      </c>
      <c r="AS6" s="1" t="s">
        <v>190</v>
      </c>
      <c r="AT6" s="1" t="s">
        <v>169</v>
      </c>
      <c r="AW6" s="1" t="s">
        <v>170</v>
      </c>
      <c r="AX6" s="1" t="s">
        <v>478</v>
      </c>
      <c r="AY6" s="1" t="s">
        <v>479</v>
      </c>
      <c r="AZ6" s="1" t="s">
        <v>409</v>
      </c>
      <c r="BA6" s="1" t="s">
        <v>480</v>
      </c>
      <c r="BB6" s="1" t="s">
        <v>466</v>
      </c>
      <c r="BD6" s="1" t="s">
        <v>481</v>
      </c>
      <c r="BG6" s="1" t="s">
        <v>507</v>
      </c>
      <c r="BJ6" s="1" t="s">
        <v>508</v>
      </c>
      <c r="BM6" s="1" t="s">
        <v>496</v>
      </c>
      <c r="BO6" s="1" t="s">
        <v>171</v>
      </c>
      <c r="BQ6" s="1" t="s">
        <v>172</v>
      </c>
      <c r="BR6" s="1" t="s">
        <v>172</v>
      </c>
      <c r="BT6" s="1" t="s">
        <v>173</v>
      </c>
      <c r="BV6" s="1">
        <v>3</v>
      </c>
      <c r="BW6" s="1" t="s">
        <v>381</v>
      </c>
      <c r="BX6" s="1" t="s">
        <v>175</v>
      </c>
      <c r="BY6" s="1" t="s">
        <v>192</v>
      </c>
      <c r="BZ6" s="1" t="s">
        <v>199</v>
      </c>
      <c r="CA6" s="1" t="s">
        <v>194</v>
      </c>
      <c r="CD6" s="1" t="s">
        <v>388</v>
      </c>
      <c r="CE6" s="1" t="s">
        <v>389</v>
      </c>
      <c r="CF6" s="1" t="s">
        <v>177</v>
      </c>
      <c r="CG6" s="1" t="s">
        <v>177</v>
      </c>
      <c r="CH6" s="1" t="s">
        <v>177</v>
      </c>
      <c r="CK6" s="2" t="s">
        <v>178</v>
      </c>
      <c r="CL6" s="1" t="s">
        <v>179</v>
      </c>
      <c r="CM6" s="1" t="s">
        <v>408</v>
      </c>
      <c r="CN6" s="1" t="s">
        <v>408</v>
      </c>
      <c r="CO6" s="1" t="s">
        <v>409</v>
      </c>
      <c r="CP6" s="3">
        <v>1.4</v>
      </c>
      <c r="CQ6" s="4">
        <v>6778</v>
      </c>
      <c r="CR6" s="4">
        <v>4841.4285714285716</v>
      </c>
      <c r="CS6" s="1">
        <v>0</v>
      </c>
      <c r="CT6" s="1">
        <v>0</v>
      </c>
      <c r="CU6" s="4">
        <v>6778</v>
      </c>
      <c r="CV6" s="4">
        <v>4841.4285714285716</v>
      </c>
      <c r="CW6" s="1" t="s">
        <v>180</v>
      </c>
      <c r="CZ6" s="22" t="str">
        <f>VLOOKUP(BZ6,TABLES!$Y:$AH,TABLES!$D$2,FALSE)</f>
        <v>CARRYOVER</v>
      </c>
      <c r="DA6" s="2" t="s">
        <v>504</v>
      </c>
      <c r="DC6" s="2" t="s">
        <v>178</v>
      </c>
      <c r="DD6" s="12">
        <v>42461</v>
      </c>
      <c r="DE6" s="12">
        <v>42825</v>
      </c>
      <c r="DF6" s="2" t="s">
        <v>182</v>
      </c>
      <c r="DG6" s="17">
        <v>0</v>
      </c>
      <c r="DH6" s="17">
        <v>5324</v>
      </c>
      <c r="DI6" s="2">
        <f t="shared" si="0"/>
        <v>5324</v>
      </c>
      <c r="DJ6" s="2">
        <f t="shared" si="1"/>
        <v>5324</v>
      </c>
      <c r="DK6" s="2" t="s">
        <v>478</v>
      </c>
      <c r="DL6" s="1" t="s">
        <v>183</v>
      </c>
      <c r="DM6" s="1" t="s">
        <v>187</v>
      </c>
      <c r="DN6" s="12">
        <v>42453</v>
      </c>
      <c r="DO6" s="23" t="str">
        <f xml:space="preserve"> IF(EJ6="INVALID FOR Q","INVALID FOR Q",IF(OR(DM6="WON",DM6="LOST",DM6="UPSIDE"),VLOOKUP(DM6,TABLES!AK:AL,2,0),IF(OR(EH6=TABLES!$G$2,EH6=TABLES!$G$3,EH6=TABLES!$G$4),"FORECAST",IF(EH6&gt;TABLES!$G$4,"NOT IN FC","OVERDUE"))))</f>
        <v>INVALID FOR Q</v>
      </c>
      <c r="DP6" s="1" t="s">
        <v>182</v>
      </c>
      <c r="DQ6" s="1" t="s">
        <v>182</v>
      </c>
      <c r="DR6" s="1" t="str">
        <f t="shared" si="13"/>
        <v>NO</v>
      </c>
      <c r="DS6" s="1" t="s">
        <v>182</v>
      </c>
      <c r="DU6" s="1" t="s">
        <v>182</v>
      </c>
      <c r="DW6" s="1" t="s">
        <v>567</v>
      </c>
      <c r="DZ6" s="1">
        <f t="shared" si="2"/>
        <v>0</v>
      </c>
      <c r="EA6" s="1">
        <f t="shared" si="3"/>
        <v>3955.423476968796</v>
      </c>
      <c r="EB6" s="1">
        <f t="shared" si="4"/>
        <v>3955.423476968796</v>
      </c>
      <c r="EC6" s="1">
        <f t="shared" si="5"/>
        <v>3955.423476968796</v>
      </c>
      <c r="ED6" s="1">
        <f t="shared" si="6"/>
        <v>5324</v>
      </c>
      <c r="EE6" s="1">
        <f t="shared" si="7"/>
        <v>3955.423476968796</v>
      </c>
      <c r="EF6" s="1">
        <v>1.3460000000000001</v>
      </c>
      <c r="EG6" s="1" t="str">
        <f t="shared" ca="1" si="8"/>
        <v/>
      </c>
      <c r="EH6" s="21">
        <f t="shared" si="9"/>
        <v>42460</v>
      </c>
      <c r="EI6" s="23" t="str">
        <f>VLOOKUP(DM6,TABLES!R2:S6,2,0)</f>
        <v>WON</v>
      </c>
      <c r="EJ6" s="1" t="str">
        <f>IF(EI6="INVALID","INVALID FOR Q",IF(CZ6="FUTURE",IF(OR(EI6="LOST",EI6="UPSIDE"),"INVALID FOR Q",IF(OR(EH6=TABLES!$G$2,EH6=TABLES!$G$3,EH6=TABLES!$G$4),"VALID","INVALID FOR Q")),IF(EI6="OPEN","VALID",IF(OR(EH6=TABLES!$G$2,EH6=TABLES!$G$3,EH6=TABLES!$G$4),"VALID","INVALID FOR Q"))))</f>
        <v>INVALID FOR Q</v>
      </c>
      <c r="EK6" s="1">
        <f xml:space="preserve"> IF(OR(BR6="Anniversary",DS6="yes"),0,IF(AB6&lt;TABLES!$G$4,DZ6+EA6/(DE6-DD6)*(TABLES!$G$4-DD6),0))</f>
        <v>1314.8523096517151</v>
      </c>
      <c r="EL6" s="1">
        <f xml:space="preserve"> IF(OR(BR6="Anniversary",DS6="yes"),0,IF(AB6&lt;TABLES!$G$2,(EK6-DZ6)/(TABLES!$G$4-DD6)*(TABLES!$G$2-DD6)+EK6,0))</f>
        <v>1966.8451904707474</v>
      </c>
      <c r="EM6" s="1">
        <f xml:space="preserve">  IF(OR(BR6="Anniversary",DS6="yes"),0,IF(AB6&lt;TABLES!$G$3,(EK6-DZ6)/(TABLES!$G$4-DD6)*(TABLES!$G$2-DD6)+DZ6-EL6,0))</f>
        <v>-1314.8523096517151</v>
      </c>
      <c r="EN6" s="1">
        <f xml:space="preserve"> IF(OR(BR6="Anniversary",DS6="yes"),0,IF(AB6&lt;TABLES!$G$4,EK6-EL6-EM6,0))</f>
        <v>662.85942883268285</v>
      </c>
      <c r="EO6" s="1">
        <v>0</v>
      </c>
      <c r="EV6" s="1">
        <v>1599</v>
      </c>
      <c r="EW6" s="12" t="s">
        <v>201</v>
      </c>
      <c r="FD6" s="1" t="str">
        <f t="shared" si="10"/>
        <v>NO</v>
      </c>
      <c r="FE6" s="1" t="str">
        <f t="shared" si="11"/>
        <v>ON TIME</v>
      </c>
    </row>
    <row r="7" spans="1:162" x14ac:dyDescent="0.25">
      <c r="A7" s="1" t="s">
        <v>161</v>
      </c>
      <c r="B7" s="1" t="s">
        <v>162</v>
      </c>
      <c r="C7" s="1" t="s">
        <v>466</v>
      </c>
      <c r="D7" s="1" t="s">
        <v>466</v>
      </c>
      <c r="E7" s="1" t="s">
        <v>467</v>
      </c>
      <c r="F7" s="2">
        <f t="shared" si="12"/>
        <v>204688893</v>
      </c>
      <c r="G7" s="1" t="s">
        <v>163</v>
      </c>
      <c r="H7" s="1" t="s">
        <v>164</v>
      </c>
      <c r="I7" s="1" t="s">
        <v>165</v>
      </c>
      <c r="J7" s="1" t="s">
        <v>164</v>
      </c>
      <c r="K7" s="1" t="s">
        <v>166</v>
      </c>
      <c r="L7" s="1" t="s">
        <v>167</v>
      </c>
      <c r="Q7" s="1" t="s">
        <v>509</v>
      </c>
      <c r="R7" s="1" t="s">
        <v>412</v>
      </c>
      <c r="S7" s="1" t="s">
        <v>412</v>
      </c>
      <c r="T7" s="1" t="s">
        <v>510</v>
      </c>
      <c r="X7" s="1" t="s">
        <v>473</v>
      </c>
      <c r="Z7" s="1" t="s">
        <v>511</v>
      </c>
      <c r="AA7" s="12">
        <v>42095</v>
      </c>
      <c r="AB7" s="12">
        <v>42460</v>
      </c>
      <c r="AC7" s="2">
        <v>12</v>
      </c>
      <c r="AD7" s="1" t="s">
        <v>168</v>
      </c>
      <c r="AE7" s="12">
        <v>36494</v>
      </c>
      <c r="AF7" s="12">
        <v>42461</v>
      </c>
      <c r="AG7" s="2">
        <v>106416947396</v>
      </c>
      <c r="AJ7" s="10" t="s">
        <v>512</v>
      </c>
      <c r="AK7" s="10" t="s">
        <v>512</v>
      </c>
      <c r="AL7" s="1" t="s">
        <v>437</v>
      </c>
      <c r="AM7" s="62" t="s">
        <v>513</v>
      </c>
      <c r="AN7" s="1" t="s">
        <v>189</v>
      </c>
      <c r="AO7" s="2"/>
      <c r="AQ7" s="1" t="s">
        <v>514</v>
      </c>
      <c r="AR7" s="1" t="s">
        <v>515</v>
      </c>
      <c r="AT7" s="1" t="s">
        <v>441</v>
      </c>
      <c r="AW7" s="1" t="s">
        <v>170</v>
      </c>
      <c r="AX7" s="1" t="s">
        <v>478</v>
      </c>
      <c r="AY7" s="1" t="s">
        <v>479</v>
      </c>
      <c r="AZ7" s="1" t="s">
        <v>395</v>
      </c>
      <c r="BA7" s="1" t="s">
        <v>480</v>
      </c>
      <c r="BB7" s="1" t="s">
        <v>466</v>
      </c>
      <c r="BD7" s="1" t="s">
        <v>481</v>
      </c>
      <c r="BG7" s="1" t="s">
        <v>516</v>
      </c>
      <c r="BM7" s="1" t="s">
        <v>464</v>
      </c>
      <c r="BO7" s="1" t="s">
        <v>171</v>
      </c>
      <c r="BQ7" s="1" t="s">
        <v>384</v>
      </c>
      <c r="BR7" s="1" t="s">
        <v>172</v>
      </c>
      <c r="BT7" s="1" t="s">
        <v>173</v>
      </c>
      <c r="BV7" s="1">
        <v>3</v>
      </c>
      <c r="BW7" s="1" t="s">
        <v>381</v>
      </c>
      <c r="BX7" s="1" t="s">
        <v>175</v>
      </c>
      <c r="BY7" s="1" t="s">
        <v>192</v>
      </c>
      <c r="BZ7" s="1" t="s">
        <v>199</v>
      </c>
      <c r="CA7" s="1" t="s">
        <v>194</v>
      </c>
      <c r="CD7" s="1" t="s">
        <v>388</v>
      </c>
      <c r="CE7" s="1" t="s">
        <v>389</v>
      </c>
      <c r="CF7" s="1" t="s">
        <v>177</v>
      </c>
      <c r="CG7" s="1" t="s">
        <v>177</v>
      </c>
      <c r="CH7" s="1" t="s">
        <v>177</v>
      </c>
      <c r="CI7" s="1" t="s">
        <v>410</v>
      </c>
      <c r="CJ7" s="1" t="s">
        <v>411</v>
      </c>
      <c r="CK7" s="2" t="s">
        <v>178</v>
      </c>
      <c r="CL7" s="1" t="s">
        <v>179</v>
      </c>
      <c r="CM7" s="1" t="s">
        <v>412</v>
      </c>
      <c r="CN7" s="1" t="s">
        <v>412</v>
      </c>
      <c r="CO7" s="1" t="s">
        <v>395</v>
      </c>
      <c r="CP7" s="3">
        <v>1.4</v>
      </c>
      <c r="CQ7" s="4">
        <v>7079.6160000000009</v>
      </c>
      <c r="CR7" s="4">
        <v>5056.8685714285721</v>
      </c>
      <c r="CS7" s="1">
        <v>0</v>
      </c>
      <c r="CT7" s="1">
        <v>0</v>
      </c>
      <c r="CU7" s="4">
        <v>7079.6160000000009</v>
      </c>
      <c r="CV7" s="4">
        <v>5056.8685714285721</v>
      </c>
      <c r="CW7" s="1" t="s">
        <v>180</v>
      </c>
      <c r="CY7" s="24"/>
      <c r="CZ7" s="23" t="str">
        <f xml:space="preserve"> VLOOKUP(BZ7,TABLES!$Y:$AH,TABLES!$D$2)</f>
        <v>CARRYOVER</v>
      </c>
      <c r="DA7" s="2" t="s">
        <v>513</v>
      </c>
      <c r="DC7" s="2" t="s">
        <v>178</v>
      </c>
      <c r="DD7" s="12">
        <v>42461</v>
      </c>
      <c r="DE7" s="12">
        <v>42825</v>
      </c>
      <c r="DF7" s="2" t="s">
        <v>182</v>
      </c>
      <c r="DG7" s="17">
        <v>0</v>
      </c>
      <c r="DH7" s="17">
        <v>7434</v>
      </c>
      <c r="DI7" s="2">
        <f t="shared" si="0"/>
        <v>7434</v>
      </c>
      <c r="DJ7" s="2">
        <f t="shared" si="1"/>
        <v>7434</v>
      </c>
      <c r="DK7" s="2" t="s">
        <v>478</v>
      </c>
      <c r="DL7" s="1" t="s">
        <v>183</v>
      </c>
      <c r="DM7" s="1" t="s">
        <v>187</v>
      </c>
      <c r="DN7" s="12">
        <v>42439</v>
      </c>
      <c r="DO7" s="23" t="str">
        <f xml:space="preserve"> IF(EJ7="INVALID FOR Q","INVALID FOR Q",IF(OR(DM7="WON",DM7="LOST",DM7="UPSIDE"),VLOOKUP(DM7,TABLES!AK:AL,2,0),IF(OR(EH7=TABLES!$G$2,EH7=TABLES!$G$3,EH7=TABLES!$G$4),"FORECAST",IF(EH7&gt;TABLES!$G$4,"NOT IN FC","OVERDUE"))))</f>
        <v>INVALID FOR Q</v>
      </c>
      <c r="DP7" s="1" t="s">
        <v>182</v>
      </c>
      <c r="DQ7" s="1" t="s">
        <v>182</v>
      </c>
      <c r="DR7" s="1" t="str">
        <f t="shared" si="13"/>
        <v>NO</v>
      </c>
      <c r="DS7" s="1" t="s">
        <v>182</v>
      </c>
      <c r="DU7" s="1" t="s">
        <v>182</v>
      </c>
      <c r="DW7" s="1" t="s">
        <v>568</v>
      </c>
      <c r="DX7" s="1" t="s">
        <v>569</v>
      </c>
      <c r="DZ7" s="1">
        <f t="shared" si="2"/>
        <v>0</v>
      </c>
      <c r="EA7" s="1">
        <f t="shared" si="3"/>
        <v>5523.0312035661218</v>
      </c>
      <c r="EB7" s="1">
        <f t="shared" si="4"/>
        <v>5523.0312035661218</v>
      </c>
      <c r="EC7" s="1">
        <f t="shared" si="5"/>
        <v>5523.0312035661218</v>
      </c>
      <c r="ED7" s="1">
        <f t="shared" si="6"/>
        <v>7434</v>
      </c>
      <c r="EE7" s="1">
        <f t="shared" si="7"/>
        <v>5523.0312035661218</v>
      </c>
      <c r="EF7" s="1">
        <v>1.3460000000000001</v>
      </c>
      <c r="EG7" s="1" t="str">
        <f t="shared" ca="1" si="8"/>
        <v/>
      </c>
      <c r="EH7" s="21">
        <f t="shared" ref="EH7:EH8" si="14">EOMONTH(DN7,0)</f>
        <v>42460</v>
      </c>
      <c r="EI7" s="23" t="str">
        <f>VLOOKUP(DM7,TABLES!R2:S6,2,0)</f>
        <v>WON</v>
      </c>
      <c r="EJ7" s="23" t="str">
        <f>IF(EI7="INVALID","INVALID FOR Q",IF(CZ7="FUTURE",IF(OR(EI7="LOST",EI7="UPSIDE"),"INVALID FOR Q",IF(OR(EH7=TABLES!$G$2,EH7=TABLES!$G$3,EH7=TABLES!$G$4),"VALID","INVALID FOR Q")),IF(EI7="OPEN","VALID",IF(OR(EH7=TABLES!$G$2,EH7=TABLES!$G$3,EH7=TABLES!$G$4),"VALID","INVALID FOR Q"))))</f>
        <v>INVALID FOR Q</v>
      </c>
      <c r="EK7" s="1">
        <f xml:space="preserve"> IF(OR(BR7="Anniversary",DS7="yes"),0,IF(AB7&lt;TABLES!$G$4,DZ7+EA7/(DE7-DD7)*(TABLES!$G$4-DD7),0))</f>
        <v>1835.9526803063206</v>
      </c>
      <c r="EL7" s="1">
        <f xml:space="preserve"> IF(OR(BR7="Anniversary",DS7="yes"),0,IF(AB7&lt;TABLES!$G$2,(EK7-DZ7)/(TABLES!$G$4-DD7)*(TABLES!$G$2-DD7)+EK7,0))</f>
        <v>2746.3424391359013</v>
      </c>
      <c r="EM7" s="1">
        <f xml:space="preserve">  IF(OR(BR7="Anniversary",DS7="yes"),0,IF(AB7&lt;TABLES!$G$3,(EK7-DZ7)/(TABLES!$G$4-DD7)*(TABLES!$G$2-DD7)+DZ7-EL7,0))</f>
        <v>-1835.9526803063209</v>
      </c>
      <c r="EN7" s="1">
        <f xml:space="preserve"> IF(OR(BR7="Anniversary",DS7="yes"),0,IF(AB7&lt;TABLES!$G$4,EK7-EL7-EM7,0))</f>
        <v>925.56292147674026</v>
      </c>
      <c r="EO7" s="1">
        <v>0</v>
      </c>
      <c r="EV7" s="1">
        <v>1599</v>
      </c>
      <c r="EW7" s="12" t="s">
        <v>201</v>
      </c>
      <c r="EX7" s="1" t="s">
        <v>575</v>
      </c>
      <c r="EY7" s="1" t="s">
        <v>576</v>
      </c>
      <c r="EZ7" s="1" t="s">
        <v>577</v>
      </c>
      <c r="FD7" s="1" t="str">
        <f t="shared" si="10"/>
        <v>NO</v>
      </c>
      <c r="FE7" s="1" t="str">
        <f t="shared" si="11"/>
        <v>ON TIME</v>
      </c>
    </row>
    <row r="8" spans="1:162" x14ac:dyDescent="0.25">
      <c r="A8" s="1" t="s">
        <v>161</v>
      </c>
      <c r="B8" s="1" t="s">
        <v>162</v>
      </c>
      <c r="C8" s="1" t="s">
        <v>448</v>
      </c>
      <c r="D8" s="1" t="s">
        <v>448</v>
      </c>
      <c r="E8" s="1" t="s">
        <v>449</v>
      </c>
      <c r="F8" s="2">
        <f t="shared" si="12"/>
        <v>204688894</v>
      </c>
      <c r="G8" s="1" t="s">
        <v>163</v>
      </c>
      <c r="H8" s="1" t="s">
        <v>164</v>
      </c>
      <c r="I8" s="1" t="s">
        <v>165</v>
      </c>
      <c r="J8" s="1" t="s">
        <v>164</v>
      </c>
      <c r="K8" s="1" t="s">
        <v>166</v>
      </c>
      <c r="L8" s="1" t="s">
        <v>167</v>
      </c>
      <c r="M8" s="1" t="s">
        <v>517</v>
      </c>
      <c r="N8" s="1" t="s">
        <v>414</v>
      </c>
      <c r="O8" s="1" t="s">
        <v>413</v>
      </c>
      <c r="P8" s="1" t="s">
        <v>414</v>
      </c>
      <c r="Q8" s="1" t="s">
        <v>518</v>
      </c>
      <c r="R8" s="1" t="s">
        <v>415</v>
      </c>
      <c r="S8" s="1" t="s">
        <v>415</v>
      </c>
      <c r="T8" s="1" t="s">
        <v>519</v>
      </c>
      <c r="U8" s="1" t="s">
        <v>520</v>
      </c>
      <c r="X8" s="1" t="s">
        <v>188</v>
      </c>
      <c r="Z8" s="1" t="s">
        <v>521</v>
      </c>
      <c r="AA8" s="12">
        <v>42095</v>
      </c>
      <c r="AB8" s="12">
        <v>42460</v>
      </c>
      <c r="AC8" s="2">
        <v>12</v>
      </c>
      <c r="AD8" s="1" t="s">
        <v>168</v>
      </c>
      <c r="AE8" s="12">
        <v>36494</v>
      </c>
      <c r="AF8" s="12">
        <v>42461</v>
      </c>
      <c r="AG8" s="2">
        <v>102816551308</v>
      </c>
      <c r="AJ8" s="10" t="s">
        <v>522</v>
      </c>
      <c r="AK8" s="10" t="s">
        <v>522</v>
      </c>
      <c r="AL8" s="1" t="s">
        <v>186</v>
      </c>
      <c r="AM8" s="62" t="s">
        <v>523</v>
      </c>
      <c r="AN8" s="1" t="s">
        <v>455</v>
      </c>
      <c r="AO8" s="2"/>
      <c r="AR8" s="1" t="s">
        <v>524</v>
      </c>
      <c r="AS8" s="1" t="s">
        <v>190</v>
      </c>
      <c r="AT8" s="1" t="s">
        <v>169</v>
      </c>
      <c r="AW8" s="1" t="s">
        <v>170</v>
      </c>
      <c r="AX8" s="1" t="s">
        <v>458</v>
      </c>
      <c r="AY8" s="1" t="s">
        <v>459</v>
      </c>
      <c r="AZ8" s="1" t="s">
        <v>395</v>
      </c>
      <c r="BA8" s="1" t="s">
        <v>460</v>
      </c>
      <c r="BB8" s="1" t="s">
        <v>461</v>
      </c>
      <c r="BD8" s="1" t="s">
        <v>462</v>
      </c>
      <c r="BF8" s="1" t="s">
        <v>463</v>
      </c>
      <c r="BG8" s="1" t="s">
        <v>463</v>
      </c>
      <c r="BH8" s="1" t="s">
        <v>463</v>
      </c>
      <c r="BJ8" s="1" t="s">
        <v>525</v>
      </c>
      <c r="BM8" s="1" t="s">
        <v>464</v>
      </c>
      <c r="BN8" s="1" t="s">
        <v>526</v>
      </c>
      <c r="BO8" s="1" t="s">
        <v>171</v>
      </c>
      <c r="BQ8" s="1" t="s">
        <v>172</v>
      </c>
      <c r="BR8" s="1" t="s">
        <v>172</v>
      </c>
      <c r="BT8" s="1" t="s">
        <v>173</v>
      </c>
      <c r="BV8" s="1">
        <v>3</v>
      </c>
      <c r="BW8" s="1" t="s">
        <v>381</v>
      </c>
      <c r="BX8" s="1" t="s">
        <v>175</v>
      </c>
      <c r="BY8" s="1" t="s">
        <v>192</v>
      </c>
      <c r="BZ8" s="1" t="s">
        <v>199</v>
      </c>
      <c r="CA8" s="1" t="s">
        <v>194</v>
      </c>
      <c r="CD8" s="1" t="s">
        <v>388</v>
      </c>
      <c r="CE8" s="1" t="s">
        <v>389</v>
      </c>
      <c r="CF8" s="1" t="s">
        <v>177</v>
      </c>
      <c r="CG8" s="1" t="s">
        <v>177</v>
      </c>
      <c r="CH8" s="1" t="s">
        <v>177</v>
      </c>
      <c r="CI8" s="1" t="s">
        <v>413</v>
      </c>
      <c r="CJ8" s="1" t="s">
        <v>414</v>
      </c>
      <c r="CK8" s="2" t="s">
        <v>178</v>
      </c>
      <c r="CL8" s="1" t="s">
        <v>179</v>
      </c>
      <c r="CM8" s="1" t="s">
        <v>415</v>
      </c>
      <c r="CN8" s="1" t="s">
        <v>415</v>
      </c>
      <c r="CO8" s="1" t="s">
        <v>416</v>
      </c>
      <c r="CP8" s="3">
        <v>4.3</v>
      </c>
      <c r="CQ8" s="4">
        <v>38556.800000000003</v>
      </c>
      <c r="CR8" s="4">
        <v>8966.6976744186049</v>
      </c>
      <c r="CS8" s="1">
        <v>0</v>
      </c>
      <c r="CT8" s="1">
        <v>0</v>
      </c>
      <c r="CU8" s="4">
        <v>38556.800000000003</v>
      </c>
      <c r="CV8" s="4">
        <v>8966.6976744186049</v>
      </c>
      <c r="CW8" s="1" t="s">
        <v>180</v>
      </c>
      <c r="CZ8" s="22" t="str">
        <f>VLOOKUP(BZ8,TABLES!$Y:$AH,TABLES!$D$2,FALSE)</f>
        <v>CARRYOVER</v>
      </c>
      <c r="DA8" s="2" t="s">
        <v>523</v>
      </c>
      <c r="DC8" s="2" t="s">
        <v>178</v>
      </c>
      <c r="DD8" s="12">
        <v>42461</v>
      </c>
      <c r="DE8" s="12">
        <v>42826</v>
      </c>
      <c r="DF8" s="2" t="s">
        <v>182</v>
      </c>
      <c r="DG8" s="17">
        <v>0</v>
      </c>
      <c r="DH8" s="17">
        <v>38556.800000000003</v>
      </c>
      <c r="DI8" s="2">
        <f t="shared" si="0"/>
        <v>38556.800000000003</v>
      </c>
      <c r="DJ8" s="2">
        <f t="shared" si="1"/>
        <v>38556.800000000003</v>
      </c>
      <c r="DK8" s="2" t="s">
        <v>458</v>
      </c>
      <c r="DL8" s="1" t="s">
        <v>183</v>
      </c>
      <c r="DM8" s="1" t="s">
        <v>236</v>
      </c>
      <c r="DN8" s="12">
        <v>42538</v>
      </c>
      <c r="DO8" s="23" t="str">
        <f xml:space="preserve"> IF(EJ8="INVALID FOR Q","INVALID FOR Q",IF(OR(DM8="WON",DM8="LOST",DM8="UPSIDE"),VLOOKUP(DM8,TABLES!AK:AL,2,0),IF(OR(EH8=TABLES!$G$2,EH8=TABLES!$G$3,EH8=TABLES!$G$4),"FORECAST",IF(EH8&gt;TABLES!$G$4,"NOT IN FC","OVERDUE"))))</f>
        <v>NOT IN FC</v>
      </c>
      <c r="DP8" s="1" t="s">
        <v>182</v>
      </c>
      <c r="DQ8" s="1" t="s">
        <v>182</v>
      </c>
      <c r="DR8" s="1" t="str">
        <f t="shared" si="13"/>
        <v>NO</v>
      </c>
      <c r="DS8" s="1" t="s">
        <v>182</v>
      </c>
      <c r="DT8" s="1" t="s">
        <v>570</v>
      </c>
      <c r="DU8" s="1" t="s">
        <v>202</v>
      </c>
      <c r="DW8" s="1" t="s">
        <v>571</v>
      </c>
      <c r="DX8" s="1" t="s">
        <v>569</v>
      </c>
      <c r="DZ8" s="1">
        <f t="shared" si="2"/>
        <v>0</v>
      </c>
      <c r="EA8" s="1">
        <f t="shared" si="3"/>
        <v>9381.2165450121647</v>
      </c>
      <c r="EB8" s="1">
        <f t="shared" si="4"/>
        <v>9381.2165450121647</v>
      </c>
      <c r="EC8" s="1">
        <f t="shared" si="5"/>
        <v>9381.2165450121647</v>
      </c>
      <c r="ED8" s="1">
        <f t="shared" si="6"/>
        <v>38556.800000000003</v>
      </c>
      <c r="EE8" s="1">
        <f t="shared" si="7"/>
        <v>9381.2165450121647</v>
      </c>
      <c r="EF8" s="1">
        <v>4.1100000000000003</v>
      </c>
      <c r="EG8" s="1" t="str">
        <f t="shared" ca="1" si="8"/>
        <v/>
      </c>
      <c r="EH8" s="21">
        <f t="shared" si="14"/>
        <v>42551</v>
      </c>
      <c r="EI8" s="23" t="str">
        <f>VLOOKUP(DM8,TABLES!R2:S6,2,0)</f>
        <v>LOST</v>
      </c>
      <c r="EJ8" s="1" t="str">
        <f>IF(EI8="INVALID","INVALID FOR Q",IF(CZ8="FUTURE",IF(OR(EI8="LOST",EI8="UPSIDE"),"INVALID FOR Q",IF(OR(EH8=TABLES!$G$2,EH8=TABLES!$G$3,EH8=TABLES!$G$4),"VALID","INVALID FOR Q")),IF(EI8="OPEN","VALID",IF(OR(EH8=TABLES!$G$2,EH8=TABLES!$G$3,EH8=TABLES!$G$4),"VALID","INVALID FOR Q"))))</f>
        <v>VALID</v>
      </c>
      <c r="EK8" s="1">
        <f xml:space="preserve"> IF(OR(BR8="Anniversary",DS8="yes"),0,IF(AB8&lt;TABLES!$G$4,DZ8+EA8/(DE8-DD8)*(TABLES!$G$4-DD8),0))</f>
        <v>3109.937539579375</v>
      </c>
      <c r="EL8" s="1">
        <f xml:space="preserve"> IF(OR(BR8="Anniversary",DS8="yes"),0,IF(AB8&lt;TABLES!$G$2,(EK8-DZ8)/(TABLES!$G$4-DD8)*(TABLES!$G$2-DD8)+EK8,0))</f>
        <v>4652.0553278005527</v>
      </c>
      <c r="EM8" s="1">
        <f xml:space="preserve">  IF(OR(BR8="Anniversary",DS8="yes"),0,IF(AB8&lt;TABLES!$G$3,(EK8-DZ8)/(TABLES!$G$4-DD8)*(TABLES!$G$2-DD8)+DZ8-EL8,0))</f>
        <v>-3109.937539579375</v>
      </c>
      <c r="EN8" s="1">
        <f xml:space="preserve"> IF(OR(BR8="Anniversary",DS8="yes"),0,IF(AB8&lt;TABLES!$G$4,EK8-EL8-EM8,0))</f>
        <v>1567.8197513581972</v>
      </c>
      <c r="EO8" s="1">
        <v>0</v>
      </c>
      <c r="EV8" s="1">
        <v>1599</v>
      </c>
      <c r="EW8" s="12" t="s">
        <v>201</v>
      </c>
      <c r="FD8" s="1" t="str">
        <f t="shared" si="10"/>
        <v>NO</v>
      </c>
      <c r="FE8" s="1" t="str">
        <f t="shared" si="11"/>
        <v>LATE</v>
      </c>
    </row>
    <row r="9" spans="1:162" x14ac:dyDescent="0.25">
      <c r="A9" s="1" t="s">
        <v>161</v>
      </c>
      <c r="B9" s="1" t="s">
        <v>162</v>
      </c>
      <c r="C9" s="1" t="s">
        <v>425</v>
      </c>
      <c r="D9" s="1" t="s">
        <v>425</v>
      </c>
      <c r="E9" s="1" t="s">
        <v>527</v>
      </c>
      <c r="F9" s="2">
        <f t="shared" si="12"/>
        <v>204688895</v>
      </c>
      <c r="G9" s="1" t="s">
        <v>163</v>
      </c>
      <c r="H9" s="1" t="s">
        <v>164</v>
      </c>
      <c r="I9" s="1" t="s">
        <v>165</v>
      </c>
      <c r="J9" s="1" t="s">
        <v>164</v>
      </c>
      <c r="K9" s="1" t="s">
        <v>166</v>
      </c>
      <c r="L9" s="1" t="s">
        <v>167</v>
      </c>
      <c r="M9" s="1" t="s">
        <v>528</v>
      </c>
      <c r="N9" s="1" t="s">
        <v>529</v>
      </c>
      <c r="O9" s="1" t="s">
        <v>417</v>
      </c>
      <c r="P9" s="1" t="s">
        <v>418</v>
      </c>
      <c r="Q9" s="1" t="s">
        <v>530</v>
      </c>
      <c r="R9" s="1" t="s">
        <v>419</v>
      </c>
      <c r="S9" s="1" t="s">
        <v>419</v>
      </c>
      <c r="T9" s="1" t="s">
        <v>531</v>
      </c>
      <c r="U9" s="1" t="s">
        <v>532</v>
      </c>
      <c r="V9" s="1" t="s">
        <v>533</v>
      </c>
      <c r="X9" s="1" t="s">
        <v>534</v>
      </c>
      <c r="AA9" s="12">
        <v>42095</v>
      </c>
      <c r="AB9" s="12">
        <v>42460</v>
      </c>
      <c r="AC9" s="2">
        <v>12</v>
      </c>
      <c r="AD9" s="1" t="s">
        <v>168</v>
      </c>
      <c r="AE9" s="12">
        <v>36494</v>
      </c>
      <c r="AF9" s="12">
        <v>42461</v>
      </c>
      <c r="AG9" s="2">
        <v>106258972901</v>
      </c>
      <c r="AJ9" s="10" t="s">
        <v>535</v>
      </c>
      <c r="AK9" s="10" t="s">
        <v>535</v>
      </c>
      <c r="AL9" s="1" t="s">
        <v>186</v>
      </c>
      <c r="AM9" s="62" t="s">
        <v>536</v>
      </c>
      <c r="AN9" s="1" t="s">
        <v>455</v>
      </c>
      <c r="AO9" s="2"/>
      <c r="AQ9" s="1" t="s">
        <v>537</v>
      </c>
      <c r="AR9" s="1" t="s">
        <v>538</v>
      </c>
      <c r="AS9" s="1" t="s">
        <v>190</v>
      </c>
      <c r="AT9" s="1" t="s">
        <v>169</v>
      </c>
      <c r="AW9" s="1" t="s">
        <v>170</v>
      </c>
      <c r="AX9" s="1" t="s">
        <v>539</v>
      </c>
      <c r="AY9" s="1" t="s">
        <v>540</v>
      </c>
      <c r="AZ9" s="1" t="s">
        <v>420</v>
      </c>
      <c r="BA9" s="1" t="s">
        <v>541</v>
      </c>
      <c r="BB9" s="1" t="s">
        <v>542</v>
      </c>
      <c r="BD9" s="1" t="s">
        <v>543</v>
      </c>
      <c r="BG9" s="1" t="s">
        <v>544</v>
      </c>
      <c r="BJ9" s="1" t="s">
        <v>545</v>
      </c>
      <c r="BM9" s="1" t="s">
        <v>420</v>
      </c>
      <c r="BN9" s="1" t="s">
        <v>546</v>
      </c>
      <c r="BO9" s="1" t="s">
        <v>171</v>
      </c>
      <c r="BQ9" s="1" t="s">
        <v>172</v>
      </c>
      <c r="BR9" s="1" t="s">
        <v>172</v>
      </c>
      <c r="BT9" s="1" t="s">
        <v>173</v>
      </c>
      <c r="BV9" s="1">
        <v>3</v>
      </c>
      <c r="BW9" s="1" t="s">
        <v>381</v>
      </c>
      <c r="BX9" s="1" t="s">
        <v>175</v>
      </c>
      <c r="BY9" s="1" t="s">
        <v>192</v>
      </c>
      <c r="BZ9" s="1" t="s">
        <v>199</v>
      </c>
      <c r="CA9" s="1" t="s">
        <v>194</v>
      </c>
      <c r="CD9" s="1" t="s">
        <v>388</v>
      </c>
      <c r="CE9" s="1" t="s">
        <v>389</v>
      </c>
      <c r="CF9" s="1" t="s">
        <v>177</v>
      </c>
      <c r="CG9" s="1" t="s">
        <v>177</v>
      </c>
      <c r="CH9" s="1" t="s">
        <v>177</v>
      </c>
      <c r="CI9" s="1" t="s">
        <v>417</v>
      </c>
      <c r="CJ9" s="1" t="s">
        <v>418</v>
      </c>
      <c r="CK9" s="2" t="s">
        <v>178</v>
      </c>
      <c r="CL9" s="1" t="s">
        <v>179</v>
      </c>
      <c r="CM9" s="1" t="s">
        <v>419</v>
      </c>
      <c r="CN9" s="1" t="s">
        <v>419</v>
      </c>
      <c r="CO9" s="1" t="s">
        <v>420</v>
      </c>
      <c r="CP9" s="3">
        <v>22270</v>
      </c>
      <c r="CQ9" s="4">
        <v>297123768</v>
      </c>
      <c r="CR9" s="4">
        <v>13341.884508307139</v>
      </c>
      <c r="CS9" s="1">
        <v>0</v>
      </c>
      <c r="CT9" s="1">
        <v>0</v>
      </c>
      <c r="CU9" s="4">
        <v>297123768</v>
      </c>
      <c r="CV9" s="4">
        <v>13341.884508307139</v>
      </c>
      <c r="CW9" s="1" t="s">
        <v>180</v>
      </c>
      <c r="CZ9" s="22" t="str">
        <f>VLOOKUP(BZ9,TABLES!$Y:$AH,TABLES!$D$2,FALSE)</f>
        <v>CARRYOVER</v>
      </c>
      <c r="DA9" s="2" t="s">
        <v>536</v>
      </c>
      <c r="DC9" s="2" t="s">
        <v>178</v>
      </c>
      <c r="DD9" s="12">
        <v>42461</v>
      </c>
      <c r="DE9" s="12">
        <v>42826</v>
      </c>
      <c r="DF9" s="2" t="s">
        <v>182</v>
      </c>
      <c r="DG9" s="17">
        <v>0</v>
      </c>
      <c r="DH9" s="17">
        <v>297123768</v>
      </c>
      <c r="DI9" s="2">
        <f t="shared" si="0"/>
        <v>297123768</v>
      </c>
      <c r="DJ9" s="2">
        <f t="shared" si="1"/>
        <v>297123768</v>
      </c>
      <c r="DK9" s="2" t="s">
        <v>539</v>
      </c>
      <c r="DL9" s="1" t="s">
        <v>183</v>
      </c>
      <c r="DM9" s="1" t="s">
        <v>184</v>
      </c>
      <c r="DN9" s="12">
        <v>42549</v>
      </c>
      <c r="DO9" s="23" t="str">
        <f xml:space="preserve"> IF(EJ9="INVALID FOR Q","INVALID FOR Q",IF(OR(DM9="WON",DM9="LOST",DM9="UPSIDE"),VLOOKUP(DM9,TABLES!AK:AL,2,0),IF(OR(EH9=TABLES!$G$2,EH9=TABLES!$G$3,EH9=TABLES!$G$4),"FORECAST",IF(EH9&gt;TABLES!$G$4,"NOT IN FC","OVERDUE"))))</f>
        <v>FORECAST</v>
      </c>
      <c r="DP9" s="1" t="s">
        <v>202</v>
      </c>
      <c r="DQ9" s="1" t="s">
        <v>182</v>
      </c>
      <c r="DR9" s="1" t="str">
        <f t="shared" si="13"/>
        <v>NO</v>
      </c>
      <c r="DS9" s="1" t="s">
        <v>182</v>
      </c>
      <c r="DU9" s="1" t="s">
        <v>182</v>
      </c>
      <c r="DW9" s="1" t="s">
        <v>572</v>
      </c>
      <c r="DX9" s="1" t="s">
        <v>573</v>
      </c>
      <c r="DY9" s="1" t="s">
        <v>564</v>
      </c>
      <c r="DZ9" s="1">
        <f t="shared" si="2"/>
        <v>0</v>
      </c>
      <c r="EA9" s="1">
        <f t="shared" si="3"/>
        <v>13285.212072434608</v>
      </c>
      <c r="EB9" s="1">
        <f t="shared" si="4"/>
        <v>13285.212072434608</v>
      </c>
      <c r="EC9" s="1">
        <f t="shared" si="5"/>
        <v>13285.212072434608</v>
      </c>
      <c r="ED9" s="1">
        <f t="shared" si="6"/>
        <v>297123768</v>
      </c>
      <c r="EE9" s="1">
        <f t="shared" si="7"/>
        <v>13285.212072434608</v>
      </c>
      <c r="EF9" s="1">
        <v>22365</v>
      </c>
      <c r="EG9" s="1" t="str">
        <f t="shared" ca="1" si="8"/>
        <v>OVERDUE</v>
      </c>
      <c r="EH9" s="21">
        <f t="shared" ref="EH9" si="15">EOMONTH(DN9,0)</f>
        <v>42551</v>
      </c>
      <c r="EI9" s="23" t="str">
        <f>VLOOKUP(DM9,TABLES!R2:S6,2,0)</f>
        <v>OPEN</v>
      </c>
      <c r="EJ9" s="1" t="str">
        <f>IF(EI9="INVALID","INVALID FOR Q",IF(CZ9="FUTURE",IF(OR(EI9="LOST",EI9="UPSIDE"),"INVALID FOR Q",IF(OR(EH9=TABLES!$G$2,EH9=TABLES!$G$3,EH9=TABLES!$G$4),"VALID","INVALID FOR Q")),IF(EI9="OPEN","VALID",IF(OR(EH9=TABLES!$G$2,EH9=TABLES!$G$3,EH9=TABLES!$G$4),"VALID","INVALID FOR Q"))))</f>
        <v>VALID</v>
      </c>
      <c r="EK9" s="1">
        <f xml:space="preserve"> IF(OR(BR9="Anniversary",DS9="yes"),0,IF(AB9&lt;TABLES!$G$4,DZ9+EA9/(DE9-DD9)*(TABLES!$G$4-DD9),0))</f>
        <v>4404.1387966153079</v>
      </c>
      <c r="EL9" s="1">
        <f xml:space="preserve"> IF(OR(BR9="Anniversary",DS9="yes"),0,IF(AB9&lt;TABLES!$G$2,(EK9-DZ9)/(TABLES!$G$4-DD9)*(TABLES!$G$2-DD9)+EK9,0))</f>
        <v>6588.0092742757915</v>
      </c>
      <c r="EM9" s="1">
        <f xml:space="preserve">  IF(OR(BR9="Anniversary",DS9="yes"),0,IF(AB9&lt;TABLES!$G$3,(EK9-DZ9)/(TABLES!$G$4-DD9)*(TABLES!$G$2-DD9)+DZ9-EL9,0))</f>
        <v>-4404.1387966153079</v>
      </c>
      <c r="EN9" s="1">
        <f xml:space="preserve"> IF(OR(BR9="Anniversary",DS9="yes"),0,IF(AB9&lt;TABLES!$G$4,EK9-EL9-EM9,0))</f>
        <v>2220.2683189548243</v>
      </c>
      <c r="EO9" s="1">
        <v>0</v>
      </c>
      <c r="EV9" s="1">
        <v>1599</v>
      </c>
      <c r="EW9" s="12" t="s">
        <v>201</v>
      </c>
      <c r="EX9" s="1" t="s">
        <v>578</v>
      </c>
      <c r="EY9" s="1" t="s">
        <v>579</v>
      </c>
      <c r="EZ9" s="1" t="s">
        <v>577</v>
      </c>
      <c r="FD9" s="1" t="str">
        <f t="shared" si="10"/>
        <v>NO</v>
      </c>
      <c r="FE9" s="1" t="str">
        <f t="shared" si="11"/>
        <v>LATE</v>
      </c>
    </row>
    <row r="10" spans="1:162" x14ac:dyDescent="0.25">
      <c r="A10" s="1" t="s">
        <v>161</v>
      </c>
      <c r="B10" s="1" t="s">
        <v>162</v>
      </c>
      <c r="C10" s="1" t="s">
        <v>425</v>
      </c>
      <c r="D10" s="1" t="s">
        <v>425</v>
      </c>
      <c r="E10" s="1" t="s">
        <v>426</v>
      </c>
      <c r="F10" s="2">
        <f t="shared" si="12"/>
        <v>204688896</v>
      </c>
      <c r="G10" s="1" t="s">
        <v>163</v>
      </c>
      <c r="H10" s="1" t="s">
        <v>164</v>
      </c>
      <c r="I10" s="1" t="s">
        <v>165</v>
      </c>
      <c r="J10" s="1" t="s">
        <v>164</v>
      </c>
      <c r="K10" s="1" t="s">
        <v>166</v>
      </c>
      <c r="L10" s="1" t="s">
        <v>167</v>
      </c>
      <c r="M10" s="1" t="s">
        <v>547</v>
      </c>
      <c r="N10" s="1" t="s">
        <v>548</v>
      </c>
      <c r="O10" s="1" t="s">
        <v>421</v>
      </c>
      <c r="P10" s="1" t="s">
        <v>422</v>
      </c>
      <c r="Q10" s="1" t="s">
        <v>549</v>
      </c>
      <c r="R10" s="1" t="s">
        <v>423</v>
      </c>
      <c r="S10" s="1" t="s">
        <v>423</v>
      </c>
      <c r="T10" s="1" t="s">
        <v>550</v>
      </c>
      <c r="U10" s="1" t="s">
        <v>551</v>
      </c>
      <c r="X10" s="1" t="s">
        <v>434</v>
      </c>
      <c r="Z10" s="1" t="s">
        <v>552</v>
      </c>
      <c r="AA10" s="12">
        <v>41640</v>
      </c>
      <c r="AB10" s="12">
        <v>42369</v>
      </c>
      <c r="AC10" s="2">
        <v>24</v>
      </c>
      <c r="AD10" s="1" t="s">
        <v>168</v>
      </c>
      <c r="AE10" s="12">
        <v>36494</v>
      </c>
      <c r="AF10" s="12">
        <v>42370</v>
      </c>
      <c r="AG10" s="2">
        <v>102712317381</v>
      </c>
      <c r="AJ10" s="10" t="s">
        <v>553</v>
      </c>
      <c r="AK10" s="10" t="s">
        <v>553</v>
      </c>
      <c r="AL10" s="1" t="s">
        <v>186</v>
      </c>
      <c r="AM10" s="62" t="s">
        <v>554</v>
      </c>
      <c r="AN10" s="1" t="s">
        <v>189</v>
      </c>
      <c r="AO10" s="2"/>
      <c r="AR10" s="1" t="s">
        <v>555</v>
      </c>
      <c r="AS10" s="1" t="s">
        <v>190</v>
      </c>
      <c r="AT10" s="1" t="s">
        <v>169</v>
      </c>
      <c r="AW10" s="1" t="s">
        <v>170</v>
      </c>
      <c r="AX10" s="1" t="s">
        <v>442</v>
      </c>
      <c r="AY10" s="1" t="s">
        <v>556</v>
      </c>
      <c r="AZ10" s="1" t="s">
        <v>424</v>
      </c>
      <c r="BA10" s="1" t="s">
        <v>557</v>
      </c>
      <c r="BB10" s="1" t="s">
        <v>445</v>
      </c>
      <c r="BD10" s="1" t="s">
        <v>552</v>
      </c>
      <c r="BG10" s="1" t="s">
        <v>558</v>
      </c>
      <c r="BH10" s="1" t="s">
        <v>559</v>
      </c>
      <c r="BJ10" s="1" t="s">
        <v>560</v>
      </c>
      <c r="BM10" s="1" t="s">
        <v>561</v>
      </c>
      <c r="BN10" s="1" t="s">
        <v>561</v>
      </c>
      <c r="BO10" s="1" t="s">
        <v>171</v>
      </c>
      <c r="BQ10" s="1" t="s">
        <v>172</v>
      </c>
      <c r="BR10" s="1" t="s">
        <v>172</v>
      </c>
      <c r="BT10" s="1" t="s">
        <v>173</v>
      </c>
      <c r="BV10" s="1">
        <v>12</v>
      </c>
      <c r="BW10" s="1" t="s">
        <v>191</v>
      </c>
      <c r="BX10" s="1" t="s">
        <v>175</v>
      </c>
      <c r="BY10" s="1" t="s">
        <v>192</v>
      </c>
      <c r="BZ10" s="1" t="s">
        <v>193</v>
      </c>
      <c r="CA10" s="1" t="s">
        <v>194</v>
      </c>
      <c r="CD10" s="1" t="s">
        <v>388</v>
      </c>
      <c r="CE10" s="1" t="s">
        <v>389</v>
      </c>
      <c r="CF10" s="1" t="s">
        <v>177</v>
      </c>
      <c r="CG10" s="1" t="s">
        <v>177</v>
      </c>
      <c r="CH10" s="1" t="s">
        <v>177</v>
      </c>
      <c r="CI10" s="1" t="s">
        <v>421</v>
      </c>
      <c r="CJ10" s="1" t="s">
        <v>422</v>
      </c>
      <c r="CK10" s="2" t="s">
        <v>178</v>
      </c>
      <c r="CL10" s="1" t="s">
        <v>179</v>
      </c>
      <c r="CM10" s="1" t="s">
        <v>423</v>
      </c>
      <c r="CN10" s="1" t="s">
        <v>423</v>
      </c>
      <c r="CO10" s="1" t="s">
        <v>424</v>
      </c>
      <c r="CP10" s="3">
        <v>35.6</v>
      </c>
      <c r="CQ10" s="4">
        <v>183250.30781893004</v>
      </c>
      <c r="CR10" s="4">
        <v>5147.4805567115181</v>
      </c>
      <c r="CS10" s="1">
        <v>0</v>
      </c>
      <c r="CT10" s="1">
        <v>0</v>
      </c>
      <c r="CU10" s="4">
        <v>183250.30781893004</v>
      </c>
      <c r="CV10" s="4">
        <v>5147.4805567115181</v>
      </c>
      <c r="CW10" s="1" t="s">
        <v>180</v>
      </c>
      <c r="CZ10" s="22" t="str">
        <f>VLOOKUP(BZ10,TABLES!$Y:$AH,TABLES!$D$2,FALSE)</f>
        <v>BACKLOG</v>
      </c>
      <c r="DA10" s="2" t="s">
        <v>554</v>
      </c>
      <c r="DC10" s="2" t="s">
        <v>178</v>
      </c>
      <c r="DD10" s="12">
        <v>42461</v>
      </c>
      <c r="DE10" s="12">
        <v>43100</v>
      </c>
      <c r="DF10" s="2" t="s">
        <v>182</v>
      </c>
      <c r="DG10" s="17">
        <v>0</v>
      </c>
      <c r="DH10" s="17">
        <v>240186</v>
      </c>
      <c r="DI10" s="2">
        <f t="shared" ref="DI10" si="16">DG10+DH10</f>
        <v>240186</v>
      </c>
      <c r="DJ10" s="2">
        <f t="shared" si="1"/>
        <v>240186</v>
      </c>
      <c r="DK10" s="2" t="s">
        <v>442</v>
      </c>
      <c r="DL10" s="1" t="s">
        <v>183</v>
      </c>
      <c r="DM10" s="1" t="s">
        <v>187</v>
      </c>
      <c r="DN10" s="12">
        <v>42488</v>
      </c>
      <c r="DO10" s="23" t="str">
        <f xml:space="preserve"> IF(EJ10="INVALID FOR Q","INVALID FOR Q",IF(OR(DM10="WON",DM10="LOST",DM10="UPSIDE"),VLOOKUP(DM10,TABLES!AK:AL,2,0),IF(OR(EH10=TABLES!$G$2,EH10=TABLES!$G$3,EH10=TABLES!$G$4),"FORECAST",IF(EH10&gt;TABLES!$G$4,"NOT IN FC","OVERDUE"))))</f>
        <v>INVALID FOR Q</v>
      </c>
      <c r="DP10" s="1" t="s">
        <v>182</v>
      </c>
      <c r="DQ10" s="1" t="s">
        <v>182</v>
      </c>
      <c r="DR10" s="1" t="str">
        <f t="shared" si="13"/>
        <v>NO</v>
      </c>
      <c r="DS10" s="1" t="s">
        <v>182</v>
      </c>
      <c r="DU10" s="1" t="s">
        <v>182</v>
      </c>
      <c r="DW10" s="1" t="s">
        <v>574</v>
      </c>
      <c r="DZ10" s="1">
        <f t="shared" ref="DZ10" si="17">DG10/EF10</f>
        <v>0</v>
      </c>
      <c r="EA10" s="1">
        <f t="shared" ref="EA10" si="18" xml:space="preserve"> DH10/EF10</f>
        <v>6882.1203438395414</v>
      </c>
      <c r="EB10" s="1">
        <f t="shared" ref="EB10" si="19">DZ10+EA10</f>
        <v>6882.1203438395414</v>
      </c>
      <c r="EC10" s="1">
        <f t="shared" ref="EC10" si="20" xml:space="preserve"> DJ10/EF10</f>
        <v>6882.1203438395414</v>
      </c>
      <c r="ED10" s="1">
        <f t="shared" ref="ED10" si="21">DH10</f>
        <v>240186</v>
      </c>
      <c r="EE10" s="1">
        <f t="shared" si="7"/>
        <v>6882.1203438395414</v>
      </c>
      <c r="EF10" s="1">
        <v>34.9</v>
      </c>
      <c r="EG10" s="1" t="str">
        <f t="shared" ref="EG10" ca="1" si="22" xml:space="preserve"> IF(AND(EI10="OPEN",DN10&lt;TODAY()),"OVERDUE","")</f>
        <v/>
      </c>
      <c r="EH10" s="21">
        <f t="shared" ref="EH10" si="23">EOMONTH(DN10,0)</f>
        <v>42490</v>
      </c>
      <c r="EI10" s="23" t="str">
        <f>VLOOKUP(DM10,TABLES!R2:S6,2,0)</f>
        <v>WON</v>
      </c>
      <c r="EJ10" s="1" t="str">
        <f>IF(EI10="INVALID","INVALID FOR Q",IF(CZ10="FUTURE",IF(OR(EI10="LOST",EI10="UPSIDE"),"INVALID FOR Q",IF(OR(EH10=TABLES!$G$2,EH10=TABLES!$G$3,EH10=TABLES!$G$4),"VALID","INVALID FOR Q")),IF(EI10="OPEN","VALID",IF(OR(EH10=TABLES!$G$2,EH10=TABLES!$G$3,EH10=TABLES!$G$4),"VALID","INVALID FOR Q"))))</f>
        <v>INVALID FOR Q</v>
      </c>
      <c r="EK10" s="1">
        <f xml:space="preserve"> IF(OR(BR10="Anniversary",DS10="yes"),0,IF(AB10&lt;TABLES!$G$4,DZ10+EA10/(DE10-DD10)*(TABLES!$G$4-DD10),0))</f>
        <v>1303.187107362417</v>
      </c>
      <c r="EL10" s="1">
        <f xml:space="preserve"> IF(OR(BR10="Anniversary",DS10="yes"),0,IF(AB10&lt;TABLES!$G$2,(EK10-DZ10)/(TABLES!$G$4-DD10)*(TABLES!$G$2-DD10)+EK10,0))</f>
        <v>1949.3955903520452</v>
      </c>
      <c r="EM10" s="1">
        <f xml:space="preserve">  IF(OR(BR10="Anniversary",DS10="yes"),0,IF(AB10&lt;TABLES!$G$3,(EK10-DZ10)/(TABLES!$G$4-DD10)*(TABLES!$G$2-DD10)+DZ10-EL10,0))</f>
        <v>-1303.187107362417</v>
      </c>
      <c r="EN10" s="1">
        <f xml:space="preserve"> IF(OR(BR10="Anniversary",DS10="yes"),0,IF(AB10&lt;TABLES!$G$4,EK10-EL10-EM10,0))</f>
        <v>656.97862437278877</v>
      </c>
      <c r="EO10" s="1">
        <v>0</v>
      </c>
      <c r="EV10" s="1">
        <v>1599</v>
      </c>
      <c r="EW10" s="12" t="s">
        <v>201</v>
      </c>
      <c r="EX10" s="1" t="s">
        <v>575</v>
      </c>
      <c r="EY10" s="1" t="s">
        <v>576</v>
      </c>
      <c r="EZ10" s="1" t="s">
        <v>577</v>
      </c>
      <c r="FD10" s="1" t="str">
        <f t="shared" si="10"/>
        <v>NO</v>
      </c>
      <c r="FE10" s="1" t="str">
        <f t="shared" ref="FE10" si="24">IF(BR10="Anniversary","ON TIME", IF(DN10&lt;AB10,"ON TIME","LATE"))</f>
        <v>LATE</v>
      </c>
    </row>
  </sheetData>
  <autoFilter ref="A1:FF1"/>
  <pageMargins left="1" right="1" top="1" bottom="1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48"/>
  <sheetViews>
    <sheetView topLeftCell="P1" workbookViewId="0">
      <selection activeCell="AJ12" sqref="AJ12"/>
    </sheetView>
  </sheetViews>
  <sheetFormatPr defaultRowHeight="15" x14ac:dyDescent="0.25"/>
  <cols>
    <col min="3" max="3" width="9.7109375" bestFit="1" customWidth="1"/>
    <col min="6" max="6" width="19.140625" bestFit="1" customWidth="1"/>
    <col min="7" max="7" width="9.7109375" bestFit="1" customWidth="1"/>
    <col min="8" max="8" width="10.42578125" bestFit="1" customWidth="1"/>
    <col min="9" max="9" width="19.140625" bestFit="1" customWidth="1"/>
    <col min="11" max="11" width="10.85546875" bestFit="1" customWidth="1"/>
    <col min="16" max="16" width="50.7109375" bestFit="1" customWidth="1"/>
    <col min="19" max="19" width="17" bestFit="1" customWidth="1"/>
    <col min="30" max="30" width="12.7109375" bestFit="1" customWidth="1"/>
    <col min="32" max="34" width="12.7109375" bestFit="1" customWidth="1"/>
    <col min="38" max="38" width="10" bestFit="1" customWidth="1"/>
  </cols>
  <sheetData>
    <row r="1" spans="2:43" x14ac:dyDescent="0.25">
      <c r="B1" s="25"/>
      <c r="C1" s="25"/>
      <c r="D1" s="25"/>
      <c r="E1" s="25"/>
      <c r="F1" s="26" t="s">
        <v>203</v>
      </c>
      <c r="G1" s="27"/>
      <c r="H1" s="25"/>
      <c r="I1" s="26" t="s">
        <v>203</v>
      </c>
      <c r="J1" s="28" t="s">
        <v>204</v>
      </c>
      <c r="K1" s="26" t="s">
        <v>205</v>
      </c>
      <c r="L1" s="25"/>
      <c r="M1" s="29" t="s">
        <v>206</v>
      </c>
      <c r="N1" s="29" t="s">
        <v>207</v>
      </c>
      <c r="O1" s="29" t="s">
        <v>208</v>
      </c>
      <c r="P1" s="29" t="s">
        <v>209</v>
      </c>
      <c r="Q1" s="30" t="s">
        <v>210</v>
      </c>
      <c r="R1" s="31" t="s">
        <v>211</v>
      </c>
      <c r="S1" s="31" t="s">
        <v>212</v>
      </c>
      <c r="T1" s="31" t="s">
        <v>213</v>
      </c>
      <c r="U1" s="31" t="s">
        <v>214</v>
      </c>
      <c r="V1" s="29" t="s">
        <v>215</v>
      </c>
      <c r="W1" s="29" t="s">
        <v>216</v>
      </c>
      <c r="X1" s="25"/>
      <c r="Y1" s="32" t="s">
        <v>217</v>
      </c>
      <c r="Z1" s="26">
        <v>2</v>
      </c>
      <c r="AA1" s="26">
        <v>3</v>
      </c>
      <c r="AB1" s="26">
        <v>4</v>
      </c>
      <c r="AC1" s="26">
        <v>5</v>
      </c>
      <c r="AD1" s="26">
        <v>6</v>
      </c>
      <c r="AE1" s="26">
        <v>7</v>
      </c>
      <c r="AF1" s="26">
        <v>8</v>
      </c>
      <c r="AG1" s="26">
        <v>9</v>
      </c>
      <c r="AH1" s="26">
        <v>10</v>
      </c>
      <c r="AI1" s="25"/>
      <c r="AJ1" s="25"/>
      <c r="AK1" s="33" t="s">
        <v>187</v>
      </c>
      <c r="AL1" s="33" t="s">
        <v>185</v>
      </c>
      <c r="AM1" s="25"/>
      <c r="AN1" s="26" t="s">
        <v>218</v>
      </c>
      <c r="AO1" s="34"/>
      <c r="AP1" s="35" t="s">
        <v>219</v>
      </c>
      <c r="AQ1" s="25"/>
    </row>
    <row r="2" spans="2:43" ht="18.75" x14ac:dyDescent="0.25">
      <c r="B2" s="36" t="s">
        <v>220</v>
      </c>
      <c r="C2" s="37" t="s">
        <v>274</v>
      </c>
      <c r="D2" s="38">
        <f>VLOOKUP(C2,T:U,2,0)</f>
        <v>8</v>
      </c>
      <c r="E2" s="25"/>
      <c r="F2" s="33" t="s">
        <v>222</v>
      </c>
      <c r="G2" s="39">
        <f>VLOOKUP($C$2&amp;F2,I:K,3,0)</f>
        <v>42521</v>
      </c>
      <c r="H2" s="25"/>
      <c r="I2" s="33" t="s">
        <v>223</v>
      </c>
      <c r="J2" s="40">
        <v>42036</v>
      </c>
      <c r="K2" s="39">
        <f>EOMONTH(J2,0)</f>
        <v>42063</v>
      </c>
      <c r="L2" s="25"/>
      <c r="M2" s="33" t="s">
        <v>202</v>
      </c>
      <c r="N2" s="33" t="s">
        <v>188</v>
      </c>
      <c r="O2" s="41" t="s">
        <v>183</v>
      </c>
      <c r="P2" s="42" t="s">
        <v>224</v>
      </c>
      <c r="Q2" s="33" t="s">
        <v>225</v>
      </c>
      <c r="R2" s="43" t="s">
        <v>187</v>
      </c>
      <c r="S2" s="43" t="s">
        <v>187</v>
      </c>
      <c r="T2" s="43" t="s">
        <v>226</v>
      </c>
      <c r="U2" s="44">
        <v>3</v>
      </c>
      <c r="V2" s="40">
        <v>41944</v>
      </c>
      <c r="W2" s="33">
        <v>135</v>
      </c>
      <c r="X2" s="25"/>
      <c r="Y2" s="29" t="s">
        <v>198</v>
      </c>
      <c r="Z2" s="45" t="s">
        <v>227</v>
      </c>
      <c r="AA2" s="45" t="s">
        <v>228</v>
      </c>
      <c r="AB2" s="45" t="s">
        <v>229</v>
      </c>
      <c r="AC2" s="45" t="s">
        <v>230</v>
      </c>
      <c r="AD2" s="45" t="s">
        <v>231</v>
      </c>
      <c r="AE2" s="45" t="s">
        <v>232</v>
      </c>
      <c r="AF2" s="45" t="s">
        <v>233</v>
      </c>
      <c r="AG2" s="45" t="s">
        <v>234</v>
      </c>
      <c r="AH2" s="45" t="s">
        <v>235</v>
      </c>
      <c r="AI2" s="25"/>
      <c r="AJ2" s="25"/>
      <c r="AK2" s="33" t="s">
        <v>236</v>
      </c>
      <c r="AL2" s="60" t="s">
        <v>380</v>
      </c>
      <c r="AM2" s="25"/>
      <c r="AN2" s="46" t="s">
        <v>237</v>
      </c>
      <c r="AO2" s="34"/>
      <c r="AP2" s="47" t="s">
        <v>238</v>
      </c>
      <c r="AQ2" s="48"/>
    </row>
    <row r="3" spans="2:43" x14ac:dyDescent="0.25">
      <c r="B3" s="25"/>
      <c r="C3" s="25"/>
      <c r="D3" s="25"/>
      <c r="E3" s="25"/>
      <c r="F3" s="33" t="s">
        <v>239</v>
      </c>
      <c r="G3" s="39">
        <f>VLOOKUP($C$2&amp;F3,I:K,3,0)</f>
        <v>42551</v>
      </c>
      <c r="H3" s="25"/>
      <c r="I3" s="33" t="s">
        <v>240</v>
      </c>
      <c r="J3" s="40">
        <v>42064</v>
      </c>
      <c r="K3" s="39">
        <f t="shared" ref="K3:K46" si="0">EOMONTH(J3,0)</f>
        <v>42094</v>
      </c>
      <c r="L3" s="25"/>
      <c r="M3" s="33" t="s">
        <v>182</v>
      </c>
      <c r="N3" s="33" t="s">
        <v>182</v>
      </c>
      <c r="O3" s="41" t="s">
        <v>196</v>
      </c>
      <c r="P3" s="42" t="s">
        <v>241</v>
      </c>
      <c r="Q3" s="33" t="s">
        <v>242</v>
      </c>
      <c r="R3" s="43" t="s">
        <v>184</v>
      </c>
      <c r="S3" s="43" t="s">
        <v>184</v>
      </c>
      <c r="T3" s="43" t="s">
        <v>221</v>
      </c>
      <c r="U3" s="44">
        <v>4</v>
      </c>
      <c r="V3" s="40">
        <v>41974</v>
      </c>
      <c r="W3" s="33">
        <v>136</v>
      </c>
      <c r="X3" s="25"/>
      <c r="Y3" s="49" t="s">
        <v>243</v>
      </c>
      <c r="Z3" s="50" t="s">
        <v>244</v>
      </c>
      <c r="AA3" s="50" t="s">
        <v>244</v>
      </c>
      <c r="AB3" s="50" t="s">
        <v>244</v>
      </c>
      <c r="AC3" s="50" t="s">
        <v>244</v>
      </c>
      <c r="AD3" s="50" t="s">
        <v>244</v>
      </c>
      <c r="AE3" s="50" t="s">
        <v>244</v>
      </c>
      <c r="AF3" s="50" t="s">
        <v>244</v>
      </c>
      <c r="AG3" s="50" t="s">
        <v>244</v>
      </c>
      <c r="AH3" s="50" t="s">
        <v>244</v>
      </c>
      <c r="AI3" s="25"/>
      <c r="AJ3" s="25"/>
      <c r="AK3" s="33" t="s">
        <v>245</v>
      </c>
      <c r="AL3" s="33" t="s">
        <v>245</v>
      </c>
      <c r="AM3" s="25"/>
      <c r="AN3" s="46" t="s">
        <v>246</v>
      </c>
      <c r="AO3" s="34"/>
      <c r="AP3" s="47" t="s">
        <v>247</v>
      </c>
      <c r="AQ3" s="48"/>
    </row>
    <row r="4" spans="2:43" ht="18.75" x14ac:dyDescent="0.25">
      <c r="B4" s="36" t="s">
        <v>248</v>
      </c>
      <c r="C4" s="51">
        <v>42186</v>
      </c>
      <c r="D4" s="38">
        <f>VLOOKUP(C4,TABLES!V:W,2,0)</f>
        <v>143</v>
      </c>
      <c r="E4" s="25"/>
      <c r="F4" s="33" t="s">
        <v>249</v>
      </c>
      <c r="G4" s="39">
        <f>VLOOKUP($C$2&amp;F4,I:K,3,0)</f>
        <v>42582</v>
      </c>
      <c r="H4" s="25"/>
      <c r="I4" s="33" t="s">
        <v>250</v>
      </c>
      <c r="J4" s="40">
        <v>42095</v>
      </c>
      <c r="K4" s="39">
        <f t="shared" si="0"/>
        <v>42124</v>
      </c>
      <c r="L4" s="25"/>
      <c r="M4" s="52"/>
      <c r="N4" s="53"/>
      <c r="O4" s="53"/>
      <c r="P4" s="42" t="s">
        <v>251</v>
      </c>
      <c r="Q4" s="33" t="s">
        <v>252</v>
      </c>
      <c r="R4" s="33" t="s">
        <v>236</v>
      </c>
      <c r="S4" s="33" t="s">
        <v>236</v>
      </c>
      <c r="T4" s="33" t="s">
        <v>253</v>
      </c>
      <c r="U4" s="54">
        <v>5</v>
      </c>
      <c r="V4" s="40">
        <v>42005</v>
      </c>
      <c r="W4" s="33">
        <v>137</v>
      </c>
      <c r="X4" s="25"/>
      <c r="Y4" s="49" t="s">
        <v>254</v>
      </c>
      <c r="Z4" s="50" t="s">
        <v>244</v>
      </c>
      <c r="AA4" s="50" t="s">
        <v>244</v>
      </c>
      <c r="AB4" s="50" t="s">
        <v>244</v>
      </c>
      <c r="AC4" s="50" t="s">
        <v>244</v>
      </c>
      <c r="AD4" s="50" t="s">
        <v>244</v>
      </c>
      <c r="AE4" s="50" t="s">
        <v>244</v>
      </c>
      <c r="AF4" s="50" t="s">
        <v>244</v>
      </c>
      <c r="AG4" s="50" t="s">
        <v>244</v>
      </c>
      <c r="AH4" s="50" t="s">
        <v>244</v>
      </c>
      <c r="AI4" s="25"/>
      <c r="AJ4" s="25"/>
      <c r="AK4" s="25"/>
      <c r="AL4" s="25"/>
      <c r="AM4" s="25"/>
      <c r="AN4" s="46" t="s">
        <v>255</v>
      </c>
      <c r="AO4" s="34"/>
      <c r="AP4" s="47" t="s">
        <v>256</v>
      </c>
      <c r="AQ4" s="48"/>
    </row>
    <row r="5" spans="2:43" x14ac:dyDescent="0.25">
      <c r="B5" s="25"/>
      <c r="C5" s="25"/>
      <c r="D5" s="25"/>
      <c r="E5" s="25"/>
      <c r="F5" s="25"/>
      <c r="G5" s="27"/>
      <c r="H5" s="25"/>
      <c r="I5" s="33" t="s">
        <v>257</v>
      </c>
      <c r="J5" s="40">
        <v>42125</v>
      </c>
      <c r="K5" s="39">
        <f t="shared" si="0"/>
        <v>42155</v>
      </c>
      <c r="L5" s="25"/>
      <c r="M5" s="52"/>
      <c r="N5" s="53"/>
      <c r="O5" s="53"/>
      <c r="P5" s="42" t="s">
        <v>258</v>
      </c>
      <c r="Q5" s="33" t="s">
        <v>259</v>
      </c>
      <c r="R5" s="33" t="s">
        <v>197</v>
      </c>
      <c r="S5" s="33" t="s">
        <v>197</v>
      </c>
      <c r="T5" s="33" t="s">
        <v>260</v>
      </c>
      <c r="U5" s="54">
        <v>6</v>
      </c>
      <c r="V5" s="40">
        <v>42036</v>
      </c>
      <c r="W5" s="33">
        <v>138</v>
      </c>
      <c r="X5" s="25"/>
      <c r="Y5" s="49" t="s">
        <v>261</v>
      </c>
      <c r="Z5" s="50" t="s">
        <v>244</v>
      </c>
      <c r="AA5" s="50" t="s">
        <v>244</v>
      </c>
      <c r="AB5" s="50" t="s">
        <v>244</v>
      </c>
      <c r="AC5" s="50" t="s">
        <v>244</v>
      </c>
      <c r="AD5" s="50" t="s">
        <v>244</v>
      </c>
      <c r="AE5" s="50" t="s">
        <v>244</v>
      </c>
      <c r="AF5" s="50" t="s">
        <v>244</v>
      </c>
      <c r="AG5" s="50" t="s">
        <v>244</v>
      </c>
      <c r="AH5" s="50" t="s">
        <v>244</v>
      </c>
      <c r="AI5" s="25"/>
      <c r="AJ5" s="25"/>
      <c r="AK5" s="25"/>
      <c r="AL5" s="25"/>
      <c r="AM5" s="25"/>
      <c r="AN5" s="50" t="s">
        <v>262</v>
      </c>
      <c r="AO5" s="34"/>
      <c r="AP5" s="47" t="s">
        <v>263</v>
      </c>
      <c r="AQ5" s="48"/>
    </row>
    <row r="6" spans="2:43" x14ac:dyDescent="0.25">
      <c r="B6" s="25"/>
      <c r="C6" s="25"/>
      <c r="D6" s="25"/>
      <c r="E6" s="25"/>
      <c r="F6" s="25"/>
      <c r="G6" s="27"/>
      <c r="H6" s="25"/>
      <c r="I6" s="33" t="s">
        <v>264</v>
      </c>
      <c r="J6" s="40">
        <v>42156</v>
      </c>
      <c r="K6" s="39">
        <f t="shared" si="0"/>
        <v>42185</v>
      </c>
      <c r="L6" s="25"/>
      <c r="M6" s="52"/>
      <c r="N6" s="53"/>
      <c r="O6" s="53"/>
      <c r="P6" s="42" t="s">
        <v>265</v>
      </c>
      <c r="Q6" s="33" t="s">
        <v>266</v>
      </c>
      <c r="R6" s="33" t="s">
        <v>245</v>
      </c>
      <c r="S6" s="33" t="s">
        <v>184</v>
      </c>
      <c r="T6" s="33" t="s">
        <v>267</v>
      </c>
      <c r="U6" s="54">
        <v>7</v>
      </c>
      <c r="V6" s="40">
        <v>42064</v>
      </c>
      <c r="W6" s="33">
        <v>139</v>
      </c>
      <c r="X6" s="25"/>
      <c r="Y6" s="49" t="s">
        <v>268</v>
      </c>
      <c r="Z6" s="50" t="s">
        <v>244</v>
      </c>
      <c r="AA6" s="50" t="s">
        <v>244</v>
      </c>
      <c r="AB6" s="50" t="s">
        <v>244</v>
      </c>
      <c r="AC6" s="50" t="s">
        <v>244</v>
      </c>
      <c r="AD6" s="50" t="s">
        <v>244</v>
      </c>
      <c r="AE6" s="50" t="s">
        <v>244</v>
      </c>
      <c r="AF6" s="50" t="s">
        <v>244</v>
      </c>
      <c r="AG6" s="50" t="s">
        <v>244</v>
      </c>
      <c r="AH6" s="50" t="s">
        <v>244</v>
      </c>
      <c r="AI6" s="25"/>
      <c r="AJ6" s="25"/>
      <c r="AK6" s="25"/>
      <c r="AL6" s="25"/>
      <c r="AM6" s="25"/>
      <c r="AN6" s="50" t="s">
        <v>269</v>
      </c>
      <c r="AO6" s="34"/>
      <c r="AP6" s="47" t="s">
        <v>270</v>
      </c>
      <c r="AQ6" s="48"/>
    </row>
    <row r="7" spans="2:43" x14ac:dyDescent="0.25">
      <c r="B7" s="25"/>
      <c r="C7" s="25"/>
      <c r="D7" s="25"/>
      <c r="E7" s="25"/>
      <c r="F7" s="25"/>
      <c r="G7" s="27"/>
      <c r="H7" s="25"/>
      <c r="I7" s="33" t="s">
        <v>271</v>
      </c>
      <c r="J7" s="40">
        <v>42186</v>
      </c>
      <c r="K7" s="39">
        <f t="shared" si="0"/>
        <v>42216</v>
      </c>
      <c r="L7" s="25"/>
      <c r="M7" s="52"/>
      <c r="N7" s="53"/>
      <c r="O7" s="53"/>
      <c r="P7" s="42" t="s">
        <v>272</v>
      </c>
      <c r="Q7" s="33" t="s">
        <v>273</v>
      </c>
      <c r="R7" s="55"/>
      <c r="S7" s="55"/>
      <c r="T7" s="33" t="s">
        <v>274</v>
      </c>
      <c r="U7" s="54">
        <v>8</v>
      </c>
      <c r="V7" s="40">
        <v>42095</v>
      </c>
      <c r="W7" s="33">
        <v>140</v>
      </c>
      <c r="X7" s="25"/>
      <c r="Y7" s="49" t="s">
        <v>275</v>
      </c>
      <c r="Z7" s="50" t="s">
        <v>244</v>
      </c>
      <c r="AA7" s="50" t="s">
        <v>244</v>
      </c>
      <c r="AB7" s="50" t="s">
        <v>244</v>
      </c>
      <c r="AC7" s="50" t="s">
        <v>244</v>
      </c>
      <c r="AD7" s="50" t="s">
        <v>244</v>
      </c>
      <c r="AE7" s="50" t="s">
        <v>244</v>
      </c>
      <c r="AF7" s="50" t="s">
        <v>244</v>
      </c>
      <c r="AG7" s="50" t="s">
        <v>244</v>
      </c>
      <c r="AH7" s="50" t="s">
        <v>244</v>
      </c>
      <c r="AI7" s="25"/>
      <c r="AJ7" s="25"/>
      <c r="AK7" s="25"/>
      <c r="AL7" s="25"/>
      <c r="AM7" s="25"/>
      <c r="AN7" s="50" t="s">
        <v>276</v>
      </c>
      <c r="AO7" s="34"/>
      <c r="AP7" s="47" t="s">
        <v>277</v>
      </c>
      <c r="AQ7" s="48"/>
    </row>
    <row r="8" spans="2:43" x14ac:dyDescent="0.25">
      <c r="B8" s="25"/>
      <c r="C8" s="25"/>
      <c r="D8" s="25"/>
      <c r="E8" s="25"/>
      <c r="F8" s="25"/>
      <c r="G8" s="27"/>
      <c r="H8" s="25"/>
      <c r="I8" s="33" t="s">
        <v>278</v>
      </c>
      <c r="J8" s="40">
        <v>42217</v>
      </c>
      <c r="K8" s="39">
        <f t="shared" si="0"/>
        <v>42247</v>
      </c>
      <c r="L8" s="25"/>
      <c r="M8" s="52"/>
      <c r="N8" s="53"/>
      <c r="O8" s="53"/>
      <c r="P8" s="42" t="s">
        <v>279</v>
      </c>
      <c r="Q8" s="33" t="s">
        <v>280</v>
      </c>
      <c r="R8" s="55"/>
      <c r="S8" s="55"/>
      <c r="T8" s="33" t="s">
        <v>281</v>
      </c>
      <c r="U8" s="54">
        <v>9</v>
      </c>
      <c r="V8" s="40">
        <v>42125</v>
      </c>
      <c r="W8" s="33">
        <v>141</v>
      </c>
      <c r="X8" s="25"/>
      <c r="Y8" s="49" t="s">
        <v>282</v>
      </c>
      <c r="Z8" s="50" t="s">
        <v>244</v>
      </c>
      <c r="AA8" s="50" t="s">
        <v>244</v>
      </c>
      <c r="AB8" s="50" t="s">
        <v>244</v>
      </c>
      <c r="AC8" s="50" t="s">
        <v>244</v>
      </c>
      <c r="AD8" s="50" t="s">
        <v>244</v>
      </c>
      <c r="AE8" s="50" t="s">
        <v>244</v>
      </c>
      <c r="AF8" s="50" t="s">
        <v>244</v>
      </c>
      <c r="AG8" s="50" t="s">
        <v>244</v>
      </c>
      <c r="AH8" s="50" t="s">
        <v>244</v>
      </c>
      <c r="AI8" s="25"/>
      <c r="AJ8" s="25"/>
      <c r="AK8" s="25"/>
      <c r="AL8" s="25"/>
      <c r="AM8" s="25"/>
      <c r="AN8" s="50" t="s">
        <v>283</v>
      </c>
      <c r="AO8" s="34"/>
      <c r="AP8" s="47" t="s">
        <v>284</v>
      </c>
      <c r="AQ8" s="48"/>
    </row>
    <row r="9" spans="2:43" x14ac:dyDescent="0.25">
      <c r="B9" s="25"/>
      <c r="C9" s="25"/>
      <c r="D9" s="25"/>
      <c r="E9" s="25"/>
      <c r="F9" s="25"/>
      <c r="G9" s="27"/>
      <c r="H9" s="25"/>
      <c r="I9" s="33" t="s">
        <v>285</v>
      </c>
      <c r="J9" s="40">
        <v>42248</v>
      </c>
      <c r="K9" s="39">
        <f t="shared" si="0"/>
        <v>42277</v>
      </c>
      <c r="L9" s="25"/>
      <c r="M9" s="52"/>
      <c r="N9" s="53"/>
      <c r="O9" s="53"/>
      <c r="P9" s="42" t="s">
        <v>286</v>
      </c>
      <c r="Q9" s="33" t="s">
        <v>287</v>
      </c>
      <c r="R9" s="55"/>
      <c r="S9" s="55"/>
      <c r="T9" s="33" t="s">
        <v>288</v>
      </c>
      <c r="U9" s="54">
        <v>10</v>
      </c>
      <c r="V9" s="40">
        <v>42156</v>
      </c>
      <c r="W9" s="33">
        <v>142</v>
      </c>
      <c r="X9" s="25"/>
      <c r="Y9" s="49" t="s">
        <v>289</v>
      </c>
      <c r="Z9" s="50" t="s">
        <v>244</v>
      </c>
      <c r="AA9" s="50" t="s">
        <v>244</v>
      </c>
      <c r="AB9" s="50" t="s">
        <v>244</v>
      </c>
      <c r="AC9" s="50" t="s">
        <v>244</v>
      </c>
      <c r="AD9" s="50" t="s">
        <v>244</v>
      </c>
      <c r="AE9" s="50" t="s">
        <v>244</v>
      </c>
      <c r="AF9" s="50" t="s">
        <v>244</v>
      </c>
      <c r="AG9" s="50" t="s">
        <v>244</v>
      </c>
      <c r="AH9" s="50" t="s">
        <v>244</v>
      </c>
      <c r="AI9" s="25"/>
      <c r="AJ9" s="25"/>
      <c r="AK9" s="25"/>
      <c r="AL9" s="25"/>
      <c r="AM9" s="25"/>
      <c r="AN9" s="50" t="s">
        <v>290</v>
      </c>
      <c r="AO9" s="34"/>
      <c r="AP9" s="47" t="s">
        <v>291</v>
      </c>
      <c r="AQ9" s="48"/>
    </row>
    <row r="10" spans="2:43" x14ac:dyDescent="0.25">
      <c r="B10" s="25"/>
      <c r="C10" s="25"/>
      <c r="D10" s="25"/>
      <c r="E10" s="25"/>
      <c r="F10" s="25"/>
      <c r="G10" s="27"/>
      <c r="H10" s="25"/>
      <c r="I10" s="33" t="s">
        <v>292</v>
      </c>
      <c r="J10" s="40">
        <v>42278</v>
      </c>
      <c r="K10" s="39">
        <f t="shared" si="0"/>
        <v>42308</v>
      </c>
      <c r="L10" s="25"/>
      <c r="M10" s="52"/>
      <c r="N10" s="53"/>
      <c r="O10" s="53"/>
      <c r="P10" s="42" t="s">
        <v>293</v>
      </c>
      <c r="Q10" s="33" t="s">
        <v>294</v>
      </c>
      <c r="R10" s="55"/>
      <c r="S10" s="55"/>
      <c r="T10" s="33" t="s">
        <v>295</v>
      </c>
      <c r="U10" s="54">
        <v>11</v>
      </c>
      <c r="V10" s="40">
        <v>42186</v>
      </c>
      <c r="W10" s="33">
        <v>143</v>
      </c>
      <c r="X10" s="25"/>
      <c r="Y10" s="49" t="s">
        <v>296</v>
      </c>
      <c r="Z10" s="50" t="s">
        <v>244</v>
      </c>
      <c r="AA10" s="50" t="s">
        <v>244</v>
      </c>
      <c r="AB10" s="50" t="s">
        <v>244</v>
      </c>
      <c r="AC10" s="50" t="s">
        <v>244</v>
      </c>
      <c r="AD10" s="50" t="s">
        <v>244</v>
      </c>
      <c r="AE10" s="50" t="s">
        <v>244</v>
      </c>
      <c r="AF10" s="50" t="s">
        <v>244</v>
      </c>
      <c r="AG10" s="50" t="s">
        <v>244</v>
      </c>
      <c r="AH10" s="50" t="s">
        <v>244</v>
      </c>
      <c r="AI10" s="25"/>
      <c r="AJ10" s="25"/>
      <c r="AK10" s="25"/>
      <c r="AL10" s="25"/>
      <c r="AM10" s="25"/>
      <c r="AN10" s="50" t="s">
        <v>297</v>
      </c>
      <c r="AO10" s="34"/>
      <c r="AP10" s="47"/>
      <c r="AQ10" s="48"/>
    </row>
    <row r="11" spans="2:43" x14ac:dyDescent="0.25">
      <c r="B11" s="25"/>
      <c r="C11" s="25"/>
      <c r="D11" s="25"/>
      <c r="E11" s="25"/>
      <c r="F11" s="25"/>
      <c r="G11" s="27"/>
      <c r="H11" s="25"/>
      <c r="I11" s="33" t="s">
        <v>298</v>
      </c>
      <c r="J11" s="40">
        <v>42309</v>
      </c>
      <c r="K11" s="39">
        <f t="shared" si="0"/>
        <v>42338</v>
      </c>
      <c r="L11" s="25"/>
      <c r="M11" s="52"/>
      <c r="N11" s="53"/>
      <c r="O11" s="53"/>
      <c r="P11" s="42" t="s">
        <v>299</v>
      </c>
      <c r="Q11" s="33" t="s">
        <v>300</v>
      </c>
      <c r="R11" s="55"/>
      <c r="S11" s="55"/>
      <c r="T11" s="33" t="s">
        <v>301</v>
      </c>
      <c r="U11" s="54">
        <v>12</v>
      </c>
      <c r="V11" s="40">
        <v>42217</v>
      </c>
      <c r="W11" s="33">
        <v>144</v>
      </c>
      <c r="X11" s="25"/>
      <c r="Y11" s="49" t="s">
        <v>302</v>
      </c>
      <c r="Z11" s="50" t="s">
        <v>244</v>
      </c>
      <c r="AA11" s="50" t="s">
        <v>244</v>
      </c>
      <c r="AB11" s="50" t="s">
        <v>244</v>
      </c>
      <c r="AC11" s="50" t="s">
        <v>244</v>
      </c>
      <c r="AD11" s="50" t="s">
        <v>244</v>
      </c>
      <c r="AE11" s="50" t="s">
        <v>244</v>
      </c>
      <c r="AF11" s="50" t="s">
        <v>244</v>
      </c>
      <c r="AG11" s="50" t="s">
        <v>244</v>
      </c>
      <c r="AH11" s="50" t="s">
        <v>244</v>
      </c>
      <c r="AI11" s="25"/>
      <c r="AJ11" s="25"/>
      <c r="AK11" s="25"/>
      <c r="AL11" s="25"/>
      <c r="AM11" s="25"/>
      <c r="AN11" s="25"/>
      <c r="AO11" s="34"/>
      <c r="AP11" s="47"/>
      <c r="AQ11" s="48"/>
    </row>
    <row r="12" spans="2:43" x14ac:dyDescent="0.25">
      <c r="B12" s="25"/>
      <c r="C12" s="25"/>
      <c r="D12" s="25"/>
      <c r="E12" s="25"/>
      <c r="F12" s="25"/>
      <c r="G12" s="27"/>
      <c r="H12" s="25"/>
      <c r="I12" s="33" t="s">
        <v>303</v>
      </c>
      <c r="J12" s="40">
        <v>42339</v>
      </c>
      <c r="K12" s="39">
        <f t="shared" si="0"/>
        <v>42369</v>
      </c>
      <c r="L12" s="25"/>
      <c r="M12" s="52"/>
      <c r="N12" s="53"/>
      <c r="O12" s="53"/>
      <c r="P12" s="42" t="s">
        <v>304</v>
      </c>
      <c r="Q12" s="25"/>
      <c r="R12" s="55"/>
      <c r="S12" s="55"/>
      <c r="T12" s="33" t="s">
        <v>305</v>
      </c>
      <c r="U12" s="54">
        <v>13</v>
      </c>
      <c r="V12" s="40">
        <v>42248</v>
      </c>
      <c r="W12" s="33">
        <v>145</v>
      </c>
      <c r="X12" s="25"/>
      <c r="Y12" s="49" t="s">
        <v>306</v>
      </c>
      <c r="Z12" s="50" t="s">
        <v>244</v>
      </c>
      <c r="AA12" s="50" t="s">
        <v>244</v>
      </c>
      <c r="AB12" s="50" t="s">
        <v>244</v>
      </c>
      <c r="AC12" s="50" t="s">
        <v>244</v>
      </c>
      <c r="AD12" s="50" t="s">
        <v>244</v>
      </c>
      <c r="AE12" s="50" t="s">
        <v>244</v>
      </c>
      <c r="AF12" s="50" t="s">
        <v>244</v>
      </c>
      <c r="AG12" s="50" t="s">
        <v>244</v>
      </c>
      <c r="AH12" s="50" t="s">
        <v>244</v>
      </c>
      <c r="AI12" s="25"/>
      <c r="AJ12" s="25"/>
      <c r="AK12" s="25"/>
      <c r="AL12" s="25"/>
      <c r="AM12" s="25"/>
      <c r="AN12" s="25"/>
      <c r="AO12" s="34"/>
      <c r="AP12" s="47"/>
      <c r="AQ12" s="48"/>
    </row>
    <row r="13" spans="2:43" x14ac:dyDescent="0.25">
      <c r="B13" s="25"/>
      <c r="C13" s="25"/>
      <c r="D13" s="25"/>
      <c r="E13" s="25"/>
      <c r="F13" s="25"/>
      <c r="G13" s="27"/>
      <c r="H13" s="25"/>
      <c r="I13" s="33" t="s">
        <v>307</v>
      </c>
      <c r="J13" s="40">
        <v>42370</v>
      </c>
      <c r="K13" s="39">
        <f t="shared" si="0"/>
        <v>42400</v>
      </c>
      <c r="L13" s="25"/>
      <c r="M13" s="52"/>
      <c r="N13" s="53"/>
      <c r="O13" s="53"/>
      <c r="P13" s="42" t="s">
        <v>308</v>
      </c>
      <c r="Q13" s="25"/>
      <c r="R13" s="55"/>
      <c r="S13" s="55"/>
      <c r="T13" s="33" t="s">
        <v>309</v>
      </c>
      <c r="U13" s="54">
        <v>14</v>
      </c>
      <c r="V13" s="40">
        <v>42278</v>
      </c>
      <c r="W13" s="33">
        <v>146</v>
      </c>
      <c r="X13" s="25"/>
      <c r="Y13" s="49" t="s">
        <v>310</v>
      </c>
      <c r="Z13" s="50" t="s">
        <v>244</v>
      </c>
      <c r="AA13" s="50" t="s">
        <v>244</v>
      </c>
      <c r="AB13" s="50" t="s">
        <v>244</v>
      </c>
      <c r="AC13" s="50" t="s">
        <v>244</v>
      </c>
      <c r="AD13" s="50" t="s">
        <v>244</v>
      </c>
      <c r="AE13" s="50" t="s">
        <v>244</v>
      </c>
      <c r="AF13" s="50" t="s">
        <v>244</v>
      </c>
      <c r="AG13" s="50" t="s">
        <v>244</v>
      </c>
      <c r="AH13" s="50" t="s">
        <v>244</v>
      </c>
      <c r="AI13" s="25"/>
      <c r="AJ13" s="25"/>
      <c r="AK13" s="25"/>
      <c r="AL13" s="25"/>
      <c r="AM13" s="25"/>
      <c r="AN13" s="25"/>
      <c r="AO13" s="34"/>
      <c r="AP13" s="47"/>
      <c r="AQ13" s="48"/>
    </row>
    <row r="14" spans="2:43" x14ac:dyDescent="0.25">
      <c r="B14" s="25"/>
      <c r="C14" s="25"/>
      <c r="D14" s="25"/>
      <c r="E14" s="25"/>
      <c r="F14" s="25"/>
      <c r="G14" s="27"/>
      <c r="H14" s="25"/>
      <c r="I14" s="33" t="s">
        <v>311</v>
      </c>
      <c r="J14" s="56">
        <v>42401</v>
      </c>
      <c r="K14" s="39">
        <f t="shared" si="0"/>
        <v>42429</v>
      </c>
      <c r="L14" s="25"/>
      <c r="M14" s="52"/>
      <c r="N14" s="53"/>
      <c r="O14" s="53"/>
      <c r="P14" s="42" t="s">
        <v>312</v>
      </c>
      <c r="Q14" s="25"/>
      <c r="R14" s="53"/>
      <c r="S14" s="53"/>
      <c r="T14" s="33" t="s">
        <v>313</v>
      </c>
      <c r="U14" s="54">
        <v>15</v>
      </c>
      <c r="V14" s="40">
        <v>42309</v>
      </c>
      <c r="W14" s="33">
        <v>147</v>
      </c>
      <c r="X14" s="25"/>
      <c r="Y14" s="49" t="s">
        <v>314</v>
      </c>
      <c r="Z14" s="50" t="s">
        <v>244</v>
      </c>
      <c r="AA14" s="50" t="s">
        <v>244</v>
      </c>
      <c r="AB14" s="50" t="s">
        <v>244</v>
      </c>
      <c r="AC14" s="50" t="s">
        <v>244</v>
      </c>
      <c r="AD14" s="50" t="s">
        <v>244</v>
      </c>
      <c r="AE14" s="50" t="s">
        <v>244</v>
      </c>
      <c r="AF14" s="50" t="s">
        <v>244</v>
      </c>
      <c r="AG14" s="50" t="s">
        <v>244</v>
      </c>
      <c r="AH14" s="50" t="s">
        <v>244</v>
      </c>
      <c r="AI14" s="25"/>
      <c r="AJ14" s="25"/>
      <c r="AK14" s="25"/>
      <c r="AL14" s="25"/>
      <c r="AM14" s="25"/>
      <c r="AN14" s="25"/>
      <c r="AO14" s="34"/>
      <c r="AP14" s="47"/>
      <c r="AQ14" s="25"/>
    </row>
    <row r="15" spans="2:43" x14ac:dyDescent="0.25">
      <c r="B15" s="25"/>
      <c r="C15" s="25"/>
      <c r="D15" s="25"/>
      <c r="E15" s="25"/>
      <c r="F15" s="25"/>
      <c r="G15" s="27"/>
      <c r="H15" s="25"/>
      <c r="I15" s="33" t="s">
        <v>315</v>
      </c>
      <c r="J15" s="56">
        <v>42430</v>
      </c>
      <c r="K15" s="39">
        <f t="shared" si="0"/>
        <v>42460</v>
      </c>
      <c r="L15" s="25"/>
      <c r="M15" s="52"/>
      <c r="N15" s="53"/>
      <c r="O15" s="53"/>
      <c r="P15" s="42" t="s">
        <v>316</v>
      </c>
      <c r="Q15" s="25"/>
      <c r="R15" s="53"/>
      <c r="S15" s="53"/>
      <c r="T15" s="33" t="s">
        <v>317</v>
      </c>
      <c r="U15" s="54">
        <v>16</v>
      </c>
      <c r="V15" s="40">
        <v>42339</v>
      </c>
      <c r="W15" s="33">
        <v>148</v>
      </c>
      <c r="X15" s="25"/>
      <c r="Y15" s="49" t="s">
        <v>318</v>
      </c>
      <c r="Z15" s="50" t="s">
        <v>244</v>
      </c>
      <c r="AA15" s="50" t="s">
        <v>244</v>
      </c>
      <c r="AB15" s="50" t="s">
        <v>244</v>
      </c>
      <c r="AC15" s="50" t="s">
        <v>244</v>
      </c>
      <c r="AD15" s="50" t="s">
        <v>244</v>
      </c>
      <c r="AE15" s="50" t="s">
        <v>244</v>
      </c>
      <c r="AF15" s="50" t="s">
        <v>244</v>
      </c>
      <c r="AG15" s="50" t="s">
        <v>244</v>
      </c>
      <c r="AH15" s="50" t="s">
        <v>244</v>
      </c>
      <c r="AI15" s="25"/>
      <c r="AJ15" s="25"/>
      <c r="AK15" s="25"/>
      <c r="AL15" s="25"/>
      <c r="AM15" s="25"/>
      <c r="AN15" s="25"/>
      <c r="AO15" s="34"/>
      <c r="AP15" s="47"/>
      <c r="AQ15" s="25"/>
    </row>
    <row r="16" spans="2:43" x14ac:dyDescent="0.25">
      <c r="B16" s="25"/>
      <c r="C16" s="25"/>
      <c r="D16" s="25"/>
      <c r="E16" s="25"/>
      <c r="F16" s="25"/>
      <c r="G16" s="27"/>
      <c r="H16" s="25"/>
      <c r="I16" s="33" t="s">
        <v>319</v>
      </c>
      <c r="J16" s="56">
        <v>42461</v>
      </c>
      <c r="K16" s="39">
        <f t="shared" si="0"/>
        <v>42490</v>
      </c>
      <c r="L16" s="25"/>
      <c r="M16" s="52"/>
      <c r="N16" s="53"/>
      <c r="O16" s="53"/>
      <c r="P16" s="42" t="s">
        <v>320</v>
      </c>
      <c r="Q16" s="25"/>
      <c r="R16" s="53"/>
      <c r="S16" s="53"/>
      <c r="T16" s="33" t="s">
        <v>321</v>
      </c>
      <c r="U16" s="33">
        <v>17</v>
      </c>
      <c r="V16" s="56">
        <v>42370</v>
      </c>
      <c r="W16" s="49">
        <v>149</v>
      </c>
      <c r="X16" s="25"/>
      <c r="Y16" s="49" t="s">
        <v>322</v>
      </c>
      <c r="Z16" s="50" t="s">
        <v>244</v>
      </c>
      <c r="AA16" s="50" t="s">
        <v>244</v>
      </c>
      <c r="AB16" s="50" t="s">
        <v>244</v>
      </c>
      <c r="AC16" s="50" t="s">
        <v>244</v>
      </c>
      <c r="AD16" s="50" t="s">
        <v>244</v>
      </c>
      <c r="AE16" s="50" t="s">
        <v>244</v>
      </c>
      <c r="AF16" s="50" t="s">
        <v>244</v>
      </c>
      <c r="AG16" s="50" t="s">
        <v>244</v>
      </c>
      <c r="AH16" s="50" t="s">
        <v>244</v>
      </c>
      <c r="AI16" s="25"/>
      <c r="AJ16" s="25"/>
      <c r="AK16" s="25"/>
      <c r="AL16" s="25"/>
      <c r="AM16" s="25"/>
      <c r="AN16" s="25"/>
      <c r="AO16" s="34"/>
      <c r="AP16" s="47"/>
      <c r="AQ16" s="25"/>
    </row>
    <row r="17" spans="2:43" x14ac:dyDescent="0.25">
      <c r="B17" s="25"/>
      <c r="C17" s="25"/>
      <c r="D17" s="25"/>
      <c r="E17" s="25"/>
      <c r="F17" s="25"/>
      <c r="G17" s="27"/>
      <c r="H17" s="25"/>
      <c r="I17" s="33" t="s">
        <v>323</v>
      </c>
      <c r="J17" s="56">
        <v>42491</v>
      </c>
      <c r="K17" s="39">
        <f t="shared" si="0"/>
        <v>42521</v>
      </c>
      <c r="L17" s="25"/>
      <c r="M17" s="52"/>
      <c r="N17" s="53"/>
      <c r="O17" s="53"/>
      <c r="P17" s="42" t="s">
        <v>324</v>
      </c>
      <c r="Q17" s="25"/>
      <c r="R17" s="53"/>
      <c r="S17" s="53"/>
      <c r="T17" s="53"/>
      <c r="U17" s="53"/>
      <c r="V17" s="56">
        <v>42401</v>
      </c>
      <c r="W17" s="33">
        <v>150</v>
      </c>
      <c r="X17" s="25"/>
      <c r="Y17" s="49" t="s">
        <v>325</v>
      </c>
      <c r="Z17" s="50" t="s">
        <v>244</v>
      </c>
      <c r="AA17" s="50" t="s">
        <v>244</v>
      </c>
      <c r="AB17" s="50" t="s">
        <v>244</v>
      </c>
      <c r="AC17" s="50" t="s">
        <v>244</v>
      </c>
      <c r="AD17" s="50" t="s">
        <v>244</v>
      </c>
      <c r="AE17" s="50" t="s">
        <v>244</v>
      </c>
      <c r="AF17" s="50" t="s">
        <v>244</v>
      </c>
      <c r="AG17" s="50" t="s">
        <v>244</v>
      </c>
      <c r="AH17" s="50" t="s">
        <v>244</v>
      </c>
      <c r="AI17" s="25"/>
      <c r="AJ17" s="25"/>
      <c r="AK17" s="25"/>
      <c r="AL17" s="25"/>
      <c r="AM17" s="25"/>
      <c r="AN17" s="25"/>
      <c r="AO17" s="34"/>
      <c r="AP17" s="47"/>
      <c r="AQ17" s="25"/>
    </row>
    <row r="18" spans="2:43" x14ac:dyDescent="0.25">
      <c r="B18" s="25"/>
      <c r="C18" s="25"/>
      <c r="D18" s="25"/>
      <c r="E18" s="25"/>
      <c r="F18" s="25"/>
      <c r="G18" s="27"/>
      <c r="H18" s="25"/>
      <c r="I18" s="33" t="s">
        <v>326</v>
      </c>
      <c r="J18" s="56">
        <v>42522</v>
      </c>
      <c r="K18" s="39">
        <f t="shared" si="0"/>
        <v>42551</v>
      </c>
      <c r="L18" s="25"/>
      <c r="M18" s="52"/>
      <c r="N18" s="53"/>
      <c r="O18" s="53"/>
      <c r="P18" s="42" t="s">
        <v>327</v>
      </c>
      <c r="Q18" s="25"/>
      <c r="R18" s="53"/>
      <c r="S18" s="53"/>
      <c r="T18" s="53"/>
      <c r="U18" s="53"/>
      <c r="V18" s="56">
        <v>42430</v>
      </c>
      <c r="W18" s="33">
        <v>151</v>
      </c>
      <c r="X18" s="25"/>
      <c r="Y18" s="49" t="s">
        <v>328</v>
      </c>
      <c r="Z18" s="50" t="s">
        <v>244</v>
      </c>
      <c r="AA18" s="50" t="s">
        <v>244</v>
      </c>
      <c r="AB18" s="50" t="s">
        <v>244</v>
      </c>
      <c r="AC18" s="50" t="s">
        <v>244</v>
      </c>
      <c r="AD18" s="50" t="s">
        <v>244</v>
      </c>
      <c r="AE18" s="50" t="s">
        <v>244</v>
      </c>
      <c r="AF18" s="50" t="s">
        <v>244</v>
      </c>
      <c r="AG18" s="50" t="s">
        <v>244</v>
      </c>
      <c r="AH18" s="50" t="s">
        <v>244</v>
      </c>
      <c r="AI18" s="25"/>
      <c r="AJ18" s="25"/>
      <c r="AK18" s="25"/>
      <c r="AL18" s="25"/>
      <c r="AM18" s="25"/>
      <c r="AN18" s="25"/>
      <c r="AO18" s="34"/>
      <c r="AP18" s="47"/>
      <c r="AQ18" s="25"/>
    </row>
    <row r="19" spans="2:43" x14ac:dyDescent="0.25">
      <c r="B19" s="25"/>
      <c r="C19" s="25"/>
      <c r="D19" s="25"/>
      <c r="E19" s="25"/>
      <c r="F19" s="25"/>
      <c r="G19" s="27"/>
      <c r="H19" s="25"/>
      <c r="I19" s="33" t="s">
        <v>329</v>
      </c>
      <c r="J19" s="56">
        <v>42552</v>
      </c>
      <c r="K19" s="39">
        <f t="shared" si="0"/>
        <v>42582</v>
      </c>
      <c r="L19" s="25"/>
      <c r="M19" s="52"/>
      <c r="N19" s="53"/>
      <c r="O19" s="53"/>
      <c r="P19" s="42" t="s">
        <v>330</v>
      </c>
      <c r="Q19" s="25"/>
      <c r="R19" s="53"/>
      <c r="S19" s="53"/>
      <c r="T19" s="53"/>
      <c r="U19" s="53"/>
      <c r="V19" s="56">
        <v>42461</v>
      </c>
      <c r="W19" s="49">
        <v>152</v>
      </c>
      <c r="X19" s="25"/>
      <c r="Y19" s="49" t="s">
        <v>331</v>
      </c>
      <c r="Z19" s="50" t="s">
        <v>195</v>
      </c>
      <c r="AA19" s="50" t="s">
        <v>244</v>
      </c>
      <c r="AB19" s="50" t="s">
        <v>244</v>
      </c>
      <c r="AC19" s="50" t="s">
        <v>244</v>
      </c>
      <c r="AD19" s="50" t="s">
        <v>244</v>
      </c>
      <c r="AE19" s="50" t="s">
        <v>244</v>
      </c>
      <c r="AF19" s="50" t="s">
        <v>244</v>
      </c>
      <c r="AG19" s="50" t="s">
        <v>244</v>
      </c>
      <c r="AH19" s="50" t="s">
        <v>244</v>
      </c>
      <c r="AI19" s="25"/>
      <c r="AJ19" s="25"/>
      <c r="AK19" s="25"/>
      <c r="AL19" s="25"/>
      <c r="AM19" s="25"/>
      <c r="AN19" s="25"/>
      <c r="AO19" s="34"/>
      <c r="AP19" s="47"/>
      <c r="AQ19" s="25"/>
    </row>
    <row r="20" spans="2:43" x14ac:dyDescent="0.25">
      <c r="B20" s="25"/>
      <c r="C20" s="25"/>
      <c r="D20" s="25"/>
      <c r="E20" s="25"/>
      <c r="F20" s="25"/>
      <c r="G20" s="27"/>
      <c r="H20" s="25"/>
      <c r="I20" s="33" t="s">
        <v>332</v>
      </c>
      <c r="J20" s="56">
        <v>42583</v>
      </c>
      <c r="K20" s="39">
        <f t="shared" si="0"/>
        <v>42613</v>
      </c>
      <c r="L20" s="25"/>
      <c r="M20" s="52"/>
      <c r="N20" s="53"/>
      <c r="O20" s="53"/>
      <c r="P20" s="42" t="s">
        <v>333</v>
      </c>
      <c r="Q20" s="25"/>
      <c r="R20" s="53"/>
      <c r="S20" s="53"/>
      <c r="T20" s="53"/>
      <c r="U20" s="53"/>
      <c r="V20" s="56">
        <v>42491</v>
      </c>
      <c r="W20" s="33">
        <v>153</v>
      </c>
      <c r="X20" s="25"/>
      <c r="Y20" s="49" t="s">
        <v>334</v>
      </c>
      <c r="Z20" s="50" t="s">
        <v>195</v>
      </c>
      <c r="AA20" s="50" t="s">
        <v>195</v>
      </c>
      <c r="AB20" s="50" t="s">
        <v>244</v>
      </c>
      <c r="AC20" s="50" t="s">
        <v>244</v>
      </c>
      <c r="AD20" s="50" t="s">
        <v>244</v>
      </c>
      <c r="AE20" s="50" t="s">
        <v>244</v>
      </c>
      <c r="AF20" s="50" t="s">
        <v>244</v>
      </c>
      <c r="AG20" s="50" t="s">
        <v>244</v>
      </c>
      <c r="AH20" s="50" t="s">
        <v>244</v>
      </c>
      <c r="AI20" s="25"/>
      <c r="AJ20" s="25"/>
      <c r="AK20" s="25"/>
      <c r="AL20" s="25"/>
      <c r="AM20" s="25"/>
      <c r="AN20" s="25"/>
      <c r="AO20" s="34"/>
      <c r="AP20" s="47"/>
      <c r="AQ20" s="25"/>
    </row>
    <row r="21" spans="2:43" x14ac:dyDescent="0.25">
      <c r="B21" s="25"/>
      <c r="C21" s="25"/>
      <c r="D21" s="25"/>
      <c r="E21" s="25"/>
      <c r="F21" s="25"/>
      <c r="G21" s="27"/>
      <c r="H21" s="25"/>
      <c r="I21" s="33" t="s">
        <v>335</v>
      </c>
      <c r="J21" s="56">
        <v>42614</v>
      </c>
      <c r="K21" s="39">
        <f t="shared" si="0"/>
        <v>42643</v>
      </c>
      <c r="L21" s="25"/>
      <c r="M21" s="52"/>
      <c r="N21" s="53"/>
      <c r="O21" s="53"/>
      <c r="P21" s="42" t="s">
        <v>336</v>
      </c>
      <c r="Q21" s="25"/>
      <c r="R21" s="53"/>
      <c r="S21" s="53"/>
      <c r="T21" s="53"/>
      <c r="U21" s="53"/>
      <c r="V21" s="56">
        <v>42522</v>
      </c>
      <c r="W21" s="33">
        <v>154</v>
      </c>
      <c r="X21" s="25"/>
      <c r="Y21" s="49" t="s">
        <v>337</v>
      </c>
      <c r="Z21" s="50" t="s">
        <v>195</v>
      </c>
      <c r="AA21" s="50" t="s">
        <v>195</v>
      </c>
      <c r="AB21" s="50" t="s">
        <v>195</v>
      </c>
      <c r="AC21" s="50" t="s">
        <v>244</v>
      </c>
      <c r="AD21" s="50" t="s">
        <v>244</v>
      </c>
      <c r="AE21" s="50" t="s">
        <v>244</v>
      </c>
      <c r="AF21" s="50" t="s">
        <v>244</v>
      </c>
      <c r="AG21" s="50" t="s">
        <v>244</v>
      </c>
      <c r="AH21" s="50" t="s">
        <v>244</v>
      </c>
      <c r="AI21" s="25"/>
      <c r="AJ21" s="25"/>
      <c r="AK21" s="25"/>
      <c r="AL21" s="25"/>
      <c r="AM21" s="25"/>
      <c r="AN21" s="25"/>
      <c r="AO21" s="34"/>
      <c r="AP21" s="47"/>
      <c r="AQ21" s="25"/>
    </row>
    <row r="22" spans="2:43" x14ac:dyDescent="0.25">
      <c r="B22" s="25"/>
      <c r="C22" s="25"/>
      <c r="D22" s="25"/>
      <c r="E22" s="25"/>
      <c r="F22" s="25"/>
      <c r="G22" s="27"/>
      <c r="H22" s="25"/>
      <c r="I22" s="33" t="s">
        <v>338</v>
      </c>
      <c r="J22" s="56">
        <v>42644</v>
      </c>
      <c r="K22" s="39">
        <f t="shared" si="0"/>
        <v>42674</v>
      </c>
      <c r="L22" s="25"/>
      <c r="M22" s="52"/>
      <c r="N22" s="53"/>
      <c r="O22" s="53"/>
      <c r="P22" s="42" t="s">
        <v>339</v>
      </c>
      <c r="Q22" s="25"/>
      <c r="R22" s="53"/>
      <c r="S22" s="53"/>
      <c r="T22" s="53"/>
      <c r="U22" s="53"/>
      <c r="V22" s="56">
        <v>42552</v>
      </c>
      <c r="W22" s="49">
        <v>155</v>
      </c>
      <c r="X22" s="25"/>
      <c r="Y22" s="49" t="s">
        <v>340</v>
      </c>
      <c r="Z22" s="50" t="s">
        <v>341</v>
      </c>
      <c r="AA22" s="50" t="s">
        <v>195</v>
      </c>
      <c r="AB22" s="50" t="s">
        <v>195</v>
      </c>
      <c r="AC22" s="50" t="s">
        <v>195</v>
      </c>
      <c r="AD22" s="50" t="s">
        <v>244</v>
      </c>
      <c r="AE22" s="50" t="s">
        <v>244</v>
      </c>
      <c r="AF22" s="50" t="s">
        <v>244</v>
      </c>
      <c r="AG22" s="50" t="s">
        <v>244</v>
      </c>
      <c r="AH22" s="50" t="s">
        <v>244</v>
      </c>
      <c r="AI22" s="25"/>
      <c r="AJ22" s="25"/>
      <c r="AK22" s="25"/>
      <c r="AL22" s="25"/>
      <c r="AM22" s="25"/>
      <c r="AN22" s="25"/>
      <c r="AO22" s="34"/>
      <c r="AP22" s="47"/>
      <c r="AQ22" s="25"/>
    </row>
    <row r="23" spans="2:43" x14ac:dyDescent="0.25">
      <c r="B23" s="25"/>
      <c r="C23" s="25"/>
      <c r="D23" s="25"/>
      <c r="E23" s="25"/>
      <c r="F23" s="25"/>
      <c r="G23" s="27"/>
      <c r="H23" s="25"/>
      <c r="I23" s="33" t="s">
        <v>342</v>
      </c>
      <c r="J23" s="56">
        <v>42675</v>
      </c>
      <c r="K23" s="39">
        <f t="shared" si="0"/>
        <v>42704</v>
      </c>
      <c r="L23" s="25"/>
      <c r="M23" s="52"/>
      <c r="N23" s="53"/>
      <c r="O23" s="53"/>
      <c r="P23" s="42" t="s">
        <v>343</v>
      </c>
      <c r="Q23" s="25"/>
      <c r="R23" s="53"/>
      <c r="S23" s="53"/>
      <c r="T23" s="53"/>
      <c r="U23" s="53"/>
      <c r="V23" s="56">
        <v>42583</v>
      </c>
      <c r="W23" s="33">
        <v>156</v>
      </c>
      <c r="X23" s="25"/>
      <c r="Y23" s="49" t="s">
        <v>344</v>
      </c>
      <c r="Z23" s="50" t="s">
        <v>181</v>
      </c>
      <c r="AA23" s="50" t="s">
        <v>341</v>
      </c>
      <c r="AB23" s="50" t="s">
        <v>195</v>
      </c>
      <c r="AC23" s="50" t="s">
        <v>195</v>
      </c>
      <c r="AD23" s="50" t="s">
        <v>195</v>
      </c>
      <c r="AE23" s="50" t="s">
        <v>244</v>
      </c>
      <c r="AF23" s="50" t="s">
        <v>244</v>
      </c>
      <c r="AG23" s="50" t="s">
        <v>244</v>
      </c>
      <c r="AH23" s="50" t="s">
        <v>244</v>
      </c>
      <c r="AI23" s="25"/>
      <c r="AJ23" s="25"/>
      <c r="AK23" s="25"/>
      <c r="AL23" s="25"/>
      <c r="AM23" s="25"/>
      <c r="AN23" s="25"/>
      <c r="AO23" s="34"/>
      <c r="AP23" s="47"/>
      <c r="AQ23" s="25"/>
    </row>
    <row r="24" spans="2:43" x14ac:dyDescent="0.25">
      <c r="B24" s="25"/>
      <c r="C24" s="25"/>
      <c r="D24" s="25"/>
      <c r="E24" s="25"/>
      <c r="F24" s="25"/>
      <c r="G24" s="27"/>
      <c r="H24" s="25"/>
      <c r="I24" s="33" t="s">
        <v>345</v>
      </c>
      <c r="J24" s="56">
        <v>42705</v>
      </c>
      <c r="K24" s="39">
        <f t="shared" si="0"/>
        <v>42735</v>
      </c>
      <c r="L24" s="25"/>
      <c r="M24" s="25"/>
      <c r="N24" s="57"/>
      <c r="O24" s="57"/>
      <c r="P24" s="25"/>
      <c r="Q24" s="25"/>
      <c r="R24" s="53"/>
      <c r="S24" s="53"/>
      <c r="T24" s="53"/>
      <c r="U24" s="53"/>
      <c r="V24" s="56">
        <v>42614</v>
      </c>
      <c r="W24" s="33">
        <v>157</v>
      </c>
      <c r="X24" s="25"/>
      <c r="Y24" s="49" t="s">
        <v>346</v>
      </c>
      <c r="Z24" s="50" t="s">
        <v>200</v>
      </c>
      <c r="AA24" s="50" t="s">
        <v>181</v>
      </c>
      <c r="AB24" s="50" t="s">
        <v>341</v>
      </c>
      <c r="AC24" s="50" t="s">
        <v>195</v>
      </c>
      <c r="AD24" s="50" t="s">
        <v>195</v>
      </c>
      <c r="AE24" s="50" t="s">
        <v>195</v>
      </c>
      <c r="AF24" s="50" t="s">
        <v>244</v>
      </c>
      <c r="AG24" s="50" t="s">
        <v>244</v>
      </c>
      <c r="AH24" s="50" t="s">
        <v>244</v>
      </c>
      <c r="AI24" s="25"/>
      <c r="AJ24" s="25"/>
      <c r="AK24" s="25"/>
      <c r="AL24" s="25"/>
      <c r="AM24" s="25"/>
      <c r="AN24" s="25"/>
      <c r="AO24" s="34"/>
      <c r="AP24" s="47"/>
      <c r="AQ24" s="25"/>
    </row>
    <row r="25" spans="2:43" x14ac:dyDescent="0.25">
      <c r="B25" s="25"/>
      <c r="C25" s="25"/>
      <c r="D25" s="25"/>
      <c r="E25" s="25"/>
      <c r="F25" s="25"/>
      <c r="G25" s="27"/>
      <c r="H25" s="25"/>
      <c r="I25" s="33" t="s">
        <v>347</v>
      </c>
      <c r="J25" s="56">
        <v>42736</v>
      </c>
      <c r="K25" s="39">
        <f t="shared" si="0"/>
        <v>42766</v>
      </c>
      <c r="L25" s="25"/>
      <c r="M25" s="25"/>
      <c r="N25" s="57"/>
      <c r="O25" s="57"/>
      <c r="P25" s="25"/>
      <c r="Q25" s="25"/>
      <c r="R25" s="53"/>
      <c r="S25" s="53"/>
      <c r="T25" s="53"/>
      <c r="U25" s="53"/>
      <c r="V25" s="56">
        <v>42644</v>
      </c>
      <c r="W25" s="49">
        <v>158</v>
      </c>
      <c r="X25" s="25"/>
      <c r="Y25" s="49" t="s">
        <v>348</v>
      </c>
      <c r="Z25" s="50" t="s">
        <v>200</v>
      </c>
      <c r="AA25" s="50" t="s">
        <v>200</v>
      </c>
      <c r="AB25" s="50" t="s">
        <v>181</v>
      </c>
      <c r="AC25" s="50" t="s">
        <v>341</v>
      </c>
      <c r="AD25" s="50" t="s">
        <v>195</v>
      </c>
      <c r="AE25" s="50" t="s">
        <v>195</v>
      </c>
      <c r="AF25" s="50" t="s">
        <v>195</v>
      </c>
      <c r="AG25" s="50" t="s">
        <v>244</v>
      </c>
      <c r="AH25" s="50" t="s">
        <v>244</v>
      </c>
      <c r="AI25" s="25"/>
      <c r="AJ25" s="25"/>
      <c r="AK25" s="25"/>
      <c r="AL25" s="25"/>
      <c r="AM25" s="25"/>
      <c r="AN25" s="25"/>
      <c r="AO25" s="34"/>
      <c r="AP25" s="47"/>
      <c r="AQ25" s="25"/>
    </row>
    <row r="26" spans="2:43" x14ac:dyDescent="0.25">
      <c r="B26" s="25"/>
      <c r="C26" s="25"/>
      <c r="D26" s="25"/>
      <c r="E26" s="25"/>
      <c r="F26" s="25"/>
      <c r="G26" s="27"/>
      <c r="H26" s="25"/>
      <c r="I26" s="33" t="s">
        <v>349</v>
      </c>
      <c r="J26" s="56">
        <v>42767</v>
      </c>
      <c r="K26" s="39">
        <f t="shared" si="0"/>
        <v>42794</v>
      </c>
      <c r="L26" s="25"/>
      <c r="M26" s="25"/>
      <c r="N26" s="57"/>
      <c r="O26" s="57"/>
      <c r="P26" s="25"/>
      <c r="Q26" s="25"/>
      <c r="R26" s="53"/>
      <c r="S26" s="53"/>
      <c r="T26" s="53"/>
      <c r="U26" s="53"/>
      <c r="V26" s="56">
        <v>42675</v>
      </c>
      <c r="W26" s="33">
        <v>159</v>
      </c>
      <c r="X26" s="25"/>
      <c r="Y26" s="49" t="s">
        <v>350</v>
      </c>
      <c r="Z26" s="50" t="s">
        <v>200</v>
      </c>
      <c r="AA26" s="50" t="s">
        <v>200</v>
      </c>
      <c r="AB26" s="50" t="s">
        <v>200</v>
      </c>
      <c r="AC26" s="50" t="s">
        <v>181</v>
      </c>
      <c r="AD26" s="50" t="s">
        <v>341</v>
      </c>
      <c r="AE26" s="50" t="s">
        <v>195</v>
      </c>
      <c r="AF26" s="50" t="s">
        <v>195</v>
      </c>
      <c r="AG26" s="50" t="s">
        <v>195</v>
      </c>
      <c r="AH26" s="50" t="s">
        <v>244</v>
      </c>
      <c r="AI26" s="25"/>
      <c r="AJ26" s="25"/>
      <c r="AK26" s="25"/>
      <c r="AL26" s="25"/>
      <c r="AM26" s="25"/>
      <c r="AN26" s="25"/>
      <c r="AO26" s="34"/>
      <c r="AP26" s="47"/>
      <c r="AQ26" s="25"/>
    </row>
    <row r="27" spans="2:43" x14ac:dyDescent="0.25">
      <c r="B27" s="25"/>
      <c r="C27" s="25"/>
      <c r="D27" s="25"/>
      <c r="E27" s="25"/>
      <c r="F27" s="25"/>
      <c r="G27" s="27"/>
      <c r="H27" s="25"/>
      <c r="I27" s="33" t="s">
        <v>351</v>
      </c>
      <c r="J27" s="56">
        <v>42795</v>
      </c>
      <c r="K27" s="39">
        <f t="shared" si="0"/>
        <v>42825</v>
      </c>
      <c r="L27" s="25"/>
      <c r="M27" s="25"/>
      <c r="N27" s="57"/>
      <c r="O27" s="57"/>
      <c r="P27" s="25"/>
      <c r="Q27" s="25"/>
      <c r="R27" s="53"/>
      <c r="S27" s="53"/>
      <c r="T27" s="53"/>
      <c r="U27" s="53"/>
      <c r="V27" s="56">
        <v>42705</v>
      </c>
      <c r="W27" s="33">
        <v>160</v>
      </c>
      <c r="X27" s="25"/>
      <c r="Y27" s="49" t="s">
        <v>193</v>
      </c>
      <c r="Z27" s="50" t="s">
        <v>200</v>
      </c>
      <c r="AA27" s="50" t="s">
        <v>200</v>
      </c>
      <c r="AB27" s="50" t="s">
        <v>200</v>
      </c>
      <c r="AC27" s="50" t="s">
        <v>200</v>
      </c>
      <c r="AD27" s="50" t="s">
        <v>181</v>
      </c>
      <c r="AE27" s="50" t="s">
        <v>341</v>
      </c>
      <c r="AF27" s="50" t="s">
        <v>195</v>
      </c>
      <c r="AG27" s="50" t="s">
        <v>195</v>
      </c>
      <c r="AH27" s="50" t="s">
        <v>195</v>
      </c>
      <c r="AI27" s="25"/>
      <c r="AJ27" s="25"/>
      <c r="AK27" s="25"/>
      <c r="AL27" s="25"/>
      <c r="AM27" s="25"/>
      <c r="AN27" s="25"/>
      <c r="AO27" s="34"/>
      <c r="AP27" s="47"/>
      <c r="AQ27" s="25"/>
    </row>
    <row r="28" spans="2:43" x14ac:dyDescent="0.25">
      <c r="B28" s="25"/>
      <c r="C28" s="25"/>
      <c r="D28" s="25"/>
      <c r="E28" s="25"/>
      <c r="F28" s="25"/>
      <c r="G28" s="27"/>
      <c r="H28" s="25"/>
      <c r="I28" s="33" t="s">
        <v>352</v>
      </c>
      <c r="J28" s="56">
        <v>42826</v>
      </c>
      <c r="K28" s="39">
        <f t="shared" si="0"/>
        <v>42855</v>
      </c>
      <c r="L28" s="25"/>
      <c r="M28" s="25"/>
      <c r="N28" s="57"/>
      <c r="O28" s="57"/>
      <c r="P28" s="25"/>
      <c r="Q28" s="25"/>
      <c r="R28" s="53"/>
      <c r="S28" s="53"/>
      <c r="T28" s="53"/>
      <c r="U28" s="53"/>
      <c r="V28" s="57"/>
      <c r="W28" s="57"/>
      <c r="X28" s="25"/>
      <c r="Y28" s="49" t="s">
        <v>199</v>
      </c>
      <c r="Z28" s="50" t="s">
        <v>200</v>
      </c>
      <c r="AA28" s="50" t="s">
        <v>200</v>
      </c>
      <c r="AB28" s="50" t="s">
        <v>200</v>
      </c>
      <c r="AC28" s="50" t="s">
        <v>200</v>
      </c>
      <c r="AD28" s="50" t="s">
        <v>200</v>
      </c>
      <c r="AE28" s="50" t="s">
        <v>181</v>
      </c>
      <c r="AF28" s="50" t="s">
        <v>341</v>
      </c>
      <c r="AG28" s="50" t="s">
        <v>195</v>
      </c>
      <c r="AH28" s="50" t="s">
        <v>195</v>
      </c>
      <c r="AI28" s="25"/>
      <c r="AJ28" s="25"/>
      <c r="AK28" s="25"/>
      <c r="AL28" s="25"/>
      <c r="AM28" s="25"/>
      <c r="AN28" s="25"/>
      <c r="AO28" s="34"/>
      <c r="AP28" s="47"/>
      <c r="AQ28" s="25"/>
    </row>
    <row r="29" spans="2:43" x14ac:dyDescent="0.25">
      <c r="B29" s="25"/>
      <c r="C29" s="25"/>
      <c r="D29" s="25"/>
      <c r="E29" s="25"/>
      <c r="F29" s="25"/>
      <c r="G29" s="27"/>
      <c r="H29" s="25"/>
      <c r="I29" s="33" t="s">
        <v>353</v>
      </c>
      <c r="J29" s="56">
        <v>42856</v>
      </c>
      <c r="K29" s="39">
        <f t="shared" si="0"/>
        <v>42886</v>
      </c>
      <c r="L29" s="25"/>
      <c r="M29" s="25"/>
      <c r="N29" s="57"/>
      <c r="O29" s="57"/>
      <c r="P29" s="25"/>
      <c r="Q29" s="25"/>
      <c r="R29" s="53"/>
      <c r="S29" s="53"/>
      <c r="T29" s="53"/>
      <c r="U29" s="53"/>
      <c r="V29" s="57"/>
      <c r="W29" s="57"/>
      <c r="X29" s="25"/>
      <c r="Y29" s="49" t="s">
        <v>176</v>
      </c>
      <c r="Z29" s="50" t="s">
        <v>200</v>
      </c>
      <c r="AA29" s="50" t="s">
        <v>200</v>
      </c>
      <c r="AB29" s="50" t="s">
        <v>200</v>
      </c>
      <c r="AC29" s="50" t="s">
        <v>200</v>
      </c>
      <c r="AD29" s="50" t="s">
        <v>200</v>
      </c>
      <c r="AE29" s="50" t="s">
        <v>200</v>
      </c>
      <c r="AF29" s="50" t="s">
        <v>181</v>
      </c>
      <c r="AG29" s="50" t="s">
        <v>341</v>
      </c>
      <c r="AH29" s="50" t="s">
        <v>195</v>
      </c>
      <c r="AI29" s="25"/>
      <c r="AJ29" s="25"/>
      <c r="AK29" s="25"/>
      <c r="AL29" s="25"/>
      <c r="AM29" s="25"/>
      <c r="AN29" s="25"/>
      <c r="AO29" s="34"/>
      <c r="AP29" s="47"/>
      <c r="AQ29" s="25"/>
    </row>
    <row r="30" spans="2:43" x14ac:dyDescent="0.25">
      <c r="B30" s="25"/>
      <c r="C30" s="25"/>
      <c r="D30" s="25"/>
      <c r="E30" s="25"/>
      <c r="F30" s="25"/>
      <c r="G30" s="27"/>
      <c r="H30" s="25"/>
      <c r="I30" s="33" t="s">
        <v>354</v>
      </c>
      <c r="J30" s="56">
        <v>42887</v>
      </c>
      <c r="K30" s="39">
        <f t="shared" si="0"/>
        <v>42916</v>
      </c>
      <c r="L30" s="25"/>
      <c r="M30" s="25"/>
      <c r="N30" s="57"/>
      <c r="O30" s="57"/>
      <c r="P30" s="25"/>
      <c r="Q30" s="25"/>
      <c r="R30" s="53"/>
      <c r="S30" s="53"/>
      <c r="T30" s="53"/>
      <c r="U30" s="53"/>
      <c r="V30" s="57"/>
      <c r="W30" s="57"/>
      <c r="X30" s="25"/>
      <c r="Y30" s="49" t="s">
        <v>355</v>
      </c>
      <c r="Z30" s="50" t="s">
        <v>200</v>
      </c>
      <c r="AA30" s="50" t="s">
        <v>200</v>
      </c>
      <c r="AB30" s="50" t="s">
        <v>200</v>
      </c>
      <c r="AC30" s="50" t="s">
        <v>200</v>
      </c>
      <c r="AD30" s="50" t="s">
        <v>200</v>
      </c>
      <c r="AE30" s="50" t="s">
        <v>200</v>
      </c>
      <c r="AF30" s="50" t="s">
        <v>200</v>
      </c>
      <c r="AG30" s="50" t="s">
        <v>181</v>
      </c>
      <c r="AH30" s="50" t="s">
        <v>341</v>
      </c>
      <c r="AI30" s="25"/>
      <c r="AJ30" s="25"/>
      <c r="AK30" s="25"/>
      <c r="AL30" s="25"/>
      <c r="AM30" s="25"/>
      <c r="AN30" s="25"/>
      <c r="AO30" s="34"/>
      <c r="AP30" s="47"/>
      <c r="AQ30" s="25"/>
    </row>
    <row r="31" spans="2:43" x14ac:dyDescent="0.25">
      <c r="B31" s="25"/>
      <c r="C31" s="25"/>
      <c r="D31" s="25"/>
      <c r="E31" s="25"/>
      <c r="F31" s="25"/>
      <c r="G31" s="27"/>
      <c r="H31" s="25"/>
      <c r="I31" s="33" t="s">
        <v>356</v>
      </c>
      <c r="J31" s="56">
        <v>42917</v>
      </c>
      <c r="K31" s="39">
        <f t="shared" si="0"/>
        <v>42947</v>
      </c>
      <c r="L31" s="25"/>
      <c r="M31" s="25"/>
      <c r="N31" s="57"/>
      <c r="O31" s="57"/>
      <c r="P31" s="25"/>
      <c r="Q31" s="25"/>
      <c r="R31" s="53"/>
      <c r="S31" s="53"/>
      <c r="T31" s="53"/>
      <c r="U31" s="53"/>
      <c r="V31" s="57"/>
      <c r="W31" s="57"/>
      <c r="X31" s="25"/>
      <c r="Y31" s="49" t="s">
        <v>357</v>
      </c>
      <c r="Z31" s="50" t="s">
        <v>200</v>
      </c>
      <c r="AA31" s="50" t="s">
        <v>200</v>
      </c>
      <c r="AB31" s="50" t="s">
        <v>200</v>
      </c>
      <c r="AC31" s="50" t="s">
        <v>200</v>
      </c>
      <c r="AD31" s="50" t="s">
        <v>200</v>
      </c>
      <c r="AE31" s="50" t="s">
        <v>200</v>
      </c>
      <c r="AF31" s="50" t="s">
        <v>200</v>
      </c>
      <c r="AG31" s="50" t="s">
        <v>200</v>
      </c>
      <c r="AH31" s="50" t="s">
        <v>181</v>
      </c>
      <c r="AI31" s="25"/>
      <c r="AJ31" s="25"/>
      <c r="AK31" s="25"/>
      <c r="AL31" s="25"/>
      <c r="AM31" s="25"/>
      <c r="AN31" s="25"/>
      <c r="AO31" s="34"/>
      <c r="AP31" s="47"/>
      <c r="AQ31" s="25"/>
    </row>
    <row r="32" spans="2:43" x14ac:dyDescent="0.25">
      <c r="B32" s="25"/>
      <c r="C32" s="25"/>
      <c r="D32" s="25"/>
      <c r="E32" s="25"/>
      <c r="F32" s="25"/>
      <c r="G32" s="27"/>
      <c r="H32" s="25"/>
      <c r="I32" s="33" t="s">
        <v>358</v>
      </c>
      <c r="J32" s="56">
        <v>42948</v>
      </c>
      <c r="K32" s="39">
        <f t="shared" si="0"/>
        <v>42978</v>
      </c>
      <c r="L32" s="25"/>
      <c r="M32" s="25"/>
      <c r="N32" s="57"/>
      <c r="O32" s="57"/>
      <c r="P32" s="25"/>
      <c r="Q32" s="25"/>
      <c r="R32" s="53"/>
      <c r="S32" s="53"/>
      <c r="T32" s="53"/>
      <c r="U32" s="53"/>
      <c r="V32" s="57"/>
      <c r="W32" s="57"/>
      <c r="X32" s="25"/>
      <c r="Y32" s="49" t="s">
        <v>359</v>
      </c>
      <c r="Z32" s="50" t="s">
        <v>200</v>
      </c>
      <c r="AA32" s="50" t="s">
        <v>200</v>
      </c>
      <c r="AB32" s="50" t="s">
        <v>200</v>
      </c>
      <c r="AC32" s="50" t="s">
        <v>200</v>
      </c>
      <c r="AD32" s="50" t="s">
        <v>200</v>
      </c>
      <c r="AE32" s="50" t="s">
        <v>200</v>
      </c>
      <c r="AF32" s="50" t="s">
        <v>200</v>
      </c>
      <c r="AG32" s="50" t="s">
        <v>200</v>
      </c>
      <c r="AH32" s="50" t="s">
        <v>200</v>
      </c>
      <c r="AI32" s="25"/>
      <c r="AJ32" s="25"/>
      <c r="AK32" s="25"/>
      <c r="AL32" s="25"/>
      <c r="AM32" s="25"/>
      <c r="AN32" s="25"/>
      <c r="AO32" s="34"/>
      <c r="AP32" s="58"/>
      <c r="AQ32" s="25"/>
    </row>
    <row r="33" spans="2:36" x14ac:dyDescent="0.25">
      <c r="B33" s="25"/>
      <c r="C33" s="25"/>
      <c r="D33" s="25"/>
      <c r="E33" s="25"/>
      <c r="F33" s="25"/>
      <c r="G33" s="27"/>
      <c r="H33" s="25"/>
      <c r="I33" s="33" t="s">
        <v>360</v>
      </c>
      <c r="J33" s="56">
        <v>42979</v>
      </c>
      <c r="K33" s="39">
        <f t="shared" si="0"/>
        <v>43008</v>
      </c>
      <c r="L33" s="25"/>
      <c r="M33" s="25"/>
      <c r="N33" s="57"/>
      <c r="O33" s="57"/>
      <c r="P33" s="25"/>
      <c r="Q33" s="25"/>
      <c r="R33" s="53"/>
      <c r="S33" s="53"/>
      <c r="T33" s="53"/>
      <c r="U33" s="53"/>
      <c r="V33" s="57"/>
      <c r="W33" s="57"/>
      <c r="X33" s="25"/>
      <c r="Y33" s="49" t="s">
        <v>361</v>
      </c>
      <c r="Z33" s="50" t="s">
        <v>200</v>
      </c>
      <c r="AA33" s="50" t="s">
        <v>200</v>
      </c>
      <c r="AB33" s="50" t="s">
        <v>200</v>
      </c>
      <c r="AC33" s="50" t="s">
        <v>200</v>
      </c>
      <c r="AD33" s="50" t="s">
        <v>200</v>
      </c>
      <c r="AE33" s="50" t="s">
        <v>200</v>
      </c>
      <c r="AF33" s="50" t="s">
        <v>200</v>
      </c>
      <c r="AG33" s="50" t="s">
        <v>200</v>
      </c>
      <c r="AH33" s="50" t="s">
        <v>200</v>
      </c>
      <c r="AI33" s="25"/>
      <c r="AJ33" s="25"/>
    </row>
    <row r="34" spans="2:36" x14ac:dyDescent="0.25">
      <c r="B34" s="25"/>
      <c r="C34" s="25"/>
      <c r="D34" s="25"/>
      <c r="E34" s="25"/>
      <c r="F34" s="25"/>
      <c r="G34" s="27"/>
      <c r="H34" s="25"/>
      <c r="I34" s="33" t="s">
        <v>362</v>
      </c>
      <c r="J34" s="56">
        <v>43009</v>
      </c>
      <c r="K34" s="39">
        <f t="shared" si="0"/>
        <v>43039</v>
      </c>
      <c r="L34" s="25"/>
      <c r="M34" s="25"/>
      <c r="N34" s="57"/>
      <c r="O34" s="57"/>
      <c r="P34" s="25"/>
      <c r="Q34" s="25"/>
      <c r="R34" s="53"/>
      <c r="S34" s="53"/>
      <c r="T34" s="53"/>
      <c r="U34" s="53"/>
      <c r="V34" s="57"/>
      <c r="W34" s="57"/>
      <c r="X34" s="25"/>
      <c r="Y34" s="49" t="s">
        <v>363</v>
      </c>
      <c r="Z34" s="50" t="s">
        <v>200</v>
      </c>
      <c r="AA34" s="50" t="s">
        <v>200</v>
      </c>
      <c r="AB34" s="50" t="s">
        <v>200</v>
      </c>
      <c r="AC34" s="50" t="s">
        <v>200</v>
      </c>
      <c r="AD34" s="50" t="s">
        <v>200</v>
      </c>
      <c r="AE34" s="50" t="s">
        <v>200</v>
      </c>
      <c r="AF34" s="50" t="s">
        <v>200</v>
      </c>
      <c r="AG34" s="50" t="s">
        <v>200</v>
      </c>
      <c r="AH34" s="50" t="s">
        <v>200</v>
      </c>
      <c r="AI34" s="25"/>
      <c r="AJ34" s="25"/>
    </row>
    <row r="35" spans="2:36" x14ac:dyDescent="0.25">
      <c r="B35" s="25"/>
      <c r="C35" s="25"/>
      <c r="D35" s="25"/>
      <c r="E35" s="25"/>
      <c r="F35" s="25"/>
      <c r="G35" s="27"/>
      <c r="H35" s="25"/>
      <c r="I35" s="33" t="s">
        <v>364</v>
      </c>
      <c r="J35" s="56">
        <v>43040</v>
      </c>
      <c r="K35" s="39">
        <f t="shared" si="0"/>
        <v>43069</v>
      </c>
      <c r="L35" s="25"/>
      <c r="M35" s="25"/>
      <c r="N35" s="57"/>
      <c r="O35" s="57"/>
      <c r="P35" s="25"/>
      <c r="Q35" s="25"/>
      <c r="R35" s="53"/>
      <c r="S35" s="53"/>
      <c r="T35" s="53"/>
      <c r="U35" s="53"/>
      <c r="V35" s="57"/>
      <c r="W35" s="57"/>
      <c r="X35" s="25"/>
      <c r="Y35" s="49" t="s">
        <v>365</v>
      </c>
      <c r="Z35" s="50" t="s">
        <v>200</v>
      </c>
      <c r="AA35" s="50" t="s">
        <v>200</v>
      </c>
      <c r="AB35" s="50" t="s">
        <v>200</v>
      </c>
      <c r="AC35" s="50" t="s">
        <v>200</v>
      </c>
      <c r="AD35" s="50" t="s">
        <v>200</v>
      </c>
      <c r="AE35" s="50" t="s">
        <v>200</v>
      </c>
      <c r="AF35" s="50" t="s">
        <v>200</v>
      </c>
      <c r="AG35" s="50" t="s">
        <v>200</v>
      </c>
      <c r="AH35" s="50" t="s">
        <v>200</v>
      </c>
      <c r="AI35" s="25"/>
      <c r="AJ35" s="25"/>
    </row>
    <row r="36" spans="2:36" x14ac:dyDescent="0.25">
      <c r="B36" s="25"/>
      <c r="C36" s="25"/>
      <c r="D36" s="25"/>
      <c r="E36" s="25"/>
      <c r="F36" s="25"/>
      <c r="G36" s="27"/>
      <c r="H36" s="25"/>
      <c r="I36" s="33" t="s">
        <v>366</v>
      </c>
      <c r="J36" s="56">
        <v>43070</v>
      </c>
      <c r="K36" s="39">
        <f t="shared" si="0"/>
        <v>43100</v>
      </c>
      <c r="L36" s="25"/>
      <c r="M36" s="25"/>
      <c r="N36" s="57"/>
      <c r="O36" s="57"/>
      <c r="P36" s="25"/>
      <c r="Q36" s="25"/>
      <c r="R36" s="53"/>
      <c r="S36" s="53"/>
      <c r="T36" s="53"/>
      <c r="U36" s="53"/>
      <c r="V36" s="57"/>
      <c r="W36" s="57"/>
      <c r="X36" s="25"/>
      <c r="Y36" s="49" t="s">
        <v>367</v>
      </c>
      <c r="Z36" s="50" t="s">
        <v>200</v>
      </c>
      <c r="AA36" s="50" t="s">
        <v>200</v>
      </c>
      <c r="AB36" s="50" t="s">
        <v>200</v>
      </c>
      <c r="AC36" s="50" t="s">
        <v>200</v>
      </c>
      <c r="AD36" s="50" t="s">
        <v>200</v>
      </c>
      <c r="AE36" s="50" t="s">
        <v>200</v>
      </c>
      <c r="AF36" s="50" t="s">
        <v>200</v>
      </c>
      <c r="AG36" s="50" t="s">
        <v>200</v>
      </c>
      <c r="AH36" s="50" t="s">
        <v>200</v>
      </c>
      <c r="AI36" s="25"/>
      <c r="AJ36" s="25"/>
    </row>
    <row r="37" spans="2:36" x14ac:dyDescent="0.25">
      <c r="B37" s="25"/>
      <c r="C37" s="25"/>
      <c r="D37" s="25"/>
      <c r="E37" s="25"/>
      <c r="F37" s="25"/>
      <c r="G37" s="27"/>
      <c r="H37" s="25"/>
      <c r="I37" s="33" t="s">
        <v>368</v>
      </c>
      <c r="J37" s="56">
        <v>43101</v>
      </c>
      <c r="K37" s="39">
        <f t="shared" si="0"/>
        <v>43131</v>
      </c>
      <c r="L37" s="25"/>
      <c r="M37" s="25"/>
      <c r="N37" s="57"/>
      <c r="O37" s="57"/>
      <c r="P37" s="25"/>
      <c r="Q37" s="25"/>
      <c r="R37" s="53"/>
      <c r="S37" s="53"/>
      <c r="T37" s="53"/>
      <c r="U37" s="53"/>
      <c r="V37" s="57"/>
      <c r="W37" s="57"/>
      <c r="X37" s="25"/>
      <c r="Y37" s="49" t="s">
        <v>369</v>
      </c>
      <c r="Z37" s="50" t="s">
        <v>200</v>
      </c>
      <c r="AA37" s="50" t="s">
        <v>200</v>
      </c>
      <c r="AB37" s="50" t="s">
        <v>200</v>
      </c>
      <c r="AC37" s="50" t="s">
        <v>200</v>
      </c>
      <c r="AD37" s="50" t="s">
        <v>200</v>
      </c>
      <c r="AE37" s="50" t="s">
        <v>200</v>
      </c>
      <c r="AF37" s="50" t="s">
        <v>200</v>
      </c>
      <c r="AG37" s="50" t="s">
        <v>200</v>
      </c>
      <c r="AH37" s="50" t="s">
        <v>200</v>
      </c>
      <c r="AI37" s="25"/>
      <c r="AJ37" s="25"/>
    </row>
    <row r="38" spans="2:36" x14ac:dyDescent="0.25">
      <c r="B38" s="25"/>
      <c r="C38" s="25"/>
      <c r="D38" s="25"/>
      <c r="E38" s="25"/>
      <c r="F38" s="25"/>
      <c r="G38" s="27"/>
      <c r="H38" s="25"/>
      <c r="I38" s="33" t="s">
        <v>370</v>
      </c>
      <c r="J38" s="56">
        <v>43132</v>
      </c>
      <c r="K38" s="39">
        <f t="shared" si="0"/>
        <v>43159</v>
      </c>
      <c r="L38" s="25"/>
      <c r="M38" s="25"/>
      <c r="N38" s="57"/>
      <c r="O38" s="57"/>
      <c r="P38" s="25"/>
      <c r="Q38" s="25"/>
      <c r="R38" s="53"/>
      <c r="S38" s="53"/>
      <c r="T38" s="53"/>
      <c r="U38" s="53"/>
      <c r="V38" s="57"/>
      <c r="W38" s="57"/>
      <c r="X38" s="25"/>
      <c r="Y38" s="49" t="s">
        <v>371</v>
      </c>
      <c r="Z38" s="50" t="s">
        <v>200</v>
      </c>
      <c r="AA38" s="50" t="s">
        <v>200</v>
      </c>
      <c r="AB38" s="50" t="s">
        <v>200</v>
      </c>
      <c r="AC38" s="50" t="s">
        <v>200</v>
      </c>
      <c r="AD38" s="50" t="s">
        <v>200</v>
      </c>
      <c r="AE38" s="50" t="s">
        <v>200</v>
      </c>
      <c r="AF38" s="50" t="s">
        <v>200</v>
      </c>
      <c r="AG38" s="50" t="s">
        <v>200</v>
      </c>
      <c r="AH38" s="50" t="s">
        <v>200</v>
      </c>
      <c r="AI38" s="25"/>
      <c r="AJ38" s="25"/>
    </row>
    <row r="39" spans="2:36" x14ac:dyDescent="0.25">
      <c r="B39" s="25"/>
      <c r="C39" s="25"/>
      <c r="D39" s="25"/>
      <c r="E39" s="25"/>
      <c r="F39" s="25"/>
      <c r="G39" s="27"/>
      <c r="H39" s="25"/>
      <c r="I39" s="33" t="s">
        <v>372</v>
      </c>
      <c r="J39" s="56">
        <v>43160</v>
      </c>
      <c r="K39" s="39">
        <f t="shared" si="0"/>
        <v>43190</v>
      </c>
      <c r="L39" s="25"/>
      <c r="M39" s="25"/>
      <c r="N39" s="57"/>
      <c r="O39" s="57"/>
      <c r="P39" s="25"/>
      <c r="Q39" s="25"/>
      <c r="R39" s="53"/>
      <c r="S39" s="53"/>
      <c r="T39" s="53"/>
      <c r="U39" s="53"/>
      <c r="V39" s="57"/>
      <c r="W39" s="57"/>
      <c r="X39" s="25"/>
      <c r="Y39" s="57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2:36" x14ac:dyDescent="0.25">
      <c r="B40" s="25"/>
      <c r="C40" s="25"/>
      <c r="D40" s="25"/>
      <c r="E40" s="25"/>
      <c r="F40" s="25"/>
      <c r="G40" s="27"/>
      <c r="H40" s="25"/>
      <c r="I40" s="33" t="s">
        <v>373</v>
      </c>
      <c r="J40" s="56">
        <v>43191</v>
      </c>
      <c r="K40" s="39">
        <f t="shared" si="0"/>
        <v>43220</v>
      </c>
      <c r="L40" s="25"/>
      <c r="M40" s="25"/>
      <c r="N40" s="57"/>
      <c r="O40" s="57"/>
      <c r="P40" s="25"/>
      <c r="Q40" s="25"/>
      <c r="R40" s="53"/>
      <c r="S40" s="53"/>
      <c r="T40" s="53"/>
      <c r="U40" s="53"/>
      <c r="V40" s="57"/>
      <c r="W40" s="57"/>
      <c r="X40" s="25"/>
      <c r="Y40" s="57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2:36" x14ac:dyDescent="0.25">
      <c r="B41" s="25"/>
      <c r="C41" s="25"/>
      <c r="D41" s="25"/>
      <c r="E41" s="25"/>
      <c r="F41" s="25"/>
      <c r="G41" s="27"/>
      <c r="H41" s="25"/>
      <c r="I41" s="33" t="s">
        <v>374</v>
      </c>
      <c r="J41" s="56">
        <v>43221</v>
      </c>
      <c r="K41" s="39">
        <f t="shared" si="0"/>
        <v>43251</v>
      </c>
      <c r="L41" s="25"/>
      <c r="M41" s="25"/>
      <c r="N41" s="57"/>
      <c r="O41" s="57"/>
      <c r="P41" s="25"/>
      <c r="Q41" s="25"/>
      <c r="R41" s="53"/>
      <c r="S41" s="53"/>
      <c r="T41" s="53"/>
      <c r="U41" s="53"/>
      <c r="V41" s="57"/>
      <c r="W41" s="57"/>
      <c r="X41" s="25"/>
      <c r="Y41" s="57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 spans="2:36" x14ac:dyDescent="0.25">
      <c r="B42" s="25"/>
      <c r="C42" s="25"/>
      <c r="D42" s="25"/>
      <c r="E42" s="25"/>
      <c r="F42" s="25"/>
      <c r="G42" s="27"/>
      <c r="H42" s="25"/>
      <c r="I42" s="33" t="s">
        <v>375</v>
      </c>
      <c r="J42" s="56">
        <v>43252</v>
      </c>
      <c r="K42" s="39">
        <f t="shared" si="0"/>
        <v>43281</v>
      </c>
      <c r="L42" s="25"/>
      <c r="M42" s="25"/>
      <c r="N42" s="57"/>
      <c r="O42" s="57"/>
      <c r="P42" s="25"/>
      <c r="Q42" s="25"/>
      <c r="R42" s="53"/>
      <c r="S42" s="53"/>
      <c r="T42" s="53"/>
      <c r="U42" s="53"/>
      <c r="V42" s="57"/>
      <c r="W42" s="57"/>
      <c r="X42" s="25"/>
      <c r="Y42" s="57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spans="2:36" x14ac:dyDescent="0.25">
      <c r="B43" s="25"/>
      <c r="C43" s="25"/>
      <c r="D43" s="25"/>
      <c r="E43" s="25"/>
      <c r="F43" s="25"/>
      <c r="G43" s="27"/>
      <c r="H43" s="25"/>
      <c r="I43" s="33" t="s">
        <v>376</v>
      </c>
      <c r="J43" s="56">
        <v>43282</v>
      </c>
      <c r="K43" s="39">
        <f t="shared" si="0"/>
        <v>43312</v>
      </c>
      <c r="L43" s="25"/>
      <c r="M43" s="25"/>
      <c r="N43" s="57"/>
      <c r="O43" s="57"/>
      <c r="P43" s="25"/>
      <c r="Q43" s="25"/>
      <c r="R43" s="53"/>
      <c r="S43" s="53"/>
      <c r="T43" s="53"/>
      <c r="U43" s="53"/>
      <c r="V43" s="57"/>
      <c r="W43" s="57"/>
      <c r="X43" s="25"/>
      <c r="Y43" s="57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spans="2:36" x14ac:dyDescent="0.25">
      <c r="B44" s="25"/>
      <c r="C44" s="25"/>
      <c r="D44" s="25"/>
      <c r="E44" s="25"/>
      <c r="F44" s="25"/>
      <c r="G44" s="27"/>
      <c r="H44" s="25"/>
      <c r="I44" s="33" t="s">
        <v>377</v>
      </c>
      <c r="J44" s="56">
        <v>43313</v>
      </c>
      <c r="K44" s="39">
        <f t="shared" si="0"/>
        <v>43343</v>
      </c>
      <c r="L44" s="25"/>
      <c r="M44" s="25"/>
      <c r="N44" s="57"/>
      <c r="O44" s="57"/>
      <c r="P44" s="25"/>
      <c r="Q44" s="25"/>
      <c r="R44" s="53"/>
      <c r="S44" s="53"/>
      <c r="T44" s="53"/>
      <c r="U44" s="53"/>
      <c r="V44" s="57"/>
      <c r="W44" s="57"/>
      <c r="X44" s="25"/>
      <c r="Y44" s="57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 spans="2:36" x14ac:dyDescent="0.25">
      <c r="B45" s="25"/>
      <c r="C45" s="25"/>
      <c r="D45" s="25"/>
      <c r="E45" s="25"/>
      <c r="F45" s="25"/>
      <c r="G45" s="27"/>
      <c r="H45" s="25"/>
      <c r="I45" s="33" t="s">
        <v>378</v>
      </c>
      <c r="J45" s="56">
        <v>43344</v>
      </c>
      <c r="K45" s="39">
        <f t="shared" si="0"/>
        <v>43373</v>
      </c>
      <c r="L45" s="25"/>
      <c r="M45" s="25"/>
      <c r="N45" s="57"/>
      <c r="O45" s="57"/>
      <c r="P45" s="25"/>
      <c r="Q45" s="25"/>
      <c r="R45" s="53"/>
      <c r="S45" s="53"/>
      <c r="T45" s="53"/>
      <c r="U45" s="53"/>
      <c r="V45" s="57"/>
      <c r="W45" s="57"/>
      <c r="X45" s="25"/>
      <c r="Y45" s="57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 spans="2:36" x14ac:dyDescent="0.25">
      <c r="B46" s="25"/>
      <c r="C46" s="25"/>
      <c r="D46" s="25"/>
      <c r="E46" s="25"/>
      <c r="F46" s="25"/>
      <c r="G46" s="27"/>
      <c r="H46" s="25"/>
      <c r="I46" s="33" t="s">
        <v>379</v>
      </c>
      <c r="J46" s="56">
        <v>43374</v>
      </c>
      <c r="K46" s="39">
        <f t="shared" si="0"/>
        <v>43404</v>
      </c>
      <c r="L46" s="25"/>
      <c r="M46" s="25"/>
      <c r="N46" s="57"/>
      <c r="O46" s="57"/>
      <c r="P46" s="25"/>
      <c r="Q46" s="25"/>
      <c r="R46" s="53"/>
      <c r="S46" s="53"/>
      <c r="T46" s="53"/>
      <c r="U46" s="53"/>
      <c r="V46" s="57"/>
      <c r="W46" s="57"/>
      <c r="X46" s="25"/>
      <c r="Y46" s="57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 spans="2:36" x14ac:dyDescent="0.25">
      <c r="B47" s="25"/>
      <c r="C47" s="25"/>
      <c r="D47" s="25"/>
      <c r="E47" s="25"/>
      <c r="F47" s="25"/>
      <c r="G47" s="27"/>
      <c r="H47" s="25"/>
      <c r="I47" s="25"/>
      <c r="J47" s="59"/>
      <c r="K47" s="25"/>
      <c r="L47" s="25"/>
      <c r="M47" s="25"/>
      <c r="N47" s="57"/>
      <c r="O47" s="57"/>
      <c r="P47" s="25"/>
      <c r="Q47" s="25"/>
      <c r="R47" s="53"/>
      <c r="S47" s="53"/>
      <c r="T47" s="53"/>
      <c r="U47" s="53"/>
      <c r="V47" s="57"/>
      <c r="W47" s="57"/>
      <c r="X47" s="25"/>
      <c r="Y47" s="57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 spans="2:36" x14ac:dyDescent="0.25">
      <c r="B48" s="25"/>
      <c r="C48" s="25"/>
      <c r="D48" s="25"/>
      <c r="E48" s="25"/>
      <c r="F48" s="25"/>
      <c r="G48" s="27"/>
      <c r="H48" s="25"/>
      <c r="I48" s="25"/>
      <c r="J48" s="59"/>
      <c r="K48" s="25"/>
      <c r="L48" s="25"/>
      <c r="M48" s="25"/>
      <c r="N48" s="57"/>
      <c r="O48" s="57"/>
      <c r="P48" s="25"/>
      <c r="Q48" s="25"/>
      <c r="R48" s="53"/>
      <c r="S48" s="53"/>
      <c r="T48" s="53"/>
      <c r="U48" s="53"/>
      <c r="V48" s="57"/>
      <c r="W48" s="57"/>
      <c r="X48" s="25"/>
      <c r="Y48" s="57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</row>
  </sheetData>
  <dataValidations disablePrompts="1" count="2">
    <dataValidation type="list" allowBlank="1" showInputMessage="1" showErrorMessage="1" sqref="C2">
      <formula1>LIST8</formula1>
    </dataValidation>
    <dataValidation type="list" allowBlank="1" showInputMessage="1" showErrorMessage="1" sqref="C4">
      <formula1>MONTH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2016-07-12T07:47:26Z</dcterms:modified>
</cp:coreProperties>
</file>